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11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commentsmeta3"/>
  <Override ContentType="application/binary" PartName="/xl/commentsmeta0"/>
  <Override ContentType="application/binary" PartName="/xl/commentsmeta1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社員報告（月次）" sheetId="1" r:id="rId4"/>
    <sheet state="visible" name="【営業報告作成用】" sheetId="2" r:id="rId5"/>
    <sheet state="visible" name="【四半期サマリー作成用】" sheetId="3" r:id="rId6"/>
    <sheet state="visible" name="四半期共有事項" sheetId="4" r:id="rId7"/>
    <sheet state="visible" name="【営業報告作成用配賦後】" sheetId="5" r:id="rId8"/>
    <sheet state="visible" name="見込入力" sheetId="6" r:id="rId9"/>
    <sheet state="visible" name="PL" sheetId="7" r:id="rId10"/>
    <sheet state="visible" name="19（全社）" sheetId="8" r:id="rId11"/>
    <sheet state="visible" name="19（管理）" sheetId="9" r:id="rId12"/>
    <sheet state="visible" name="19（家庭教師）" sheetId="10" r:id="rId13"/>
    <sheet state="visible" name="19（講師求人）" sheetId="11" r:id="rId14"/>
    <sheet state="visible" name="19（留学生支援）" sheetId="12" r:id="rId15"/>
    <sheet state="visible" name="19（学生メディア）" sheetId="13" r:id="rId16"/>
    <sheet state="visible" name="19（学習デザイン）" sheetId="14" r:id="rId17"/>
    <sheet state="visible" name="19（経営投資）" sheetId="15" r:id="rId18"/>
    <sheet state="visible" name="元データ" sheetId="16" r:id="rId19"/>
    <sheet state="visible" name="PL配賦後" sheetId="17" r:id="rId20"/>
  </sheets>
  <externalReferences>
    <externalReference r:id="rId21"/>
    <externalReference r:id="rId22"/>
  </externalReferences>
  <definedNames>
    <definedName localSheetId="5" name="月">#REF!</definedName>
    <definedName localSheetId="14" name="月">#REF!</definedName>
    <definedName localSheetId="2" name="Z_80187D9B_E5B3_45BF_99FE_265D6FF90B0F_.wvu.Cols">'【四半期サマリー作成用】'!$Z:$AN</definedName>
    <definedName localSheetId="5" name="部門">#REF!</definedName>
    <definedName name="月">#REF!</definedName>
    <definedName localSheetId="16" name="経営投資セクション">#REF!</definedName>
    <definedName localSheetId="14" name="部門">#REF!</definedName>
    <definedName localSheetId="4" name="月">#REF!</definedName>
    <definedName localSheetId="16" name="部門">#REF!</definedName>
    <definedName name="経営投資セクション">#REF!</definedName>
    <definedName localSheetId="2" name="Z_70F975CC_A2F0_4CB8_9B6F_CAF7E3BA2C7B_.wvu.Cols">'【四半期サマリー作成用】'!$Z:$AN</definedName>
    <definedName name="部門">#REF!</definedName>
    <definedName localSheetId="4" name="経営投資セクション">#REF!</definedName>
    <definedName localSheetId="16" name="月">#REF!</definedName>
    <definedName localSheetId="3" name="月">#REF!</definedName>
    <definedName localSheetId="5" name="経営投資セクション">#REF!</definedName>
    <definedName localSheetId="3" name="部門">#REF!</definedName>
    <definedName localSheetId="4" name="部門">#REF!</definedName>
  </definedNames>
  <calcPr/>
  <extLst>
    <ext uri="GoogleSheetsCustomDataVersion1">
      <go:sheetsCustomData xmlns:go="http://customooxmlschemas.google.com/" r:id="rId23" roundtripDataSignature="AMtx7mjVt7q0mr9nfN7fo+sBoL7o26HII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">
      <text>
        <t xml:space="preserve">======
ID#AAAAQVoA1ro
a    (2021-11-12 03:02:46)
選択</t>
      </text>
    </comment>
  </commentList>
  <extLst>
    <ext uri="GoogleSheetsCustomDataVersion1">
      <go:sheetsCustomData xmlns:go="http://customooxmlschemas.google.com/" r:id="rId1" roundtripDataSignature="AMtx7mjHiUSl0wC2srYoBKQUoJYQYwnmU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1">
      <text>
        <t xml:space="preserve">======
ID#AAAAQVoA1sE
yokoyama    (2021-11-12 03:02:46)
当Qで実施したことを記載ください。目標指標に関わる実施事項を記載ください。共有しておきた施策については、「共有事項」欄に記載ください。</t>
      </text>
    </comment>
    <comment authorId="0" ref="S32">
      <text>
        <t xml:space="preserve">======
ID#AAAAQVoA1rI
yokoyama    (2021-11-12 03:02:46)
当Qで実施したことを記載ください。目標指標に関わる実施事項を記載ください。共有しておきた施策については、「共有事項」欄に記載ください。</t>
      </text>
    </comment>
    <comment authorId="0" ref="S6">
      <text>
        <t xml:space="preserve">======
ID#AAAAQVoA1rE
yokoyama    (2021-11-12 03:02:46)
年間の定性目標に向かって、現在のステータスなどを記載ください。定性目標がなければ、空欄でかまいません。</t>
      </text>
    </comment>
    <comment authorId="0" ref="S50">
      <text>
        <t xml:space="preserve">======
ID#AAAAQVoA1rA
yokoyama    (2021-11-12 03:02:46)
当Qで実施したことを記載ください。目標指標に関わる実施事項を記載ください。共有しておきた施策については、「共有事項」欄に記載ください。</t>
      </text>
    </comment>
  </commentList>
  <extLst>
    <ext uri="GoogleSheetsCustomDataVersion1">
      <go:sheetsCustomData xmlns:go="http://customooxmlschemas.google.com/" r:id="rId1" roundtripDataSignature="AMtx7miZzJjEwyxSBttHXwMO6NyD/gKY+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">
      <text>
        <t xml:space="preserve">======
ID#AAAAQVoA1sM
徳岡臣紀    (2021-11-12 03:02:46)
2013年度の予算</t>
      </text>
    </comment>
    <comment authorId="0" ref="B36">
      <text>
        <t xml:space="preserve">======
ID#AAAAQVoA1q4
徳岡臣紀    (2021-11-12 03:02:46)
2012年度の実績</t>
      </text>
    </comment>
    <comment authorId="0" ref="B26">
      <text>
        <t xml:space="preserve">======
ID#AAAAQVoA1qo
徳岡臣紀    (2021-11-12 03:02:46)
2013年度の予算</t>
      </text>
    </comment>
    <comment authorId="0" ref="B5">
      <text>
        <t xml:space="preserve">======
ID#AAAAQVoA1qw
徳岡臣紀    (2021-11-12 03:02:46)
2013年度の予算</t>
      </text>
    </comment>
    <comment authorId="0" ref="B33">
      <text>
        <t xml:space="preserve">======
ID#AAAAQVoA1qU
徳岡臣紀    (2021-11-12 03:02:46)
2013年度の予算</t>
      </text>
    </comment>
    <comment authorId="0" ref="B29">
      <text>
        <t xml:space="preserve">======
ID#AAAAQVoA1pk
徳岡臣紀    (2021-11-12 03:02:46)
2012年度の実績</t>
      </text>
    </comment>
    <comment authorId="0" ref="B19">
      <text>
        <t xml:space="preserve">======
ID#AAAAQVoA1pM
徳岡臣紀    (2021-11-12 03:02:46)
2013年度の予算</t>
      </text>
    </comment>
    <comment authorId="0" ref="B8">
      <text>
        <t xml:space="preserve">======
ID#AAAAQVoA1pA
徳岡臣紀    (2021-11-12 03:02:46)
2012年度の実績</t>
      </text>
    </comment>
    <comment authorId="0" ref="B22">
      <text>
        <t xml:space="preserve">======
ID#AAAAQVoA1ok
徳岡臣紀    (2021-11-12 03:02:46)
2012年度の実績</t>
      </text>
    </comment>
    <comment authorId="0" ref="B15">
      <text>
        <t xml:space="preserve">======
ID#AAAAQVoA1oo
徳岡臣紀    (2021-11-12 03:02:46)
2012年度の実績</t>
      </text>
    </comment>
  </commentList>
  <extLst>
    <ext uri="GoogleSheetsCustomDataVersion1">
      <go:sheetsCustomData xmlns:go="http://customooxmlschemas.google.com/" r:id="rId1" roundtripDataSignature="AMtx7mheLfxtc2PIok7s0JvhRga85Exyq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89">
      <text>
        <t xml:space="preserve">======
ID#AAAAQVoA1sc
株式会社東大家庭教師友の会    (2021-11-12 03:02:46)
為替関係手数料・EB手数料</t>
      </text>
    </comment>
    <comment authorId="0" ref="A94">
      <text>
        <t xml:space="preserve">======
ID#AAAAQVoA1sI
T-NEWS    (2021-11-12 03:02:46)
ベンチャーリンク</t>
      </text>
    </comment>
    <comment authorId="0" ref="A92">
      <text>
        <t xml:space="preserve">======
ID#AAAAQVoA1rM
株式会社東大家庭教師友の会    (2021-11-12 03:02:46)
森税理士</t>
      </text>
    </comment>
    <comment authorId="0" ref="A95">
      <text>
        <t xml:space="preserve">======
ID#AAAAQVoA1pQ
T-NEWS    (2021-11-12 03:02:46)
トーコー
ハンズオンクリエイト
ＳＲ</t>
      </text>
    </comment>
    <comment authorId="0" ref="A90">
      <text>
        <t xml:space="preserve">======
ID#AAAAQVoA1pI
株式会社東大家庭教師友の会    (2021-11-12 03:02:46)
ISD秘書センター</t>
      </text>
    </comment>
  </commentList>
  <extLst>
    <ext uri="GoogleSheetsCustomDataVersion1">
      <go:sheetsCustomData xmlns:go="http://customooxmlschemas.google.com/" r:id="rId1" roundtripDataSignature="AMtx7mhzipsl8sttWkh46S8b7x8gd2R5Jw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90">
      <text>
        <t xml:space="preserve">======
ID#AAAAQVoA1tc
株式会社東大家庭教師友の会    (2021-11-12 03:02:46)
ISD秘書センター</t>
      </text>
    </comment>
    <comment authorId="0" ref="A50">
      <text>
        <t xml:space="preserve">======
ID#AAAAQVoA1sQ
株式会社東大家庭教師友の会    (2021-11-12 03:02:46)
郵便局(切手、書留、郵送)
宅急便・バイク便等</t>
      </text>
    </comment>
    <comment authorId="0" ref="A87">
      <text>
        <t xml:space="preserve">======
ID#AAAAQVoA1qg
株式会社東大家庭教師友の会    (2021-11-12 03:02:46)
ゴミ処理券</t>
      </text>
    </comment>
    <comment authorId="0" ref="A95">
      <text>
        <t xml:space="preserve">======
ID#AAAAQVoA1p8
T-NEWS    (2021-11-12 03:02:46)
アウトソーシングＳＲ（給与計算）</t>
      </text>
    </comment>
    <comment authorId="0" ref="A92">
      <text>
        <t xml:space="preserve">======
ID#AAAAQVoA1o0
株式会社東大家庭教師友の会    (2021-11-12 03:02:46)
森税理士</t>
      </text>
    </comment>
    <comment authorId="0" ref="A89">
      <text>
        <t xml:space="preserve">======
ID#AAAAQVoA1og
株式会社東大家庭教師友の会    (2021-11-12 03:02:46)
為替関係手数料・EB手数料</t>
      </text>
    </comment>
  </commentList>
  <extLst>
    <ext uri="GoogleSheetsCustomDataVersion1">
      <go:sheetsCustomData xmlns:go="http://customooxmlschemas.google.com/" r:id="rId1" roundtripDataSignature="AMtx7mg5Ulvgo29aAXXYNOsD/bLu+fRt6A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95">
      <text>
        <t xml:space="preserve">======
ID#AAAAQVoA1tQ
T-NEWS    (2021-11-12 03:02:46)
トーコー
ハンズオンクリエイト
ＳＲ</t>
      </text>
    </comment>
    <comment authorId="0" ref="A83">
      <text>
        <t xml:space="preserve">======
ID#AAAAQVoA1tI
羽間    (2021-11-12 03:02:46)
面接ｽﾀｯﾌを含む</t>
      </text>
    </comment>
    <comment authorId="0" ref="A7">
      <text>
        <t xml:space="preserve">======
ID#AAAAQVoA1so
羽間    (2021-11-12 03:02:46)
ブログ広告売上含む</t>
      </text>
    </comment>
    <comment authorId="0" ref="A90">
      <text>
        <t xml:space="preserve">======
ID#AAAAQVoA1ss
株式会社東大家庭教師友の会    (2021-11-12 03:02:46)
ISD秘書センター</t>
      </text>
    </comment>
    <comment authorId="0" ref="A94">
      <text>
        <t xml:space="preserve">======
ID#AAAAQVoA1s8
T-NEWS    (2021-11-12 03:02:46)
ベンチャーリンク</t>
      </text>
    </comment>
    <comment authorId="0" ref="A86">
      <text>
        <t xml:space="preserve">======
ID#AAAAQVoA1r8
羽間    (2021-11-12 03:02:46)
毎月、同額を加算する</t>
      </text>
    </comment>
    <comment authorId="0" ref="A89">
      <text>
        <t xml:space="preserve">======
ID#AAAAQVoA1qs
株式会社東大家庭教師友の会    (2021-11-12 03:02:46)
為替関係手数料・EB手数料</t>
      </text>
    </comment>
    <comment authorId="0" ref="A87">
      <text>
        <t xml:space="preserve">======
ID#AAAAQVoA1qc
株式会社東大家庭教師友の会    (2021-11-12 03:02:46)
ゴミ処理券</t>
      </text>
    </comment>
    <comment authorId="0" ref="A92">
      <text>
        <t xml:space="preserve">======
ID#AAAAQVoA1pE
株式会社東大家庭教師友の会    (2021-11-12 03:02:46)
森税理士</t>
      </text>
    </comment>
    <comment authorId="0" ref="A50">
      <text>
        <t xml:space="preserve">======
ID#AAAAQVoA1oY
株式会社東大家庭教師友の会    (2021-11-12 03:02:46)
郵便局(切手、書留、郵送)
宅急便・バイク便等</t>
      </text>
    </comment>
    <comment authorId="0" ref="A85">
      <text>
        <t xml:space="preserve">======
ID#AAAAQVoA1oU
羽間    (2021-11-12 03:02:46)
T-NEWS記事作成者</t>
      </text>
    </comment>
  </commentList>
  <extLst>
    <ext uri="GoogleSheetsCustomDataVersion1">
      <go:sheetsCustomData xmlns:go="http://customooxmlschemas.google.com/" r:id="rId1" roundtripDataSignature="AMtx7mhz8Yho8rGMzGCHdtK73doqXO5Xng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90">
      <text>
        <t xml:space="preserve">======
ID#AAAAQVoA1r4
株式会社東大家庭教師友の会    (2021-11-12 03:02:46)
ISD秘書センター</t>
      </text>
    </comment>
    <comment authorId="0" ref="A95">
      <text>
        <t xml:space="preserve">======
ID#AAAAQVoA1r0
T-NEWS    (2021-11-12 03:02:46)
トーコー
ハンズオンクリエイト
ＳＲ</t>
      </text>
    </comment>
    <comment authorId="0" ref="A89">
      <text>
        <t xml:space="preserve">======
ID#AAAAQVoA1qM
株式会社東大家庭教師友の会    (2021-11-12 03:02:46)
為替関係手数料・EB手数料</t>
      </text>
    </comment>
    <comment authorId="0" ref="A94">
      <text>
        <t xml:space="preserve">======
ID#AAAAQVoA1ps
T-NEWS    (2021-11-12 03:02:46)
ベンチャーリンク</t>
      </text>
    </comment>
    <comment authorId="0" ref="A50">
      <text>
        <t xml:space="preserve">======
ID#AAAAQVoA1pY
株式会社東大家庭教師友の会    (2021-11-12 03:02:46)
郵便局(切手、書留、郵送)
宅急便・バイク便等</t>
      </text>
    </comment>
    <comment authorId="0" ref="A92">
      <text>
        <t xml:space="preserve">======
ID#AAAAQVoA1o4
株式会社東大家庭教師友の会    (2021-11-12 03:02:46)
森税理士</t>
      </text>
    </comment>
    <comment authorId="0" ref="A87">
      <text>
        <t xml:space="preserve">======
ID#AAAAQVoA1oc
株式会社東大家庭教師友の会    (2021-11-12 03:02:46)
ゴミ処理券</t>
      </text>
    </comment>
  </commentList>
  <extLst>
    <ext uri="GoogleSheetsCustomDataVersion1">
      <go:sheetsCustomData xmlns:go="http://customooxmlschemas.google.com/" r:id="rId1" roundtripDataSignature="AMtx7mg+wZBPms5k11qffZI+65GT7LnqMA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0">
      <text>
        <t xml:space="preserve">======
ID#AAAAQVoA1tU
株式会社東大家庭教師友の会    (2021-11-12 03:02:46)
郵便局(切手、書留、郵送)
宅急便・バイク便等</t>
      </text>
    </comment>
    <comment authorId="0" ref="A90">
      <text>
        <t xml:space="preserve">======
ID#AAAAQVoA1rs
株式会社東大家庭教師友の会    (2021-11-12 03:02:46)
ISD秘書センター</t>
      </text>
    </comment>
    <comment authorId="0" ref="A95">
      <text>
        <t xml:space="preserve">======
ID#AAAAQVoA1rQ
T-NEWS    (2021-11-12 03:02:46)
トーコー
ハンズオンクリエイト
ＳＲ</t>
      </text>
    </comment>
    <comment authorId="0" ref="A87">
      <text>
        <t xml:space="preserve">======
ID#AAAAQVoA1q8
株式会社東大家庭教師友の会    (2021-11-12 03:02:46)
ゴミ処理券</t>
      </text>
    </comment>
    <comment authorId="0" ref="A89">
      <text>
        <t xml:space="preserve">======
ID#AAAAQVoA1qk
株式会社東大家庭教師友の会    (2021-11-12 03:02:46)
為替関係手数料・EB手数料</t>
      </text>
    </comment>
    <comment authorId="0" ref="A92">
      <text>
        <t xml:space="preserve">======
ID#AAAAQVoA1qI
株式会社東大家庭教師友の会    (2021-11-12 03:02:46)
森税理士</t>
      </text>
    </comment>
    <comment authorId="0" ref="A86">
      <text>
        <t xml:space="preserve">======
ID#AAAAQVoA1qE
羽間    (2021-11-12 03:02:46)
毎月、同額を加算する</t>
      </text>
    </comment>
    <comment authorId="0" ref="A94">
      <text>
        <t xml:space="preserve">======
ID#AAAAQVoA1os
T-NEWS    (2021-11-12 03:02:46)
ベンチャーリンク</t>
      </text>
    </comment>
  </commentList>
  <extLst>
    <ext uri="GoogleSheetsCustomDataVersion1">
      <go:sheetsCustomData xmlns:go="http://customooxmlschemas.google.com/" r:id="rId1" roundtripDataSignature="AMtx7mh5qdDRGx7wGTrC3n0W+EHRohPNPw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95">
      <text>
        <t xml:space="preserve">======
ID#AAAAQVoA1tA
T-NEWS    (2021-11-12 03:02:46)
トーコー
ハンズオンクリエイト
ＳＲ</t>
      </text>
    </comment>
    <comment authorId="0" ref="A92">
      <text>
        <t xml:space="preserve">======
ID#AAAAQVoA1sw
株式会社東大家庭教師友の会    (2021-11-12 03:02:46)
森税理士</t>
      </text>
    </comment>
    <comment authorId="0" ref="A90">
      <text>
        <t xml:space="preserve">======
ID#AAAAQVoA1rk
株式会社東大家庭教師友の会    (2021-11-12 03:02:46)
ISD秘書センター</t>
      </text>
    </comment>
    <comment authorId="0" ref="A50">
      <text>
        <t xml:space="preserve">======
ID#AAAAQVoA1rU
株式会社東大家庭教師友の会    (2021-11-12 03:02:46)
郵便局(切手、書留、郵送)
宅急便・バイク便等</t>
      </text>
    </comment>
    <comment authorId="0" ref="A94">
      <text>
        <t xml:space="preserve">======
ID#AAAAQVoA1rg
T-NEWS    (2021-11-12 03:02:46)
ベンチャーリンク</t>
      </text>
    </comment>
    <comment authorId="0" ref="A89">
      <text>
        <t xml:space="preserve">======
ID#AAAAQVoA1q0
株式会社東大家庭教師友の会    (2021-11-12 03:02:46)
為替関係手数料・EB手数料</t>
      </text>
    </comment>
    <comment authorId="0" ref="A87">
      <text>
        <t xml:space="preserve">======
ID#AAAAQVoA1pc
株式会社東大家庭教師友の会    (2021-11-12 03:02:46)
ゴミ処理券</t>
      </text>
    </comment>
    <comment authorId="0" ref="A86">
      <text>
        <t xml:space="preserve">======
ID#AAAAQVoA1pU
羽間    (2021-11-12 03:02:46)
毎月、同額を加算する</t>
      </text>
    </comment>
  </commentList>
  <extLst>
    <ext uri="GoogleSheetsCustomDataVersion1">
      <go:sheetsCustomData xmlns:go="http://customooxmlschemas.google.com/" r:id="rId1" roundtripDataSignature="AMtx7mgmdMCk1tkElkNHO1/q6+fg9qCOcA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89">
      <text>
        <t xml:space="preserve">======
ID#AAAAQVoA1tg
株式会社東大家庭教師友の会    (2021-11-12 03:02:46)
為替関係手数料・EB手数料</t>
      </text>
    </comment>
    <comment authorId="0" ref="A86">
      <text>
        <t xml:space="preserve">======
ID#AAAAQVoA1s4
羽間    (2021-11-12 03:02:46)
毎月、同額を加算する</t>
      </text>
    </comment>
    <comment authorId="0" ref="A90">
      <text>
        <t xml:space="preserve">======
ID#AAAAQVoA1sk
株式会社東大家庭教師友の会    (2021-11-12 03:02:46)
ISD秘書センター</t>
      </text>
    </comment>
    <comment authorId="0" ref="A95">
      <text>
        <t xml:space="preserve">======
ID#AAAAQVoA1sY
T-NEWS    (2021-11-12 03:02:46)
トーコー
ハンズオンクリエイト
ＳＲ</t>
      </text>
    </comment>
    <comment authorId="0" ref="A50">
      <text>
        <t xml:space="preserve">======
ID#AAAAQVoA1sU
株式会社東大家庭教師友の会    (2021-11-12 03:02:46)
郵便局(切手、書留、郵送)
宅急便・バイク便等</t>
      </text>
    </comment>
    <comment authorId="0" ref="A87">
      <text>
        <t xml:space="preserve">======
ID#AAAAQVoA1qY
株式会社東大家庭教師友の会    (2021-11-12 03:02:46)
ゴミ処理券</t>
      </text>
    </comment>
    <comment authorId="0" ref="A94">
      <text>
        <t xml:space="preserve">======
ID#AAAAQVoA1qA
T-NEWS    (2021-11-12 03:02:46)
ベンチャーリンク</t>
      </text>
    </comment>
    <comment authorId="0" ref="A92">
      <text>
        <t xml:space="preserve">======
ID#AAAAQVoA1o8
株式会社東大家庭教師友の会    (2021-11-12 03:02:46)
森税理士</t>
      </text>
    </comment>
  </commentList>
  <extLst>
    <ext uri="GoogleSheetsCustomDataVersion1">
      <go:sheetsCustomData xmlns:go="http://customooxmlschemas.google.com/" r:id="rId1" roundtripDataSignature="AMtx7mi3PMSIR6amONAA4N2t8GHMFf/X6Q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89">
      <text>
        <t xml:space="preserve">======
ID#AAAAQVoA1tE
株式会社東大家庭教師友の会    (2021-11-12 03:02:46)
為替関係手数料・EB手数料</t>
      </text>
    </comment>
    <comment authorId="0" ref="A50">
      <text>
        <t xml:space="preserve">======
ID#AAAAQVoA1sg
株式会社東大家庭教師友の会    (2021-11-12 03:02:46)
郵便局(切手、書留、郵送)
宅急便・バイク便等</t>
      </text>
    </comment>
    <comment authorId="0" ref="A95">
      <text>
        <t xml:space="preserve">======
ID#AAAAQVoA1sA
T-NEWS    (2021-11-12 03:02:46)
トーコー
ハンズオンクリエイト
ＳＲ</t>
      </text>
    </comment>
    <comment authorId="0" ref="A87">
      <text>
        <t xml:space="preserve">======
ID#AAAAQVoA1rw
株式会社東大家庭教師友の会    (2021-11-12 03:02:46)
ゴミ処理券</t>
      </text>
    </comment>
    <comment authorId="0" ref="A86">
      <text>
        <t xml:space="preserve">======
ID#AAAAQVoA1rY
羽間    (2021-11-12 03:02:46)
毎月、同額を加算する</t>
      </text>
    </comment>
    <comment authorId="0" ref="A92">
      <text>
        <t xml:space="preserve">======
ID#AAAAQVoA1rc
株式会社東大家庭教師友の会    (2021-11-12 03:02:46)
森税理士</t>
      </text>
    </comment>
    <comment authorId="0" ref="A90">
      <text>
        <t xml:space="preserve">======
ID#AAAAQVoA1qQ
株式会社東大家庭教師友の会    (2021-11-12 03:02:46)
ISD秘書センター</t>
      </text>
    </comment>
    <comment authorId="0" ref="A94">
      <text>
        <t xml:space="preserve">======
ID#AAAAQVoA1pw
T-NEWS    (2021-11-12 03:02:46)
ベンチャーリンク</t>
      </text>
    </comment>
  </commentList>
  <extLst>
    <ext uri="GoogleSheetsCustomDataVersion1">
      <go:sheetsCustomData xmlns:go="http://customooxmlschemas.google.com/" r:id="rId1" roundtripDataSignature="AMtx7mjMaeE2NQYQUChc4deXnW4b+QHtSQ=="/>
    </ext>
  </extL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6">
      <text>
        <t xml:space="preserve">======
ID#AAAAQVoA1to
徳岡臣紀    (2021-11-12 03:02:46)
2013年度の予算</t>
      </text>
    </comment>
    <comment authorId="0" ref="B19">
      <text>
        <t xml:space="preserve">======
ID#AAAAQVoA1tk
徳岡臣紀    (2021-11-12 03:02:46)
2013年度の予算</t>
      </text>
    </comment>
    <comment authorId="0" ref="B8">
      <text>
        <t xml:space="preserve">======
ID#AAAAQVoA1tY
徳岡臣紀    (2021-11-12 03:02:46)
2012年度の実績</t>
      </text>
    </comment>
    <comment authorId="0" ref="B5">
      <text>
        <t xml:space="preserve">======
ID#AAAAQVoA1tM
徳岡臣紀    (2021-11-12 03:02:46)
2013年度の予算</t>
      </text>
    </comment>
    <comment authorId="0" ref="B33">
      <text>
        <t xml:space="preserve">======
ID#AAAAQVoA1s0
徳岡臣紀    (2021-11-12 03:02:46)
2013年度の予算</t>
      </text>
    </comment>
    <comment authorId="0" ref="B36">
      <text>
        <t xml:space="preserve">======
ID#AAAAQVoA1po
徳岡臣紀    (2021-11-12 03:02:46)
2012年度の実績</t>
      </text>
    </comment>
    <comment authorId="0" ref="B22">
      <text>
        <t xml:space="preserve">======
ID#AAAAQVoA1p4
徳岡臣紀    (2021-11-12 03:02:46)
2012年度の実績</t>
      </text>
    </comment>
    <comment authorId="0" ref="B15">
      <text>
        <t xml:space="preserve">======
ID#AAAAQVoA1p0
徳岡臣紀    (2021-11-12 03:02:46)
2012年度の実績</t>
      </text>
    </comment>
    <comment authorId="0" ref="B12">
      <text>
        <t xml:space="preserve">======
ID#AAAAQVoA1pg
徳岡臣紀    (2021-11-12 03:02:46)
2013年度の予算</t>
      </text>
    </comment>
    <comment authorId="0" ref="B29">
      <text>
        <t xml:space="preserve">======
ID#AAAAQVoA1ow
徳岡臣紀    (2021-11-12 03:02:46)
2012年度の実績</t>
      </text>
    </comment>
  </commentList>
  <extLst>
    <ext uri="GoogleSheetsCustomDataVersion1">
      <go:sheetsCustomData xmlns:go="http://customooxmlschemas.google.com/" r:id="rId1" roundtripDataSignature="AMtx7mjJe0TuosNI5x8u9CWe/JNS2YoQbg=="/>
    </ext>
  </extLst>
</comments>
</file>

<file path=xl/sharedStrings.xml><?xml version="1.0" encoding="utf-8"?>
<sst xmlns="http://schemas.openxmlformats.org/spreadsheetml/2006/main" count="1626" uniqueCount="327">
  <si>
    <t>本年度実績</t>
  </si>
  <si>
    <t>事業計画</t>
  </si>
  <si>
    <t>昨年度</t>
  </si>
  <si>
    <t>実数値</t>
  </si>
  <si>
    <t>差</t>
  </si>
  <si>
    <t>比（達成率）</t>
  </si>
  <si>
    <t>比（上昇率）</t>
  </si>
  <si>
    <t>実績</t>
  </si>
  <si>
    <t>予算</t>
  </si>
  <si>
    <t>売上</t>
  </si>
  <si>
    <t>売上原価</t>
  </si>
  <si>
    <t>仕入</t>
  </si>
  <si>
    <t>売上利益</t>
  </si>
  <si>
    <t>粗利</t>
  </si>
  <si>
    <t>粗利率</t>
  </si>
  <si>
    <t>-</t>
  </si>
  <si>
    <t>販売管理費</t>
  </si>
  <si>
    <t>販管消費</t>
  </si>
  <si>
    <t>営業利益</t>
  </si>
  <si>
    <t>営利</t>
  </si>
  <si>
    <t>営業利益率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</si>
  <si>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</si>
  <si>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</si>
  <si>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</si>
  <si>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</si>
  <si>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</si>
  <si>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</si>
  <si>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</si>
  <si>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</si>
  <si>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</si>
  <si>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</si>
  <si>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</si>
  <si>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</si>
  <si>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部門</t>
  </si>
  <si>
    <t>講師求人</t>
  </si>
  <si>
    <t>上期</t>
  </si>
  <si>
    <t>下期</t>
  </si>
  <si>
    <t>通期</t>
  </si>
  <si>
    <t>上期小計</t>
  </si>
  <si>
    <t>下期合計</t>
  </si>
  <si>
    <t>合計</t>
  </si>
  <si>
    <t>実</t>
  </si>
  <si>
    <t>予</t>
  </si>
  <si>
    <t>達成率</t>
  </si>
  <si>
    <t>販管費</t>
  </si>
  <si>
    <t>経常利益</t>
  </si>
  <si>
    <t>法人税等</t>
  </si>
  <si>
    <t>当期利益</t>
  </si>
  <si>
    <t>粗利益率</t>
  </si>
  <si>
    <t>経常利益率</t>
  </si>
  <si>
    <t>四半期サマリー作成用</t>
  </si>
  <si>
    <t>■Q毎</t>
  </si>
  <si>
    <t>(単位：千円）</t>
  </si>
  <si>
    <t>■累積</t>
  </si>
  <si>
    <t>第1Q</t>
  </si>
  <si>
    <t>第2Q</t>
  </si>
  <si>
    <t>第3Q</t>
  </si>
  <si>
    <t>第4Q</t>
  </si>
  <si>
    <t>1Q</t>
  </si>
  <si>
    <t>2Q</t>
  </si>
  <si>
    <t>3Q</t>
  </si>
  <si>
    <t>4Q</t>
  </si>
  <si>
    <t>定性目標</t>
  </si>
  <si>
    <t>実－予</t>
  </si>
  <si>
    <t>定性・定量目標に関係する主な実施事項およびその結果</t>
  </si>
  <si>
    <t>前年</t>
  </si>
  <si>
    <t>実－前年</t>
  </si>
  <si>
    <t>前年比</t>
  </si>
  <si>
    <t>次Q以降の売上予測</t>
  </si>
  <si>
    <t>次Q以降の利益予測</t>
  </si>
  <si>
    <t>▼財務上の変更</t>
  </si>
  <si>
    <t>▼組織・人事上の変更</t>
  </si>
  <si>
    <t>▼その他</t>
  </si>
  <si>
    <t>営業利益配賦後</t>
  </si>
  <si>
    <t>配賦後</t>
  </si>
  <si>
    <t>単位　円</t>
  </si>
  <si>
    <t>見込額を入力してください。「営業報告作成用」シートの未定月に転記されます。</t>
  </si>
  <si>
    <t>管理</t>
  </si>
  <si>
    <t>家庭教師</t>
  </si>
  <si>
    <t>留学生支援</t>
  </si>
  <si>
    <t>学生メディア</t>
  </si>
  <si>
    <t>学習デザイン</t>
  </si>
  <si>
    <t>経営投資</t>
  </si>
  <si>
    <t>全社</t>
  </si>
  <si>
    <t>確定</t>
  </si>
  <si>
    <t>実績累積売上</t>
  </si>
  <si>
    <t>実績累積利益</t>
  </si>
  <si>
    <t>予算累積売上</t>
  </si>
  <si>
    <t>予算累積利益</t>
  </si>
  <si>
    <t>前年累積売上</t>
  </si>
  <si>
    <t>前年累積利益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</si>
  <si>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</si>
  <si>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</si>
  <si>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</si>
  <si>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</si>
  <si>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</si>
  <si>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</si>
  <si>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</si>
  <si>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</si>
  <si>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</si>
  <si>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</si>
  <si>
    <t>2月</t>
  </si>
  <si>
    <t>3月</t>
  </si>
  <si>
    <t>売上高</t>
  </si>
  <si>
    <t>(1)</t>
  </si>
  <si>
    <t>入会金-家庭教師</t>
  </si>
  <si>
    <t>体験授業-家庭教師</t>
  </si>
  <si>
    <t>通常授業-家庭教師</t>
  </si>
  <si>
    <t>短期授業-家庭教師</t>
  </si>
  <si>
    <t>その他-家庭教師</t>
  </si>
  <si>
    <t>内部取引-学生メディア</t>
  </si>
  <si>
    <t>事業開発-学習デザイン</t>
  </si>
  <si>
    <t>放課後学習-学習デザイン</t>
  </si>
  <si>
    <t>採点OS-学習デザイン</t>
  </si>
  <si>
    <t>仕入高</t>
  </si>
  <si>
    <t>(2)</t>
  </si>
  <si>
    <t>その他-学生メディア</t>
  </si>
  <si>
    <t>(3)=(1)-(2)</t>
  </si>
  <si>
    <t>売上利益率</t>
  </si>
  <si>
    <t>(3)/(1)</t>
  </si>
  <si>
    <t>通信費</t>
  </si>
  <si>
    <t>電話料金</t>
  </si>
  <si>
    <t>送料</t>
  </si>
  <si>
    <t>ASP・サーバー・ドメイン代</t>
  </si>
  <si>
    <t>その他</t>
  </si>
  <si>
    <t>水道光熱費</t>
  </si>
  <si>
    <t>旅費交通費</t>
  </si>
  <si>
    <t>広告宣伝費</t>
  </si>
  <si>
    <t>(4)</t>
  </si>
  <si>
    <t>リスティング-Web関連</t>
  </si>
  <si>
    <t>SEO関連-Web関連</t>
  </si>
  <si>
    <t>アフィリエイト-Web関連</t>
  </si>
  <si>
    <t>その他-Web関連</t>
  </si>
  <si>
    <t>印刷関連</t>
  </si>
  <si>
    <t>交通広告関連</t>
  </si>
  <si>
    <t>求人広告費</t>
  </si>
  <si>
    <t>内部取引</t>
  </si>
  <si>
    <t>研修費</t>
  </si>
  <si>
    <t>接待交際費</t>
  </si>
  <si>
    <t>会議費</t>
  </si>
  <si>
    <t>荷造運搬費</t>
  </si>
  <si>
    <t>事務用・備品消耗品費</t>
  </si>
  <si>
    <t>710 713</t>
  </si>
  <si>
    <t>新聞図書費</t>
  </si>
  <si>
    <t>保険料</t>
  </si>
  <si>
    <t>修繕費</t>
  </si>
  <si>
    <t>地代家賃</t>
  </si>
  <si>
    <t>更新料</t>
  </si>
  <si>
    <t>法定福利費</t>
  </si>
  <si>
    <t>福利厚生費</t>
  </si>
  <si>
    <t>租税公課</t>
  </si>
  <si>
    <t>教務費</t>
  </si>
  <si>
    <t>顧問料</t>
  </si>
  <si>
    <t>諸会費</t>
  </si>
  <si>
    <t>役員報酬・給与手当</t>
  </si>
  <si>
    <t>(5)</t>
  </si>
  <si>
    <t>正社員</t>
  </si>
  <si>
    <t>正社員給与</t>
  </si>
  <si>
    <t>学生スタッフ</t>
  </si>
  <si>
    <t>学生スタッフ合計</t>
  </si>
  <si>
    <t>アルバイトスタッフ</t>
  </si>
  <si>
    <t>アルバイト合計</t>
  </si>
  <si>
    <t>外注スタッフ</t>
  </si>
  <si>
    <t>プロジェクトスタッフ合計</t>
  </si>
  <si>
    <t>決算賞与引当</t>
  </si>
  <si>
    <t>雑費</t>
  </si>
  <si>
    <t>支払手数料</t>
  </si>
  <si>
    <t>銀行振込手数料</t>
  </si>
  <si>
    <t>電話代行料</t>
  </si>
  <si>
    <t>大学訪問</t>
  </si>
  <si>
    <t>外注費</t>
  </si>
  <si>
    <t>代理店手数料</t>
  </si>
  <si>
    <t>制作費</t>
  </si>
  <si>
    <t>販促費</t>
  </si>
  <si>
    <t>減価償却費</t>
  </si>
  <si>
    <t>販売費及び一般管理費計</t>
  </si>
  <si>
    <t>(6)</t>
  </si>
  <si>
    <t>広告宣伝費/売上利益</t>
  </si>
  <si>
    <t>(4)/(3)</t>
  </si>
  <si>
    <t>人件費/売上利益</t>
  </si>
  <si>
    <t>(5)/(3)</t>
  </si>
  <si>
    <t>各月概算消費税</t>
  </si>
  <si>
    <t>c.tax</t>
  </si>
  <si>
    <t>営業外利益</t>
  </si>
  <si>
    <t>受取利息</t>
  </si>
  <si>
    <t>雑収入</t>
  </si>
  <si>
    <t>営業外費用</t>
  </si>
  <si>
    <t>支払利息</t>
  </si>
  <si>
    <t>法人税及び住民税</t>
  </si>
  <si>
    <t>配賦</t>
  </si>
  <si>
    <t>人数(管理・経営投資除く)</t>
  </si>
  <si>
    <t>配賦割合</t>
  </si>
  <si>
    <t>配賦額</t>
  </si>
  <si>
    <t>経常利益配賦後</t>
  </si>
  <si>
    <t>役員報酬・給与手当(部門のみ)</t>
  </si>
  <si>
    <t>人数</t>
  </si>
  <si>
    <t>更新</t>
  </si>
  <si>
    <t>検索キー</t>
  </si>
  <si>
    <t>全社-実績-売上</t>
  </si>
  <si>
    <t>全社-実績-仕入</t>
  </si>
  <si>
    <t>全社-実績-粗利</t>
  </si>
  <si>
    <t>全社-実績-販管</t>
  </si>
  <si>
    <t>全社-実績-人件費</t>
  </si>
  <si>
    <t>全社-実績-販管消費</t>
  </si>
  <si>
    <t>全社-実績-営利</t>
  </si>
  <si>
    <t>全社-実績-営利配賦</t>
  </si>
  <si>
    <t>全社-実績-営利配賦率</t>
  </si>
  <si>
    <t>全社-予算-売上</t>
  </si>
  <si>
    <t>全社-予算-仕入</t>
  </si>
  <si>
    <t>全社-予算-粗利</t>
  </si>
  <si>
    <t>全社-予算-販管消費</t>
  </si>
  <si>
    <t>全社-予算-営利</t>
  </si>
  <si>
    <t>全社-予算-営利配賦</t>
  </si>
  <si>
    <t>全社-予算-営利配賦率</t>
  </si>
  <si>
    <t>管理-実績-売上</t>
  </si>
  <si>
    <t>管理-実績-仕入</t>
  </si>
  <si>
    <t>管理-実績-粗利</t>
  </si>
  <si>
    <t>管理-実績-販管</t>
  </si>
  <si>
    <t>管理-実績-人件費</t>
  </si>
  <si>
    <t>管理-実績-販管消費</t>
  </si>
  <si>
    <t>管理-実績-営利</t>
  </si>
  <si>
    <t>管理-実績-営利配賦</t>
  </si>
  <si>
    <t>管理-実績-営利配賦率</t>
  </si>
  <si>
    <t>管理-予算-売上</t>
  </si>
  <si>
    <t>管理-予算-仕入</t>
  </si>
  <si>
    <t>管理-予算-粗利</t>
  </si>
  <si>
    <t>管理-予算-販管消費</t>
  </si>
  <si>
    <t>管理-予算-営利</t>
  </si>
  <si>
    <t>管理-予算-営利配賦</t>
  </si>
  <si>
    <t>管理-予算-営利配賦率</t>
  </si>
  <si>
    <t>家庭教師-実績-売上</t>
  </si>
  <si>
    <t>家庭教師-実績-仕入</t>
  </si>
  <si>
    <t>家庭教師-実績-粗利</t>
  </si>
  <si>
    <t>家庭教師-実績-販管</t>
  </si>
  <si>
    <t>家庭教師-実績-人件費</t>
  </si>
  <si>
    <t>家庭教師-実績-販管消費</t>
  </si>
  <si>
    <t>家庭教師-実績-営利</t>
  </si>
  <si>
    <t>家庭教師-実績-営利配賦</t>
  </si>
  <si>
    <t>家庭教師-実績-営利配賦率</t>
  </si>
  <si>
    <t>家庭教師-予算-売上</t>
  </si>
  <si>
    <t>家庭教師-予算-仕入</t>
  </si>
  <si>
    <t>家庭教師-予算-粗利</t>
  </si>
  <si>
    <t>家庭教師-予算-販管消費</t>
  </si>
  <si>
    <t>家庭教師-予算-営利</t>
  </si>
  <si>
    <t>家庭教師-予算-営利配賦</t>
  </si>
  <si>
    <t>家庭教師-予算-営利配賦率</t>
  </si>
  <si>
    <t>講師求人-実績-売上</t>
  </si>
  <si>
    <t>講師求人-実績-仕入</t>
  </si>
  <si>
    <t>講師求人-実績-粗利</t>
  </si>
  <si>
    <t>講師求人-実績-販管</t>
  </si>
  <si>
    <t>講師求人-実績-人件費</t>
  </si>
  <si>
    <t>講師求人-実績-販管消費</t>
  </si>
  <si>
    <t>講師求人-実績-営利</t>
  </si>
  <si>
    <t>講師求人-実績-営利配賦</t>
  </si>
  <si>
    <t>講師求人-実績-営利配賦率</t>
  </si>
  <si>
    <t>講師求人-予算-売上</t>
  </si>
  <si>
    <t>講師求人-予算-仕入</t>
  </si>
  <si>
    <t>講師求人-予算-粗利</t>
  </si>
  <si>
    <t>講師求人-予算-販管消費</t>
  </si>
  <si>
    <t>講師求人-予算-営利</t>
  </si>
  <si>
    <t>講師求人-予算-営利配賦</t>
  </si>
  <si>
    <t>講師求人-予算-営利配賦率</t>
  </si>
  <si>
    <t>学習デザイン-実績-売上</t>
  </si>
  <si>
    <t>学習デザイン-実績-仕入</t>
  </si>
  <si>
    <t>学習デザイン-実績-粗利</t>
  </si>
  <si>
    <t>学習デザイン-実績-販管</t>
  </si>
  <si>
    <t>学習デザイン-実績-人件費</t>
  </si>
  <si>
    <t>学習デザイン-実績-販管消費</t>
  </si>
  <si>
    <t>学習デザイン-実績-営利</t>
  </si>
  <si>
    <t>学習デザイン-実績-営利配賦</t>
  </si>
  <si>
    <t>学習デザイン-実績-営利配賦率</t>
  </si>
  <si>
    <t>学習デザイン-予算-売上</t>
  </si>
  <si>
    <t>学習デザイン-予算-仕入</t>
  </si>
  <si>
    <t>学習デザイン-予算-粗利</t>
  </si>
  <si>
    <t>学習デザイン-予算-販管消費</t>
  </si>
  <si>
    <t>学習デザイン-予算-営利</t>
  </si>
  <si>
    <t>学習デザイン-予算-営利配賦</t>
  </si>
  <si>
    <t>学習デザイン-予算-営利配賦率</t>
  </si>
  <si>
    <t>留学生支援-実績-売上</t>
  </si>
  <si>
    <t>留学生支援-実績-仕入</t>
  </si>
  <si>
    <t>留学生支援-実績-粗利</t>
  </si>
  <si>
    <t>留学生支援-実績-販管</t>
  </si>
  <si>
    <t>留学生支援-実績-人件費</t>
  </si>
  <si>
    <t>留学生支援-実績-販管消費</t>
  </si>
  <si>
    <t>留学生支援-実績-営利</t>
  </si>
  <si>
    <t>留学生支援-実績-営利配賦</t>
  </si>
  <si>
    <t>留学生支援-実績-営利配賦率</t>
  </si>
  <si>
    <t>留学生支援-予算-売上</t>
  </si>
  <si>
    <t>留学生支援-予算-仕入</t>
  </si>
  <si>
    <t>留学生支援-予算-粗利</t>
  </si>
  <si>
    <t>留学生支援-予算-販管消費</t>
  </si>
  <si>
    <t>留学生支援-予算-営利</t>
  </si>
  <si>
    <t>留学生支援-予算-営利配賦</t>
  </si>
  <si>
    <t>留学生支援-予算-営利配賦率</t>
  </si>
  <si>
    <t>学生メディア-実績-売上</t>
  </si>
  <si>
    <t>学生メディア-実績-仕入</t>
  </si>
  <si>
    <t>学生メディア-実績-粗利</t>
  </si>
  <si>
    <t>学生メディア-実績-販管</t>
  </si>
  <si>
    <t>学生メディア-実績-人件費</t>
  </si>
  <si>
    <t>学生メディア-実績-販管消費</t>
  </si>
  <si>
    <t>学生メディア-実績-営利</t>
  </si>
  <si>
    <t>学生メディア-実績-営利配賦</t>
  </si>
  <si>
    <t>学生メディア-実績-営利配賦率</t>
  </si>
  <si>
    <t>学生メディア-予算-売上</t>
  </si>
  <si>
    <t>学生メディア-予算-仕入</t>
  </si>
  <si>
    <t>学生メディア-予算-粗利</t>
  </si>
  <si>
    <t>学生メディア-予算-販管消費</t>
  </si>
  <si>
    <t>学生メディア-予算-営利</t>
  </si>
  <si>
    <t>学生メディア-予算-営利配賦</t>
  </si>
  <si>
    <t>学生メディア-予算-営利配賦率</t>
  </si>
  <si>
    <t>経営投資-実績-売上</t>
  </si>
  <si>
    <t>経営投資-実績-仕入</t>
  </si>
  <si>
    <t>経営投資-実績-粗利</t>
  </si>
  <si>
    <t>経営投資-実績-販管</t>
  </si>
  <si>
    <t>経営投資-実績-人件費</t>
  </si>
  <si>
    <t>経営投資-実績-販管消費</t>
  </si>
  <si>
    <t>経営投資-実績-営利</t>
  </si>
  <si>
    <t>経営投資-実績-営利配賦</t>
  </si>
  <si>
    <t>経営投資-実績-営利配賦率</t>
  </si>
  <si>
    <t>経営投資-予算-売上</t>
  </si>
  <si>
    <t>経営投資-予算-仕入</t>
  </si>
  <si>
    <t>経営投資-予算-粗利</t>
  </si>
  <si>
    <t>経営投資-予算-販管消費</t>
  </si>
  <si>
    <t>経営投資-予算-営利</t>
  </si>
  <si>
    <t>経営投資-予算-営利配賦</t>
  </si>
  <si>
    <t>経営投資-予算-営利配賦率</t>
  </si>
  <si>
    <t>営業利益
配賦後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</si>
</sst>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9">
    <numFmt numFmtId="164" formatCode="#&quot;月分&quot;"/>
    <numFmt numFmtId="165" formatCode="General\ \&amp;\ &quot;部門　社員報告会　発表資料&quot;"/>
    <numFmt numFmtId="166" formatCode="0&quot;年度&quot;"/>
    <numFmt numFmtId="167" formatCode="yyyy/m/d"/>
    <numFmt numFmtId="168" formatCode="0_);[Red]\(0\)"/>
    <numFmt numFmtId="169" formatCode="0.00_);[Red]\(0.00\)"/>
    <numFmt numFmtId="170" formatCode="#,##0&quot;万円&quot;"/>
    <numFmt numFmtId="171" formatCode="0&quot;年度管理会計データ&quot;"/>
    <numFmt numFmtId="172" formatCode="#,###,##0"/>
    <numFmt numFmtId="173" formatCode="#,###,;[Red]\-#,###,;0"/>
    <numFmt numFmtId="174" formatCode="#,###,"/>
    <numFmt numFmtId="175" formatCode="#,###,;[Red]\-#,###,"/>
    <numFmt numFmtId="176" formatCode="[Red]\-#,###,"/>
    <numFmt numFmtId="177" formatCode="0.0%"/>
    <numFmt numFmtId="178" formatCode="&quot;■損益計算書（&quot;0&quot;年度）&quot;"/>
    <numFmt numFmtId="179" formatCode="#,##0_ ;[Red]\-#,##0\ "/>
    <numFmt numFmtId="180" formatCode="#,##0_ "/>
    <numFmt numFmtId="181" formatCode="#,##0.0_ ;[Red]\-#,##0.0\ "/>
    <numFmt numFmtId="182" formatCode="#,##0_);[Red]\(#,##0\)"/>
  </numFmts>
  <fonts count="36">
    <font>
      <sz val="12.0"/>
      <color rgb="FF000000"/>
      <name val="Osaka"/>
      <scheme val="minor"/>
    </font>
    <font>
      <sz val="11.0"/>
      <color theme="1"/>
      <name val="MS PGothic"/>
    </font>
    <font>
      <b/>
      <sz val="11.0"/>
      <color theme="1"/>
      <name val="MS PGothic"/>
    </font>
    <font>
      <b/>
      <sz val="14.0"/>
      <color theme="1"/>
      <name val="MS PGothic"/>
    </font>
    <font>
      <b/>
      <sz val="10.0"/>
      <color theme="1"/>
      <name val="MS PGothic"/>
    </font>
    <font>
      <sz val="6.0"/>
      <color rgb="FFF2F2F2"/>
      <name val="MS PGothic"/>
    </font>
    <font>
      <b/>
      <sz val="11.0"/>
      <color rgb="FFFFFFFF"/>
      <name val="MS PGothic"/>
    </font>
    <font/>
    <font>
      <sz val="9.0"/>
      <color rgb="FF808080"/>
      <name val="MS PGothic"/>
    </font>
    <font>
      <sz val="9.0"/>
      <color theme="1"/>
      <name val="MS PGothic"/>
    </font>
    <font>
      <sz val="11.0"/>
      <color rgb="FFF2F2F2"/>
      <name val="MS PGothic"/>
    </font>
    <font>
      <sz val="11.0"/>
      <color rgb="FF333333"/>
      <name val="MS PGothic"/>
    </font>
    <font>
      <sz val="11.0"/>
      <color rgb="FF808080"/>
      <name val="MS PGothic"/>
    </font>
    <font>
      <sz val="12.0"/>
      <color theme="1"/>
      <name val="Osaka"/>
    </font>
    <font>
      <sz val="11.0"/>
      <color rgb="FF7F7F7F"/>
      <name val="MS PGothic"/>
    </font>
    <font>
      <sz val="10.0"/>
      <color theme="1"/>
      <name val="MS PGothic"/>
    </font>
    <font>
      <sz val="6.0"/>
      <color rgb="FFD8D8D8"/>
      <name val="MS PGothic"/>
    </font>
    <font>
      <sz val="10.0"/>
      <color rgb="FFF2F2F2"/>
      <name val="MS PGothic"/>
    </font>
    <font>
      <sz val="10.0"/>
      <color rgb="FFFFFFFF"/>
      <name val="MS PGothic"/>
    </font>
    <font>
      <b/>
      <sz val="12.0"/>
      <color theme="1"/>
      <name val="MS PGothic"/>
    </font>
    <font>
      <b/>
      <sz val="16.0"/>
      <color theme="1"/>
      <name val="MS PGothic"/>
    </font>
    <font>
      <sz val="10.0"/>
      <color theme="1"/>
      <name val="MS PMincho"/>
    </font>
    <font>
      <sz val="10.0"/>
      <color rgb="FFFFFFFF"/>
      <name val="MS PMincho"/>
    </font>
    <font>
      <b/>
      <sz val="10.0"/>
      <color theme="1"/>
      <name val="MS PMincho"/>
    </font>
    <font>
      <sz val="10.0"/>
      <color rgb="FFFF0000"/>
      <name val="MS PGothic"/>
    </font>
    <font>
      <sz val="10.0"/>
      <color rgb="FF969696"/>
      <name val="MS PGothic"/>
    </font>
    <font>
      <b/>
      <sz val="10.0"/>
      <color rgb="FFFFFFFF"/>
      <name val="MS PGothic"/>
    </font>
    <font>
      <b/>
      <sz val="18.0"/>
      <color theme="1"/>
      <name val="MS PGothic"/>
    </font>
    <font>
      <sz val="10.0"/>
      <color rgb="FFD8D8D8"/>
      <name val="MS PGothic"/>
    </font>
    <font>
      <b/>
      <sz val="9.0"/>
      <color theme="1"/>
      <name val="MS PGothic"/>
    </font>
    <font>
      <sz val="12.0"/>
      <color theme="1"/>
      <name val="MS PGothic"/>
    </font>
    <font>
      <sz val="10.0"/>
      <color theme="1"/>
      <name val="平成明朝"/>
    </font>
    <font>
      <sz val="8.0"/>
      <color rgb="FFC0C0C0"/>
      <name val="MS PGothic"/>
    </font>
    <font>
      <i/>
      <sz val="10.0"/>
      <color theme="1"/>
      <name val="MS PGothic"/>
    </font>
    <font>
      <sz val="9.0"/>
      <color theme="1"/>
      <name val="Osaka"/>
    </font>
    <font>
      <sz val="10.0"/>
      <color theme="1"/>
      <name val="Osaka"/>
    </font>
  </fonts>
  <fills count="2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C0C0C0"/>
        <bgColor rgb="FFC0C0C0"/>
      </patternFill>
    </fill>
    <fill>
      <patternFill patternType="solid">
        <fgColor rgb="FF333300"/>
        <bgColor rgb="FF333300"/>
      </patternFill>
    </fill>
    <fill>
      <patternFill patternType="solid">
        <fgColor rgb="FFFFFF99"/>
        <bgColor rgb="FFFFFF99"/>
      </patternFill>
    </fill>
    <fill>
      <patternFill patternType="solid">
        <fgColor rgb="FFFF99CC"/>
        <bgColor rgb="FFFF99CC"/>
      </patternFill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  <fill>
      <patternFill patternType="solid">
        <fgColor rgb="FF808080"/>
        <bgColor rgb="FF808080"/>
      </patternFill>
    </fill>
    <fill>
      <patternFill patternType="solid">
        <fgColor rgb="FFFFFFCC"/>
        <bgColor rgb="FFFFFFCC"/>
      </patternFill>
    </fill>
    <fill>
      <patternFill patternType="solid">
        <fgColor rgb="FFFFE598"/>
        <bgColor rgb="FFFFE59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7E6E6"/>
        <bgColor rgb="FFE7E6E6"/>
      </patternFill>
    </fill>
    <fill>
      <patternFill patternType="solid">
        <fgColor rgb="FF99CC00"/>
        <bgColor rgb="FF99CC00"/>
      </patternFill>
    </fill>
    <fill>
      <patternFill patternType="solid">
        <fgColor rgb="FFCC99FF"/>
        <bgColor rgb="FFCC99FF"/>
      </patternFill>
    </fill>
    <fill>
      <patternFill patternType="solid">
        <fgColor rgb="FFFFCC99"/>
        <bgColor rgb="FFFFCC99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</fills>
  <borders count="195">
    <border/>
    <border>
      <left/>
      <right/>
      <top/>
    </border>
    <border>
      <left/>
      <top/>
      <bottom/>
    </border>
    <border>
      <top/>
      <bottom/>
    </border>
    <border>
      <left/>
      <right/>
    </border>
    <border>
      <left/>
      <right/>
      <top/>
      <bottom/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 style="hair">
        <color rgb="FFFFFFFF"/>
      </right>
      <top style="medium">
        <color rgb="FF000000"/>
      </top>
      <bottom/>
    </border>
    <border>
      <left style="hair">
        <color rgb="FFFFFFFF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808080"/>
      </right>
      <top style="medium">
        <color rgb="FF00000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medium">
        <color rgb="FF000000"/>
      </top>
      <bottom style="thin">
        <color rgb="FF808080"/>
      </bottom>
    </border>
    <border>
      <left style="thin">
        <color rgb="FF808080"/>
      </left>
      <right/>
      <top style="medium">
        <color rgb="FF000000"/>
      </top>
      <bottom style="thin">
        <color rgb="FF80808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808080"/>
      </bottom>
    </border>
    <border>
      <left/>
      <right style="medium">
        <color rgb="FF000000"/>
      </right>
      <top style="medium">
        <color rgb="FF000000"/>
      </top>
      <bottom style="thin">
        <color rgb="FF808080"/>
      </bottom>
    </border>
    <border>
      <left style="thin">
        <color rgb="FF808080"/>
      </left>
      <right style="medium">
        <color rgb="FF000000"/>
      </right>
      <top style="medium">
        <color rgb="FF000000"/>
      </top>
      <bottom style="thin">
        <color rgb="FF808080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  <border>
      <top style="thin">
        <color rgb="FFA5A5A5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  <border>
      <left style="medium">
        <color rgb="FF000000"/>
      </left>
      <bottom style="thin">
        <color rgb="FF808080"/>
      </bottom>
    </border>
    <border>
      <right style="medium">
        <color rgb="FF000000"/>
      </right>
      <bottom style="thin">
        <color rgb="FF808080"/>
      </bottom>
    </border>
    <border>
      <right style="thin">
        <color rgb="FF808080"/>
      </right>
      <top style="thin">
        <color rgb="FF808080"/>
      </top>
    </border>
    <border>
      <left style="medium">
        <color rgb="FF000000"/>
      </left>
      <right style="medium">
        <color rgb="FF000000"/>
      </right>
      <top style="thin">
        <color rgb="FF808080"/>
      </top>
    </border>
    <border>
      <right style="medium">
        <color rgb="FF000000"/>
      </right>
      <top style="thin">
        <color rgb="FF808080"/>
      </top>
    </border>
    <border>
      <left style="thin">
        <color rgb="FFA5A5A5"/>
      </left>
      <top style="thin">
        <color rgb="FFA5A5A5"/>
      </top>
    </border>
    <border>
      <top style="thin">
        <color rgb="FFA5A5A5"/>
      </top>
    </border>
    <border>
      <right style="thin">
        <color rgb="FFA5A5A5"/>
      </right>
      <top style="thin">
        <color rgb="FFA5A5A5"/>
      </top>
    </border>
    <border>
      <left style="medium">
        <color rgb="FF000000"/>
      </left>
      <right style="thin">
        <color rgb="FF808080"/>
      </right>
      <top style="medium">
        <color rgb="FF808080"/>
      </top>
    </border>
    <border>
      <left style="thin">
        <color rgb="FF808080"/>
      </left>
      <right style="medium">
        <color rgb="FF000000"/>
      </right>
      <top style="medium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medium">
        <color rgb="FF808080"/>
      </top>
      <bottom style="thin">
        <color rgb="FF808080"/>
      </bottom>
    </border>
    <border>
      <left style="medium">
        <color rgb="FF000000"/>
      </left>
      <right style="medium">
        <color rgb="FF000000"/>
      </right>
      <top style="medium">
        <color rgb="FF808080"/>
      </top>
      <bottom style="thin">
        <color rgb="FF808080"/>
      </bottom>
    </border>
    <border>
      <right style="medium">
        <color rgb="FF000000"/>
      </right>
      <top style="medium">
        <color rgb="FF808080"/>
      </top>
      <bottom style="thin">
        <color rgb="FF808080"/>
      </bottom>
    </border>
    <border>
      <right style="thin">
        <color rgb="FF808080"/>
      </right>
      <top style="medium">
        <color rgb="FF808080"/>
      </top>
      <bottom style="thin">
        <color rgb="FF808080"/>
      </bottom>
    </border>
    <border>
      <left style="thin">
        <color rgb="FFA5A5A5"/>
      </left>
    </border>
    <border>
      <right style="thin">
        <color rgb="FFA5A5A5"/>
      </right>
    </border>
    <border>
      <left style="medium">
        <color rgb="FF000000"/>
      </left>
      <right style="thin">
        <color rgb="FF808080"/>
      </right>
    </border>
    <border>
      <left style="thin">
        <color rgb="FF808080"/>
      </left>
      <right style="medium">
        <color rgb="FF000000"/>
      </righ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medium">
        <color rgb="FF000000"/>
      </left>
      <right style="medium">
        <color rgb="FF000000"/>
      </right>
      <top style="thin">
        <color rgb="FF808080"/>
      </top>
      <bottom style="thin">
        <color rgb="FF808080"/>
      </bottom>
    </border>
    <border>
      <right style="medium">
        <color rgb="FF00000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A5A5A5"/>
      </left>
      <bottom style="thin">
        <color rgb="FFA5A5A5"/>
      </bottom>
    </border>
    <border>
      <bottom style="thin">
        <color rgb="FFA5A5A5"/>
      </bottom>
    </border>
    <border>
      <right style="thin">
        <color rgb="FFA5A5A5"/>
      </right>
      <bottom style="thin">
        <color rgb="FFA5A5A5"/>
      </bottom>
    </border>
    <border>
      <top style="thin">
        <color rgb="FF808080"/>
      </top>
    </border>
    <border>
      <left style="medium">
        <color rgb="FF000000"/>
      </left>
      <right style="thin">
        <color rgb="FF808080"/>
      </right>
      <bottom style="medium">
        <color rgb="FF808080"/>
      </bottom>
    </border>
    <border>
      <left style="thin">
        <color rgb="FF808080"/>
      </left>
      <right style="medium">
        <color rgb="FF000000"/>
      </right>
      <top style="thin">
        <color rgb="FF808080"/>
      </top>
      <bottom style="medium">
        <color rgb="FF808080"/>
      </bottom>
    </border>
    <border>
      <right style="thin">
        <color rgb="FF808080"/>
      </right>
      <top style="thin">
        <color rgb="FF808080"/>
      </top>
      <bottom style="medium">
        <color rgb="FF808080"/>
      </bottom>
    </border>
    <border>
      <left style="medium">
        <color rgb="FF000000"/>
      </left>
      <right style="medium">
        <color rgb="FF000000"/>
      </right>
      <top style="thin">
        <color rgb="FF808080"/>
      </top>
      <bottom style="medium">
        <color rgb="FF808080"/>
      </bottom>
    </border>
    <border>
      <right style="medium">
        <color rgb="FF000000"/>
      </right>
      <top style="thin">
        <color rgb="FF808080"/>
      </top>
      <bottom style="medium">
        <color rgb="FF808080"/>
      </bottom>
    </border>
    <border>
      <left style="thin">
        <color rgb="FFA5A5A5"/>
      </left>
      <bottom style="dotted">
        <color rgb="FFA5A5A5"/>
      </bottom>
    </border>
    <border>
      <bottom style="dotted">
        <color rgb="FFA5A5A5"/>
      </bottom>
    </border>
    <border>
      <right style="thin">
        <color rgb="FFA5A5A5"/>
      </right>
      <bottom style="dotted">
        <color rgb="FFA5A5A5"/>
      </bottom>
    </border>
    <border>
      <left style="medium">
        <color rgb="FF000000"/>
      </left>
      <right style="thin">
        <color rgb="FF808080"/>
      </right>
      <bottom style="medium">
        <color rgb="FF000000"/>
      </bottom>
    </border>
    <border>
      <left style="thin">
        <color rgb="FF808080"/>
      </left>
      <right style="medium">
        <color rgb="FF000000"/>
      </right>
      <top style="thin">
        <color rgb="FF808080"/>
      </top>
      <bottom style="medium">
        <color rgb="FF000000"/>
      </bottom>
    </border>
    <border>
      <right style="thin">
        <color rgb="FF808080"/>
      </right>
      <top style="thin">
        <color rgb="FF80808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808080"/>
      </top>
      <bottom style="medium">
        <color rgb="FF000000"/>
      </bottom>
    </border>
    <border>
      <right style="medium">
        <color rgb="FF000000"/>
      </right>
      <top style="thin">
        <color rgb="FF808080"/>
      </top>
      <bottom style="medium">
        <color rgb="FF000000"/>
      </bottom>
    </border>
    <border>
      <left style="thin">
        <color rgb="FF808080"/>
      </left>
      <top style="thin">
        <color rgb="FF808080"/>
      </top>
    </border>
    <border>
      <left style="thin">
        <color rgb="FF808080"/>
      </left>
    </border>
    <border>
      <right style="thin">
        <color rgb="FF808080"/>
      </right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  <bottom style="thin">
        <color rgb="FF80808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808080"/>
      </right>
    </border>
    <border>
      <left style="thin">
        <color rgb="FF808080"/>
      </left>
      <right style="thin">
        <color rgb="FF808080"/>
      </right>
    </border>
    <border>
      <left style="thin">
        <color rgb="FF808080"/>
      </left>
      <right style="thin">
        <color rgb="FF000000"/>
      </right>
    </border>
    <border>
      <left style="thin">
        <color rgb="FF000000"/>
      </left>
      <right style="thin">
        <color rgb="FF808080"/>
      </right>
      <top style="thin">
        <color rgb="FF000000"/>
      </top>
    </border>
    <border>
      <left style="thin">
        <color rgb="FF808080"/>
      </left>
      <right style="thin">
        <color rgb="FF808080"/>
      </right>
      <top style="thin">
        <color rgb="FF000000"/>
      </top>
    </border>
    <border>
      <left style="thin">
        <color rgb="FF80808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808080"/>
      </right>
      <top style="thin">
        <color rgb="FF000000"/>
      </top>
      <bottom style="hair">
        <color rgb="FF000000"/>
      </bottom>
    </border>
    <border>
      <left style="thin">
        <color rgb="FF808080"/>
      </left>
      <right style="thin">
        <color rgb="FF808080"/>
      </right>
      <top style="thin">
        <color rgb="FF000000"/>
      </top>
      <bottom style="hair">
        <color rgb="FF000000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808080"/>
      </right>
      <top style="hair">
        <color rgb="FF000000"/>
      </top>
      <bottom style="hair">
        <color rgb="FF000000"/>
      </bottom>
    </border>
    <border>
      <left style="thin">
        <color rgb="FF808080"/>
      </left>
      <right style="thin">
        <color rgb="FF808080"/>
      </right>
      <top style="hair">
        <color rgb="FF000000"/>
      </top>
      <bottom style="hair">
        <color rgb="FF000000"/>
      </bottom>
    </border>
    <border>
      <left style="thin">
        <color rgb="FF80808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808080"/>
      </right>
      <top style="hair">
        <color rgb="FF000000"/>
      </top>
      <bottom style="thin">
        <color rgb="FF000000"/>
      </bottom>
    </border>
    <border>
      <left style="thin">
        <color rgb="FF808080"/>
      </left>
      <right style="thin">
        <color rgb="FF808080"/>
      </right>
      <top style="hair">
        <color rgb="FF000000"/>
      </top>
      <bottom style="thin">
        <color rgb="FF000000"/>
      </bottom>
    </border>
    <border>
      <left style="thin">
        <color rgb="FF80808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bottom style="hair">
        <color rgb="FF000000"/>
      </bottom>
    </border>
    <border>
      <left style="thin">
        <color rgb="FF000000"/>
      </left>
      <right style="thin">
        <color rgb="FF808080"/>
      </right>
      <top/>
      <bottom style="hair">
        <color rgb="FF000000"/>
      </bottom>
    </border>
    <border>
      <left style="thin">
        <color rgb="FF808080"/>
      </left>
      <right style="thin">
        <color rgb="FF808080"/>
      </right>
      <top/>
      <bottom style="hair">
        <color rgb="FF000000"/>
      </bottom>
    </border>
    <border>
      <left style="thin">
        <color rgb="FF80808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top style="hair">
        <color rgb="FF000000"/>
      </top>
    </border>
    <border>
      <left style="thin">
        <color rgb="FF000000"/>
      </left>
      <right style="thin">
        <color rgb="FF808080"/>
      </right>
      <top style="hair">
        <color rgb="FF000000"/>
      </top>
      <bottom/>
    </border>
    <border>
      <left style="thin">
        <color rgb="FF808080"/>
      </left>
      <right style="thin">
        <color rgb="FF808080"/>
      </right>
      <top style="hair">
        <color rgb="FF000000"/>
      </top>
      <bottom/>
    </border>
    <border>
      <left style="thin">
        <color rgb="FF80808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rgb="FF000000"/>
      </left>
      <top style="medium">
        <color rgb="FF000000"/>
      </top>
      <bottom/>
    </border>
    <border>
      <right style="thick">
        <color rgb="FF333333"/>
      </right>
      <top style="medium">
        <color rgb="FF000000"/>
      </top>
      <bottom/>
    </border>
    <border>
      <left style="thick">
        <color rgb="FF333333"/>
      </left>
      <top style="medium">
        <color rgb="FF000000"/>
      </top>
      <bottom style="thin">
        <color rgb="FF808080"/>
      </bottom>
    </border>
    <border>
      <top style="medium">
        <color rgb="FF000000"/>
      </top>
      <bottom style="thin">
        <color rgb="FF808080"/>
      </bottom>
    </border>
    <border>
      <right style="medium">
        <color rgb="FF000000"/>
      </right>
    </border>
    <border>
      <left style="medium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medium">
        <color rgb="FF333333"/>
      </left>
      <top style="medium">
        <color rgb="FF808080"/>
      </top>
      <bottom style="thin">
        <color rgb="FF808080"/>
      </bottom>
    </border>
    <border>
      <left style="medium">
        <color theme="1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medium">
        <color theme="1"/>
      </righ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</border>
    <border>
      <left style="medium">
        <color rgb="FF333333"/>
      </left>
      <top style="thin">
        <color rgb="FF808080"/>
      </top>
    </border>
    <border>
      <left style="medium">
        <color theme="1"/>
      </left>
      <right style="thin">
        <color rgb="FF808080"/>
      </right>
      <top style="thin">
        <color rgb="FF808080"/>
      </top>
    </border>
    <border>
      <left style="thin">
        <color rgb="FF808080"/>
      </left>
      <right style="medium">
        <color theme="1"/>
      </right>
      <top style="thin">
        <color rgb="FF808080"/>
      </top>
    </border>
    <border>
      <left style="medium">
        <color rgb="FF000000"/>
      </left>
      <right style="thin">
        <color rgb="FF808080"/>
      </right>
      <top style="medium">
        <color rgb="FF808080"/>
      </top>
      <bottom style="thin">
        <color rgb="FF808080"/>
      </bottom>
    </border>
    <border>
      <left style="medium">
        <color theme="1"/>
      </left>
      <right style="thin">
        <color rgb="FF808080"/>
      </right>
      <top style="medium">
        <color rgb="FF808080"/>
      </top>
      <bottom style="thin">
        <color rgb="FF808080"/>
      </bottom>
    </border>
    <border>
      <left style="thin">
        <color rgb="FF808080"/>
      </left>
      <right style="medium">
        <color theme="1"/>
      </right>
      <top style="medium">
        <color rgb="FF808080"/>
      </top>
      <bottom style="thin">
        <color rgb="FF808080"/>
      </bottom>
    </border>
    <border>
      <top style="medium">
        <color rgb="FF808080"/>
      </top>
      <bottom style="thin">
        <color rgb="FF808080"/>
      </bottom>
    </border>
    <border>
      <left style="medium">
        <color rgb="FF333333"/>
      </left>
      <top style="thin">
        <color rgb="FF808080"/>
      </top>
      <bottom style="thin">
        <color rgb="FF808080"/>
      </bottom>
    </border>
    <border>
      <left style="thin">
        <color rgb="FF808080"/>
      </left>
      <right style="medium">
        <color rgb="FF000000"/>
      </right>
      <top style="thin">
        <color rgb="FF808080"/>
      </top>
    </border>
    <border>
      <left style="medium">
        <color rgb="FF000000"/>
      </left>
      <right style="thin">
        <color rgb="FF808080"/>
      </right>
      <top style="thin">
        <color rgb="FF808080"/>
      </top>
    </border>
    <border>
      <left style="medium">
        <color rgb="FF000000"/>
      </left>
      <right style="thin">
        <color rgb="FF808080"/>
      </right>
      <top style="thin">
        <color rgb="FF808080"/>
      </top>
      <bottom style="medium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808080"/>
      </bottom>
    </border>
    <border>
      <left style="medium">
        <color rgb="FF333333"/>
      </left>
      <top style="thin">
        <color rgb="FF808080"/>
      </top>
      <bottom style="medium">
        <color rgb="FF808080"/>
      </bottom>
    </border>
    <border>
      <left style="medium">
        <color theme="1"/>
      </left>
      <right style="thin">
        <color rgb="FF808080"/>
      </right>
      <top style="thin">
        <color rgb="FF808080"/>
      </top>
      <bottom style="medium">
        <color rgb="FF808080"/>
      </bottom>
    </border>
    <border>
      <left style="thin">
        <color rgb="FF808080"/>
      </left>
      <right style="medium">
        <color theme="1"/>
      </right>
      <top style="thin">
        <color rgb="FF808080"/>
      </top>
      <bottom style="medium">
        <color rgb="FF808080"/>
      </bottom>
    </border>
    <border>
      <top style="thin">
        <color rgb="FF808080"/>
      </top>
      <bottom style="medium">
        <color rgb="FF808080"/>
      </bottom>
    </border>
    <border>
      <left style="medium">
        <color rgb="FF000000"/>
      </left>
      <right style="thin">
        <color rgb="FF808080"/>
      </right>
      <top style="thin">
        <color rgb="FF808080"/>
      </top>
      <bottom style="medium">
        <color rgb="FF00000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</border>
    <border>
      <left style="medium">
        <color rgb="FF333333"/>
      </left>
      <top style="thin">
        <color rgb="FF808080"/>
      </top>
      <bottom style="medium">
        <color rgb="FF000000"/>
      </bottom>
    </border>
    <border>
      <left style="medium">
        <color theme="1"/>
      </left>
      <right style="thin">
        <color rgb="FF808080"/>
      </right>
      <top style="thin">
        <color rgb="FF808080"/>
      </top>
      <bottom style="medium">
        <color rgb="FF000000"/>
      </bottom>
    </border>
    <border>
      <left style="thin">
        <color rgb="FF808080"/>
      </left>
      <right style="medium">
        <color theme="1"/>
      </right>
      <top style="thin">
        <color rgb="FF808080"/>
      </top>
      <bottom style="medium">
        <color rgb="FF000000"/>
      </bottom>
    </border>
    <border>
      <top style="thin">
        <color rgb="FF808080"/>
      </top>
      <bottom style="medium">
        <color rgb="FF000000"/>
      </bottom>
    </border>
    <border>
      <left style="thin">
        <color rgb="FF808080"/>
      </left>
      <right style="thin">
        <color rgb="FF808080"/>
      </right>
      <bottom style="thin">
        <color rgb="FF80808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medium">
        <color rgb="FF000000"/>
      </top>
      <bottom/>
    </border>
    <border>
      <left style="hair">
        <color rgb="FF000000"/>
      </left>
      <right style="hair">
        <color rgb="FF000000"/>
      </right>
      <top style="medium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/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 style="hair">
        <color rgb="FF000000"/>
      </left>
      <right style="hair">
        <color rgb="FF000000"/>
      </right>
      <top/>
      <bottom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/>
    </border>
    <border>
      <left style="hair">
        <color rgb="FF000000"/>
      </left>
      <right style="hair">
        <color rgb="FF000000"/>
      </right>
      <top/>
      <bottom style="medium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hair">
        <color rgb="FF000000"/>
      </right>
      <top style="medium">
        <color rgb="FF000000"/>
      </top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right style="hair">
        <color rgb="FF000000"/>
      </right>
      <bottom style="medium">
        <color rgb="FF000000"/>
      </bottom>
    </border>
    <border>
      <right style="hair">
        <color rgb="FF000000"/>
      </right>
      <bottom style="thin">
        <color rgb="FF000000"/>
      </bottom>
    </border>
    <border>
      <right style="hair">
        <color rgb="FF000000"/>
      </right>
      <bottom style="hair">
        <color rgb="FF000000"/>
      </bottom>
    </border>
    <border>
      <right style="hair">
        <color rgb="FF000000"/>
      </right>
      <top style="hair">
        <color rgb="FF000000"/>
      </top>
      <bottom style="medium">
        <color rgb="FF000000"/>
      </bottom>
    </border>
    <border>
      <right style="hair">
        <color rgb="FF000000"/>
      </right>
      <top style="medium">
        <color rgb="FF000000"/>
      </top>
      <bottom style="thin">
        <color rgb="FF000000"/>
      </bottom>
    </border>
    <border>
      <right style="hair">
        <color rgb="FF000000"/>
      </right>
    </border>
    <border>
      <right style="hair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top style="thin">
        <color rgb="FF000000"/>
      </top>
      <bottom style="thin">
        <color rgb="FF000000"/>
      </bottom>
    </border>
    <border>
      <right style="hair">
        <color rgb="FF000000"/>
      </right>
      <top style="medium">
        <color rgb="FF000000"/>
      </top>
      <bottom style="medium">
        <color rgb="FF000000"/>
      </bottom>
    </border>
    <border>
      <right style="hair">
        <color rgb="FF000000"/>
      </right>
      <top style="medium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6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164" xfId="0" applyAlignment="1" applyFont="1" applyNumberFormat="1">
      <alignment horizontal="center" vertical="center"/>
    </xf>
    <xf borderId="0" fillId="0" fontId="2" numFmtId="0" xfId="0" applyAlignment="1" applyFont="1">
      <alignment vertical="center"/>
    </xf>
    <xf borderId="0" fillId="0" fontId="3" numFmtId="165" xfId="0" applyAlignment="1" applyFont="1" applyNumberFormat="1">
      <alignment horizontal="right" vertical="center"/>
    </xf>
    <xf borderId="0" fillId="0" fontId="3" numFmtId="0" xfId="0" applyAlignment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5" numFmtId="166" xfId="0" applyAlignment="1" applyFont="1" applyNumberFormat="1">
      <alignment vertical="center"/>
    </xf>
    <xf borderId="0" fillId="0" fontId="5" numFmtId="165" xfId="0" applyAlignment="1" applyFont="1" applyNumberFormat="1">
      <alignment vertical="center"/>
    </xf>
    <xf borderId="0" fillId="0" fontId="1" numFmtId="167" xfId="0" applyAlignment="1" applyFont="1" applyNumberFormat="1">
      <alignment vertical="center"/>
    </xf>
    <xf borderId="0" fillId="0" fontId="1" numFmtId="0" xfId="0" applyAlignment="1" applyFont="1">
      <alignment horizontal="center" vertical="center"/>
    </xf>
    <xf borderId="0" fillId="0" fontId="1" numFmtId="168" xfId="0" applyAlignment="1" applyFont="1" applyNumberFormat="1">
      <alignment vertical="center"/>
    </xf>
    <xf borderId="0" fillId="0" fontId="1" numFmtId="169" xfId="0" applyAlignment="1" applyFont="1" applyNumberFormat="1">
      <alignment vertical="center"/>
    </xf>
    <xf borderId="0" fillId="0" fontId="1" numFmtId="167" xfId="0" applyAlignment="1" applyFont="1" applyNumberFormat="1">
      <alignment horizontal="center" vertical="center"/>
    </xf>
    <xf borderId="0" fillId="0" fontId="1" numFmtId="168" xfId="0" applyAlignment="1" applyFont="1" applyNumberFormat="1">
      <alignment horizontal="center" vertical="center"/>
    </xf>
    <xf borderId="1" fillId="2" fontId="6" numFmtId="0" xfId="0" applyAlignment="1" applyBorder="1" applyFill="1" applyFont="1">
      <alignment horizontal="center" vertical="center"/>
    </xf>
    <xf borderId="2" fillId="3" fontId="6" numFmtId="0" xfId="0" applyAlignment="1" applyBorder="1" applyFill="1" applyFont="1">
      <alignment horizontal="center" vertical="center"/>
    </xf>
    <xf borderId="3" fillId="0" fontId="7" numFmtId="0" xfId="0" applyBorder="1" applyFont="1"/>
    <xf borderId="4" fillId="0" fontId="7" numFmtId="0" xfId="0" applyBorder="1" applyFont="1"/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10" numFmtId="0" xfId="0" applyAlignment="1" applyFont="1">
      <alignment horizontal="center" vertical="center"/>
    </xf>
    <xf borderId="5" fillId="4" fontId="1" numFmtId="0" xfId="0" applyAlignment="1" applyBorder="1" applyFill="1" applyFont="1">
      <alignment vertical="center"/>
    </xf>
    <xf borderId="5" fillId="4" fontId="1" numFmtId="0" xfId="0" applyAlignment="1" applyBorder="1" applyFont="1">
      <alignment horizontal="center" vertical="center"/>
    </xf>
    <xf borderId="0" fillId="0" fontId="11" numFmtId="0" xfId="0" applyAlignment="1" applyFont="1">
      <alignment horizontal="right" vertical="center"/>
    </xf>
    <xf borderId="0" fillId="0" fontId="5" numFmtId="0" xfId="0" applyAlignment="1" applyFont="1">
      <alignment horizontal="right" vertical="center"/>
    </xf>
    <xf borderId="0" fillId="0" fontId="2" numFmtId="170" xfId="0" applyAlignment="1" applyFont="1" applyNumberFormat="1">
      <alignment horizontal="center" vertical="center"/>
    </xf>
    <xf borderId="0" fillId="0" fontId="12" numFmtId="170" xfId="0" applyAlignment="1" applyFont="1" applyNumberFormat="1">
      <alignment horizontal="center" vertical="center"/>
    </xf>
    <xf borderId="0" fillId="0" fontId="1" numFmtId="170" xfId="0" applyAlignment="1" applyFont="1" applyNumberFormat="1">
      <alignment horizontal="center" vertical="center"/>
    </xf>
    <xf borderId="0" fillId="0" fontId="2" numFmtId="9" xfId="0" applyAlignment="1" applyFont="1" applyNumberFormat="1">
      <alignment horizontal="center" vertical="center"/>
    </xf>
    <xf borderId="0" fillId="0" fontId="13" numFmtId="9" xfId="0" applyAlignment="1" applyFont="1" applyNumberFormat="1">
      <alignment horizontal="center" vertical="center"/>
    </xf>
    <xf borderId="0" fillId="0" fontId="10" numFmtId="0" xfId="0" applyAlignment="1" applyFont="1">
      <alignment horizontal="right" vertical="center"/>
    </xf>
    <xf borderId="0" fillId="0" fontId="12" numFmtId="9" xfId="0" applyAlignment="1" applyFont="1" applyNumberFormat="1">
      <alignment horizontal="center" vertical="center"/>
    </xf>
    <xf borderId="0" fillId="0" fontId="1" numFmtId="9" xfId="0" applyAlignment="1" applyFont="1" applyNumberFormat="1">
      <alignment horizontal="center" vertical="center"/>
    </xf>
    <xf borderId="5" fillId="4" fontId="11" numFmtId="0" xfId="0" applyAlignment="1" applyBorder="1" applyFont="1">
      <alignment vertical="center"/>
    </xf>
    <xf borderId="5" fillId="4" fontId="10" numFmtId="0" xfId="0" applyAlignment="1" applyBorder="1" applyFont="1">
      <alignment vertical="center"/>
    </xf>
    <xf borderId="5" fillId="4" fontId="2" numFmtId="0" xfId="0" applyAlignment="1" applyBorder="1" applyFont="1">
      <alignment horizontal="center" vertical="center"/>
    </xf>
    <xf borderId="5" fillId="4" fontId="12" numFmtId="0" xfId="0" applyAlignment="1" applyBorder="1" applyFont="1">
      <alignment vertical="center"/>
    </xf>
    <xf borderId="0" fillId="0" fontId="14" numFmtId="170" xfId="0" applyAlignment="1" applyFont="1" applyNumberFormat="1">
      <alignment horizontal="center" vertical="center"/>
    </xf>
    <xf borderId="0" fillId="0" fontId="10" numFmtId="0" xfId="0" applyAlignment="1" applyFont="1">
      <alignment vertical="center"/>
    </xf>
    <xf borderId="0" fillId="0" fontId="15" numFmtId="0" xfId="0" applyAlignment="1" applyFont="1">
      <alignment horizontal="left" vertical="center"/>
    </xf>
    <xf borderId="0" fillId="0" fontId="9" numFmtId="0" xfId="0" applyAlignment="1" applyFont="1">
      <alignment shrinkToFit="0" vertical="top" wrapText="1"/>
    </xf>
    <xf borderId="0" fillId="0" fontId="15" numFmtId="0" xfId="0" applyAlignment="1" applyFont="1">
      <alignment vertical="center"/>
    </xf>
    <xf borderId="0" fillId="0" fontId="16" numFmtId="0" xfId="0" applyAlignment="1" applyFont="1">
      <alignment horizontal="right" vertical="center"/>
    </xf>
    <xf borderId="0" fillId="0" fontId="17" numFmtId="0" xfId="0" applyAlignment="1" applyFont="1">
      <alignment horizontal="center"/>
    </xf>
    <xf borderId="0" fillId="0" fontId="18" numFmtId="0" xfId="0" applyAlignment="1" applyFont="1">
      <alignment horizontal="center"/>
    </xf>
    <xf borderId="0" fillId="0" fontId="15" numFmtId="0" xfId="0" applyFont="1"/>
    <xf borderId="0" fillId="0" fontId="15" numFmtId="0" xfId="0" applyAlignment="1" applyFont="1">
      <alignment horizontal="center"/>
    </xf>
    <xf borderId="6" fillId="0" fontId="19" numFmtId="0" xfId="0" applyAlignment="1" applyBorder="1" applyFont="1">
      <alignment horizontal="center" vertical="center"/>
    </xf>
    <xf borderId="7" fillId="0" fontId="7" numFmtId="0" xfId="0" applyBorder="1" applyFont="1"/>
    <xf borderId="0" fillId="0" fontId="20" numFmtId="171" xfId="0" applyAlignment="1" applyFont="1" applyNumberFormat="1">
      <alignment horizontal="center"/>
    </xf>
    <xf borderId="8" fillId="0" fontId="21" numFmtId="0" xfId="0" applyAlignment="1" applyBorder="1" applyFont="1">
      <alignment horizontal="center" vertical="center"/>
    </xf>
    <xf borderId="9" fillId="0" fontId="21" numFmtId="0" xfId="0" applyAlignment="1" applyBorder="1" applyFont="1">
      <alignment horizontal="center" vertical="center"/>
    </xf>
    <xf borderId="10" fillId="5" fontId="22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3" fillId="5" fontId="18" numFmtId="0" xfId="0" applyAlignment="1" applyBorder="1" applyFont="1">
      <alignment horizontal="center"/>
    </xf>
    <xf borderId="14" fillId="0" fontId="7" numFmtId="0" xfId="0" applyBorder="1" applyFont="1"/>
    <xf borderId="9" fillId="0" fontId="23" numFmtId="0" xfId="0" applyAlignment="1" applyBorder="1" applyFont="1">
      <alignment horizontal="center" vertical="center"/>
    </xf>
    <xf borderId="0" fillId="0" fontId="21" numFmtId="0" xfId="0" applyAlignment="1" applyFont="1">
      <alignment horizontal="center" vertical="center"/>
    </xf>
    <xf borderId="0" fillId="0" fontId="15" numFmtId="0" xfId="0" applyAlignment="1" applyFont="1">
      <alignment horizontal="left"/>
    </xf>
    <xf borderId="15" fillId="0" fontId="21" numFmtId="0" xfId="0" applyAlignment="1" applyBorder="1" applyFont="1">
      <alignment horizontal="center" vertical="center"/>
    </xf>
    <xf borderId="16" fillId="0" fontId="21" numFmtId="0" xfId="0" applyAlignment="1" applyBorder="1" applyFont="1">
      <alignment horizontal="center" vertical="center"/>
    </xf>
    <xf borderId="16" fillId="0" fontId="23" numFmtId="0" xfId="0" applyAlignment="1" applyBorder="1" applyFont="1">
      <alignment horizontal="center" vertical="center"/>
    </xf>
    <xf borderId="17" fillId="0" fontId="21" numFmtId="0" xfId="0" applyAlignment="1" applyBorder="1" applyFont="1">
      <alignment horizontal="center" vertical="center"/>
    </xf>
    <xf borderId="17" fillId="0" fontId="23" numFmtId="0" xfId="0" applyAlignment="1" applyBorder="1" applyFont="1">
      <alignment horizontal="center" vertical="center"/>
    </xf>
    <xf borderId="0" fillId="0" fontId="15" numFmtId="172" xfId="0" applyFont="1" applyNumberFormat="1"/>
    <xf borderId="18" fillId="0" fontId="21" numFmtId="0" xfId="0" applyAlignment="1" applyBorder="1" applyFont="1">
      <alignment horizontal="left" vertical="center"/>
    </xf>
    <xf borderId="19" fillId="0" fontId="21" numFmtId="0" xfId="0" applyAlignment="1" applyBorder="1" applyFont="1">
      <alignment horizontal="left" vertical="center"/>
    </xf>
    <xf borderId="20" fillId="6" fontId="21" numFmtId="173" xfId="0" applyAlignment="1" applyBorder="1" applyFill="1" applyFont="1" applyNumberFormat="1">
      <alignment horizontal="right" shrinkToFit="1" vertical="center" wrapText="0"/>
    </xf>
    <xf borderId="20" fillId="6" fontId="23" numFmtId="173" xfId="0" applyAlignment="1" applyBorder="1" applyFont="1" applyNumberFormat="1">
      <alignment horizontal="right" shrinkToFit="1" vertical="center" wrapText="0"/>
    </xf>
    <xf borderId="21" fillId="6" fontId="23" numFmtId="173" xfId="0" applyAlignment="1" applyBorder="1" applyFont="1" applyNumberFormat="1">
      <alignment horizontal="right" shrinkToFit="1" vertical="center" wrapText="0"/>
    </xf>
    <xf borderId="0" fillId="0" fontId="15" numFmtId="174" xfId="0" applyFont="1" applyNumberFormat="1"/>
    <xf borderId="0" fillId="0" fontId="21" numFmtId="0" xfId="0" applyAlignment="1" applyFont="1">
      <alignment horizontal="left" vertical="center"/>
    </xf>
    <xf borderId="0" fillId="0" fontId="21" numFmtId="175" xfId="0" applyAlignment="1" applyFont="1" applyNumberFormat="1">
      <alignment horizontal="right" vertical="center"/>
    </xf>
    <xf borderId="0" fillId="0" fontId="21" numFmtId="174" xfId="0" applyAlignment="1" applyFont="1" applyNumberFormat="1">
      <alignment horizontal="right" vertical="center"/>
    </xf>
    <xf borderId="22" fillId="0" fontId="21" numFmtId="0" xfId="0" applyAlignment="1" applyBorder="1" applyFont="1">
      <alignment horizontal="left" vertical="center"/>
    </xf>
    <xf borderId="23" fillId="0" fontId="21" numFmtId="0" xfId="0" applyAlignment="1" applyBorder="1" applyFont="1">
      <alignment horizontal="left" vertical="center"/>
    </xf>
    <xf borderId="16" fillId="7" fontId="21" numFmtId="173" xfId="0" applyAlignment="1" applyBorder="1" applyFill="1" applyFont="1" applyNumberFormat="1">
      <alignment horizontal="right" shrinkToFit="1" vertical="center" wrapText="0"/>
    </xf>
    <xf borderId="16" fillId="7" fontId="23" numFmtId="173" xfId="0" applyAlignment="1" applyBorder="1" applyFont="1" applyNumberFormat="1">
      <alignment horizontal="right" shrinkToFit="1" vertical="center" wrapText="0"/>
    </xf>
    <xf borderId="24" fillId="7" fontId="23" numFmtId="173" xfId="0" applyAlignment="1" applyBorder="1" applyFont="1" applyNumberFormat="1">
      <alignment horizontal="right" shrinkToFit="1" vertical="center" wrapText="0"/>
    </xf>
    <xf borderId="0" fillId="0" fontId="15" numFmtId="9" xfId="0" applyFont="1" applyNumberFormat="1"/>
    <xf borderId="0" fillId="0" fontId="21" numFmtId="176" xfId="0" applyAlignment="1" applyFont="1" applyNumberFormat="1">
      <alignment horizontal="right" vertical="center"/>
    </xf>
    <xf borderId="25" fillId="0" fontId="21" numFmtId="0" xfId="0" applyAlignment="1" applyBorder="1" applyFont="1">
      <alignment horizontal="left" vertical="center"/>
    </xf>
    <xf borderId="26" fillId="0" fontId="21" numFmtId="0" xfId="0" applyAlignment="1" applyBorder="1" applyFont="1">
      <alignment horizontal="left" vertical="center"/>
    </xf>
    <xf borderId="27" fillId="0" fontId="21" numFmtId="9" xfId="0" applyAlignment="1" applyBorder="1" applyFont="1" applyNumberFormat="1">
      <alignment horizontal="right" shrinkToFit="1" vertical="center" wrapText="0"/>
    </xf>
    <xf borderId="27" fillId="0" fontId="23" numFmtId="9" xfId="0" applyAlignment="1" applyBorder="1" applyFont="1" applyNumberFormat="1">
      <alignment horizontal="right" shrinkToFit="1" vertical="center" wrapText="0"/>
    </xf>
    <xf borderId="28" fillId="0" fontId="23" numFmtId="9" xfId="0" applyAlignment="1" applyBorder="1" applyFont="1" applyNumberFormat="1">
      <alignment horizontal="right" shrinkToFit="1" vertical="center" wrapText="0"/>
    </xf>
    <xf borderId="29" fillId="0" fontId="21" numFmtId="0" xfId="0" applyAlignment="1" applyBorder="1" applyFont="1">
      <alignment horizontal="left" vertical="center"/>
    </xf>
    <xf borderId="30" fillId="0" fontId="21" numFmtId="0" xfId="0" applyAlignment="1" applyBorder="1" applyFont="1">
      <alignment horizontal="left" vertical="center"/>
    </xf>
    <xf borderId="31" fillId="6" fontId="21" numFmtId="173" xfId="0" applyAlignment="1" applyBorder="1" applyFont="1" applyNumberFormat="1">
      <alignment horizontal="right" shrinkToFit="1" vertical="center" wrapText="0"/>
    </xf>
    <xf borderId="20" fillId="8" fontId="21" numFmtId="173" xfId="0" applyAlignment="1" applyBorder="1" applyFill="1" applyFont="1" applyNumberFormat="1">
      <alignment horizontal="right" shrinkToFit="1" vertical="center" wrapText="0"/>
    </xf>
    <xf borderId="20" fillId="8" fontId="23" numFmtId="173" xfId="0" applyAlignment="1" applyBorder="1" applyFont="1" applyNumberFormat="1">
      <alignment horizontal="right" shrinkToFit="1" vertical="center" wrapText="0"/>
    </xf>
    <xf borderId="21" fillId="8" fontId="23" numFmtId="173" xfId="0" applyAlignment="1" applyBorder="1" applyFont="1" applyNumberFormat="1">
      <alignment horizontal="right" shrinkToFit="1" vertical="center" wrapText="0"/>
    </xf>
    <xf borderId="31" fillId="9" fontId="21" numFmtId="173" xfId="0" applyAlignment="1" applyBorder="1" applyFill="1" applyFont="1" applyNumberFormat="1">
      <alignment horizontal="right" shrinkToFit="1" vertical="center" wrapText="0"/>
    </xf>
    <xf borderId="31" fillId="9" fontId="23" numFmtId="173" xfId="0" applyAlignment="1" applyBorder="1" applyFont="1" applyNumberFormat="1">
      <alignment horizontal="right" shrinkToFit="1" vertical="center" wrapText="0"/>
    </xf>
    <xf borderId="32" fillId="9" fontId="23" numFmtId="173" xfId="0" applyAlignment="1" applyBorder="1" applyFont="1" applyNumberFormat="1">
      <alignment horizontal="right" shrinkToFit="1" vertical="center" wrapText="0"/>
    </xf>
    <xf borderId="20" fillId="9" fontId="21" numFmtId="173" xfId="0" applyAlignment="1" applyBorder="1" applyFont="1" applyNumberFormat="1">
      <alignment horizontal="right" shrinkToFit="1" vertical="center" wrapText="0"/>
    </xf>
    <xf borderId="20" fillId="9" fontId="23" numFmtId="173" xfId="0" applyAlignment="1" applyBorder="1" applyFont="1" applyNumberFormat="1">
      <alignment horizontal="right" shrinkToFit="1" vertical="center" wrapText="0"/>
    </xf>
    <xf borderId="21" fillId="9" fontId="23" numFmtId="173" xfId="0" applyAlignment="1" applyBorder="1" applyFont="1" applyNumberFormat="1">
      <alignment horizontal="right" shrinkToFit="1" vertical="center" wrapText="0"/>
    </xf>
    <xf borderId="31" fillId="0" fontId="21" numFmtId="173" xfId="0" applyAlignment="1" applyBorder="1" applyFont="1" applyNumberFormat="1">
      <alignment horizontal="right" shrinkToFit="1" vertical="center" wrapText="0"/>
    </xf>
    <xf borderId="31" fillId="0" fontId="23" numFmtId="173" xfId="0" applyAlignment="1" applyBorder="1" applyFont="1" applyNumberFormat="1">
      <alignment horizontal="right" shrinkToFit="1" vertical="center" wrapText="0"/>
    </xf>
    <xf borderId="32" fillId="0" fontId="23" numFmtId="173" xfId="0" applyAlignment="1" applyBorder="1" applyFont="1" applyNumberFormat="1">
      <alignment horizontal="right" shrinkToFit="1" vertical="center" wrapText="0"/>
    </xf>
    <xf borderId="33" fillId="0" fontId="21" numFmtId="9" xfId="0" applyAlignment="1" applyBorder="1" applyFont="1" applyNumberFormat="1">
      <alignment horizontal="right" vertical="center"/>
    </xf>
    <xf borderId="33" fillId="0" fontId="23" numFmtId="9" xfId="0" applyAlignment="1" applyBorder="1" applyFont="1" applyNumberFormat="1">
      <alignment horizontal="right" vertical="center"/>
    </xf>
    <xf borderId="17" fillId="0" fontId="15" numFmtId="0" xfId="0" applyBorder="1" applyFont="1"/>
    <xf borderId="16" fillId="0" fontId="15" numFmtId="0" xfId="0" applyBorder="1" applyFont="1"/>
    <xf borderId="16" fillId="9" fontId="15" numFmtId="9" xfId="0" applyAlignment="1" applyBorder="1" applyFont="1" applyNumberFormat="1">
      <alignment shrinkToFit="1" wrapText="0"/>
    </xf>
    <xf borderId="33" fillId="0" fontId="15" numFmtId="0" xfId="0" applyBorder="1" applyFont="1"/>
    <xf borderId="16" fillId="7" fontId="15" numFmtId="9" xfId="0" applyAlignment="1" applyBorder="1" applyFont="1" applyNumberFormat="1">
      <alignment shrinkToFit="1" wrapText="0"/>
    </xf>
    <xf borderId="16" fillId="7" fontId="4" numFmtId="9" xfId="0" applyAlignment="1" applyBorder="1" applyFont="1" applyNumberFormat="1">
      <alignment shrinkToFit="1" wrapText="0"/>
    </xf>
    <xf borderId="0" fillId="0" fontId="18" numFmtId="0" xfId="0" applyFont="1"/>
    <xf borderId="0" fillId="0" fontId="18" numFmtId="174" xfId="0" applyFont="1" applyNumberFormat="1"/>
    <xf borderId="0" fillId="0" fontId="18" numFmtId="9" xfId="0" applyFont="1" applyNumberFormat="1"/>
    <xf borderId="0" fillId="0" fontId="18" numFmtId="38" xfId="0" applyFont="1" applyNumberFormat="1"/>
    <xf borderId="0" fillId="0" fontId="4" numFmtId="0" xfId="0" applyFont="1"/>
    <xf borderId="0" fillId="0" fontId="20" numFmtId="0" xfId="0" applyFont="1"/>
    <xf borderId="0" fillId="0" fontId="24" numFmtId="0" xfId="0" applyAlignment="1" applyFont="1">
      <alignment horizontal="center"/>
    </xf>
    <xf borderId="0" fillId="0" fontId="25" numFmtId="0" xfId="0" applyAlignment="1" applyFont="1">
      <alignment horizontal="center"/>
    </xf>
    <xf borderId="0" fillId="0" fontId="15" numFmtId="0" xfId="0" applyAlignment="1" applyFont="1">
      <alignment horizontal="center" vertical="center"/>
    </xf>
    <xf borderId="0" fillId="0" fontId="19" numFmtId="165" xfId="0" applyAlignment="1" applyFont="1" applyNumberFormat="1">
      <alignment horizontal="left" vertical="center"/>
    </xf>
    <xf borderId="0" fillId="0" fontId="25" numFmtId="0" xfId="0" applyFont="1"/>
    <xf borderId="8" fillId="0" fontId="15" numFmtId="0" xfId="0" applyAlignment="1" applyBorder="1" applyFont="1">
      <alignment horizontal="center" vertical="center"/>
    </xf>
    <xf borderId="9" fillId="0" fontId="7" numFmtId="0" xfId="0" applyBorder="1" applyFont="1"/>
    <xf borderId="34" fillId="10" fontId="26" numFmtId="0" xfId="0" applyAlignment="1" applyBorder="1" applyFill="1" applyFont="1">
      <alignment horizontal="center" vertical="center"/>
    </xf>
    <xf borderId="35" fillId="10" fontId="26" numFmtId="0" xfId="0" applyAlignment="1" applyBorder="1" applyFont="1">
      <alignment horizontal="center" vertical="center"/>
    </xf>
    <xf borderId="36" fillId="10" fontId="26" numFmtId="0" xfId="0" applyAlignment="1" applyBorder="1" applyFont="1">
      <alignment horizontal="center" vertical="center"/>
    </xf>
    <xf borderId="37" fillId="3" fontId="26" numFmtId="0" xfId="0" applyAlignment="1" applyBorder="1" applyFont="1">
      <alignment horizontal="center" vertical="center"/>
    </xf>
    <xf borderId="38" fillId="3" fontId="26" numFmtId="0" xfId="0" applyAlignment="1" applyBorder="1" applyFont="1">
      <alignment horizontal="center" vertical="center"/>
    </xf>
    <xf borderId="39" fillId="10" fontId="26" numFmtId="0" xfId="0" applyAlignment="1" applyBorder="1" applyFont="1">
      <alignment horizontal="center" vertical="center"/>
    </xf>
    <xf borderId="40" fillId="11" fontId="2" numFmtId="0" xfId="0" applyAlignment="1" applyBorder="1" applyFill="1" applyFont="1">
      <alignment horizontal="center" vertical="center"/>
    </xf>
    <xf borderId="41" fillId="0" fontId="7" numFmtId="0" xfId="0" applyBorder="1" applyFont="1"/>
    <xf borderId="42" fillId="0" fontId="7" numFmtId="0" xfId="0" applyBorder="1" applyFont="1"/>
    <xf borderId="43" fillId="0" fontId="7" numFmtId="0" xfId="0" applyBorder="1" applyFont="1"/>
    <xf borderId="44" fillId="0" fontId="7" numFmtId="0" xfId="0" applyBorder="1" applyFont="1"/>
    <xf borderId="45" fillId="0" fontId="15" numFmtId="0" xfId="0" applyAlignment="1" applyBorder="1" applyFont="1">
      <alignment horizontal="center" vertical="center"/>
    </xf>
    <xf borderId="46" fillId="0" fontId="15" numFmtId="0" xfId="0" applyAlignment="1" applyBorder="1" applyFont="1">
      <alignment horizontal="center" vertical="center"/>
    </xf>
    <xf borderId="47" fillId="0" fontId="15" numFmtId="0" xfId="0" applyAlignment="1" applyBorder="1" applyFont="1">
      <alignment horizontal="center" vertical="center"/>
    </xf>
    <xf borderId="48" fillId="0" fontId="13" numFmtId="0" xfId="0" applyAlignment="1" applyBorder="1" applyFont="1">
      <alignment shrinkToFit="0" vertical="top" wrapText="1"/>
    </xf>
    <xf borderId="49" fillId="0" fontId="7" numFmtId="0" xfId="0" applyBorder="1" applyFont="1"/>
    <xf borderId="50" fillId="0" fontId="7" numFmtId="0" xfId="0" applyBorder="1" applyFont="1"/>
    <xf borderId="51" fillId="0" fontId="4" numFmtId="0" xfId="0" applyAlignment="1" applyBorder="1" applyFont="1">
      <alignment vertical="center"/>
    </xf>
    <xf borderId="52" fillId="0" fontId="4" numFmtId="0" xfId="0" applyAlignment="1" applyBorder="1" applyFont="1">
      <alignment horizontal="center" vertical="center"/>
    </xf>
    <xf borderId="53" fillId="0" fontId="4" numFmtId="175" xfId="0" applyAlignment="1" applyBorder="1" applyFont="1" applyNumberFormat="1">
      <alignment horizontal="center" vertical="center"/>
    </xf>
    <xf borderId="54" fillId="0" fontId="4" numFmtId="175" xfId="0" applyAlignment="1" applyBorder="1" applyFont="1" applyNumberFormat="1">
      <alignment horizontal="center" vertical="center"/>
    </xf>
    <xf borderId="55" fillId="0" fontId="4" numFmtId="175" xfId="0" applyAlignment="1" applyBorder="1" applyFont="1" applyNumberFormat="1">
      <alignment horizontal="center" vertical="center"/>
    </xf>
    <xf borderId="56" fillId="0" fontId="4" numFmtId="175" xfId="0" applyAlignment="1" applyBorder="1" applyFont="1" applyNumberFormat="1">
      <alignment horizontal="center" vertical="center"/>
    </xf>
    <xf borderId="57" fillId="0" fontId="7" numFmtId="0" xfId="0" applyBorder="1" applyFont="1"/>
    <xf borderId="58" fillId="0" fontId="7" numFmtId="0" xfId="0" applyBorder="1" applyFont="1"/>
    <xf borderId="59" fillId="0" fontId="4" numFmtId="0" xfId="0" applyAlignment="1" applyBorder="1" applyFont="1">
      <alignment vertical="center"/>
    </xf>
    <xf borderId="60" fillId="0" fontId="15" numFmtId="0" xfId="0" applyAlignment="1" applyBorder="1" applyFont="1">
      <alignment horizontal="center" vertical="center"/>
    </xf>
    <xf borderId="61" fillId="0" fontId="15" numFmtId="175" xfId="0" applyAlignment="1" applyBorder="1" applyFont="1" applyNumberFormat="1">
      <alignment horizontal="center" vertical="center"/>
    </xf>
    <xf borderId="62" fillId="0" fontId="15" numFmtId="175" xfId="0" applyAlignment="1" applyBorder="1" applyFont="1" applyNumberFormat="1">
      <alignment horizontal="center" vertical="center"/>
    </xf>
    <xf borderId="63" fillId="0" fontId="15" numFmtId="175" xfId="0" applyAlignment="1" applyBorder="1" applyFont="1" applyNumberFormat="1">
      <alignment horizontal="center" vertical="center"/>
    </xf>
    <xf borderId="64" fillId="0" fontId="15" numFmtId="175" xfId="0" applyAlignment="1" applyBorder="1" applyFont="1" applyNumberFormat="1">
      <alignment horizontal="center" vertical="center"/>
    </xf>
    <xf borderId="65" fillId="0" fontId="7" numFmtId="0" xfId="0" applyBorder="1" applyFont="1"/>
    <xf borderId="66" fillId="0" fontId="7" numFmtId="0" xfId="0" applyBorder="1" applyFont="1"/>
    <xf borderId="67" fillId="0" fontId="7" numFmtId="0" xfId="0" applyBorder="1" applyFont="1"/>
    <xf borderId="60" fillId="0" fontId="9" numFmtId="0" xfId="0" applyAlignment="1" applyBorder="1" applyFont="1">
      <alignment horizontal="center" vertical="center"/>
    </xf>
    <xf borderId="0" fillId="0" fontId="13" numFmtId="0" xfId="0" applyAlignment="1" applyFont="1">
      <alignment vertical="center"/>
    </xf>
    <xf borderId="60" fillId="0" fontId="4" numFmtId="0" xfId="0" applyAlignment="1" applyBorder="1" applyFont="1">
      <alignment horizontal="center" vertical="center"/>
    </xf>
    <xf borderId="61" fillId="0" fontId="4" numFmtId="0" xfId="0" applyAlignment="1" applyBorder="1" applyFont="1">
      <alignment horizontal="center" vertical="center"/>
    </xf>
    <xf borderId="61" fillId="0" fontId="4" numFmtId="9" xfId="0" applyAlignment="1" applyBorder="1" applyFont="1" applyNumberFormat="1">
      <alignment horizontal="center" vertical="center"/>
    </xf>
    <xf borderId="62" fillId="0" fontId="4" numFmtId="9" xfId="0" applyAlignment="1" applyBorder="1" applyFont="1" applyNumberFormat="1">
      <alignment horizontal="center" vertical="center"/>
    </xf>
    <xf borderId="63" fillId="0" fontId="4" numFmtId="9" xfId="0" applyAlignment="1" applyBorder="1" applyFont="1" applyNumberFormat="1">
      <alignment horizontal="center" vertical="center"/>
    </xf>
    <xf borderId="40" fillId="12" fontId="2" numFmtId="0" xfId="0" applyAlignment="1" applyBorder="1" applyFill="1" applyFont="1">
      <alignment horizontal="center" vertical="center"/>
    </xf>
    <xf borderId="48" fillId="0" fontId="13" numFmtId="0" xfId="0" applyAlignment="1" applyBorder="1" applyFont="1">
      <alignment horizontal="left" shrinkToFit="0" vertical="top" wrapText="1"/>
    </xf>
    <xf borderId="45" fillId="0" fontId="15" numFmtId="175" xfId="0" applyAlignment="1" applyBorder="1" applyFont="1" applyNumberFormat="1">
      <alignment horizontal="center" vertical="center"/>
    </xf>
    <xf borderId="68" fillId="0" fontId="15" numFmtId="175" xfId="0" applyAlignment="1" applyBorder="1" applyFont="1" applyNumberFormat="1">
      <alignment horizontal="center" vertical="center"/>
    </xf>
    <xf borderId="46" fillId="0" fontId="15" numFmtId="175" xfId="0" applyAlignment="1" applyBorder="1" applyFont="1" applyNumberFormat="1">
      <alignment horizontal="center" vertical="center"/>
    </xf>
    <xf borderId="47" fillId="0" fontId="15" numFmtId="175" xfId="0" applyAlignment="1" applyBorder="1" applyFont="1" applyNumberFormat="1">
      <alignment horizontal="center" vertical="center"/>
    </xf>
    <xf borderId="69" fillId="0" fontId="4" numFmtId="0" xfId="0" applyAlignment="1" applyBorder="1" applyFont="1">
      <alignment vertical="center"/>
    </xf>
    <xf borderId="70" fillId="0" fontId="4" numFmtId="0" xfId="0" applyAlignment="1" applyBorder="1" applyFont="1">
      <alignment horizontal="center" vertical="center"/>
    </xf>
    <xf borderId="71" fillId="0" fontId="4" numFmtId="9" xfId="0" applyAlignment="1" applyBorder="1" applyFont="1" applyNumberFormat="1">
      <alignment horizontal="center" vertical="center"/>
    </xf>
    <xf borderId="72" fillId="0" fontId="4" numFmtId="9" xfId="0" applyAlignment="1" applyBorder="1" applyFont="1" applyNumberFormat="1">
      <alignment horizontal="center" vertical="center"/>
    </xf>
    <xf borderId="73" fillId="0" fontId="4" numFmtId="9" xfId="0" applyAlignment="1" applyBorder="1" applyFont="1" applyNumberFormat="1">
      <alignment horizontal="center" vertical="center"/>
    </xf>
    <xf borderId="74" fillId="0" fontId="7" numFmtId="0" xfId="0" applyBorder="1" applyFont="1"/>
    <xf borderId="75" fillId="0" fontId="7" numFmtId="0" xfId="0" applyBorder="1" applyFont="1"/>
    <xf borderId="76" fillId="0" fontId="7" numFmtId="0" xfId="0" applyBorder="1" applyFont="1"/>
    <xf borderId="52" fillId="0" fontId="4" numFmtId="175" xfId="0" applyAlignment="1" applyBorder="1" applyFont="1" applyNumberFormat="1">
      <alignment horizontal="center" vertical="center"/>
    </xf>
    <xf borderId="60" fillId="0" fontId="15" numFmtId="175" xfId="0" applyAlignment="1" applyBorder="1" applyFont="1" applyNumberFormat="1">
      <alignment horizontal="center" vertical="center"/>
    </xf>
    <xf borderId="77" fillId="0" fontId="4" numFmtId="0" xfId="0" applyAlignment="1" applyBorder="1" applyFont="1">
      <alignment vertical="center"/>
    </xf>
    <xf borderId="78" fillId="0" fontId="4" numFmtId="0" xfId="0" applyAlignment="1" applyBorder="1" applyFont="1">
      <alignment horizontal="center" vertical="center"/>
    </xf>
    <xf borderId="79" fillId="0" fontId="4" numFmtId="9" xfId="0" applyAlignment="1" applyBorder="1" applyFont="1" applyNumberFormat="1">
      <alignment horizontal="center" vertical="center"/>
    </xf>
    <xf borderId="80" fillId="0" fontId="4" numFmtId="9" xfId="0" applyAlignment="1" applyBorder="1" applyFont="1" applyNumberFormat="1">
      <alignment horizontal="center" vertical="center"/>
    </xf>
    <xf borderId="81" fillId="0" fontId="4" numFmtId="9" xfId="0" applyAlignment="1" applyBorder="1" applyFont="1" applyNumberFormat="1">
      <alignment horizontal="center" vertical="center"/>
    </xf>
    <xf borderId="0" fillId="0" fontId="21" numFmtId="9" xfId="0" applyAlignment="1" applyFont="1" applyNumberFormat="1">
      <alignment horizontal="right" vertical="center"/>
    </xf>
    <xf borderId="0" fillId="0" fontId="21" numFmtId="177" xfId="0" applyAlignment="1" applyFont="1" applyNumberFormat="1">
      <alignment horizontal="right" vertical="center"/>
    </xf>
    <xf borderId="0" fillId="0" fontId="23" numFmtId="9" xfId="0" applyAlignment="1" applyFont="1" applyNumberFormat="1">
      <alignment horizontal="right" vertical="center"/>
    </xf>
    <xf borderId="0" fillId="0" fontId="21" numFmtId="38" xfId="0" applyAlignment="1" applyFont="1" applyNumberFormat="1">
      <alignment horizontal="right" vertical="center"/>
    </xf>
    <xf borderId="0" fillId="0" fontId="15" numFmtId="177" xfId="0" applyFont="1" applyNumberFormat="1"/>
    <xf borderId="5" fillId="13" fontId="1" numFmtId="0" xfId="0" applyAlignment="1" applyBorder="1" applyFill="1" applyFont="1">
      <alignment vertical="center"/>
    </xf>
    <xf borderId="5" fillId="13" fontId="2" numFmtId="0" xfId="0" applyAlignment="1" applyBorder="1" applyFont="1">
      <alignment vertical="center"/>
    </xf>
    <xf borderId="82" fillId="13" fontId="1" numFmtId="0" xfId="0" applyAlignment="1" applyBorder="1" applyFont="1">
      <alignment shrinkToFit="0" vertical="top" wrapText="1"/>
    </xf>
    <xf borderId="68" fillId="0" fontId="7" numFmtId="0" xfId="0" applyBorder="1" applyFont="1"/>
    <xf borderId="45" fillId="0" fontId="7" numFmtId="0" xfId="0" applyBorder="1" applyFont="1"/>
    <xf borderId="83" fillId="0" fontId="7" numFmtId="0" xfId="0" applyBorder="1" applyFont="1"/>
    <xf borderId="84" fillId="0" fontId="7" numFmtId="0" xfId="0" applyBorder="1" applyFont="1"/>
    <xf borderId="85" fillId="0" fontId="7" numFmtId="0" xfId="0" applyBorder="1" applyFont="1"/>
    <xf borderId="86" fillId="0" fontId="7" numFmtId="0" xfId="0" applyBorder="1" applyFont="1"/>
    <xf borderId="87" fillId="0" fontId="7" numFmtId="0" xfId="0" applyBorder="1" applyFont="1"/>
    <xf borderId="82" fillId="13" fontId="1" numFmtId="0" xfId="0" applyAlignment="1" applyBorder="1" applyFont="1">
      <alignment vertical="top"/>
    </xf>
    <xf borderId="0" fillId="0" fontId="19" numFmtId="0" xfId="0" applyAlignment="1" applyFont="1">
      <alignment horizontal="center" vertical="center"/>
    </xf>
    <xf borderId="88" fillId="0" fontId="21" numFmtId="0" xfId="0" applyAlignment="1" applyBorder="1" applyFont="1">
      <alignment horizontal="left" vertical="center"/>
    </xf>
    <xf borderId="88" fillId="0" fontId="21" numFmtId="9" xfId="0" applyAlignment="1" applyBorder="1" applyFont="1" applyNumberFormat="1">
      <alignment horizontal="right" vertical="center"/>
    </xf>
    <xf borderId="88" fillId="0" fontId="23" numFmtId="9" xfId="0" applyAlignment="1" applyBorder="1" applyFont="1" applyNumberFormat="1">
      <alignment horizontal="right" vertical="center"/>
    </xf>
    <xf borderId="0" fillId="0" fontId="27" numFmtId="0" xfId="0" applyFont="1"/>
    <xf borderId="89" fillId="14" fontId="4" numFmtId="0" xfId="0" applyAlignment="1" applyBorder="1" applyFill="1" applyFont="1">
      <alignment horizontal="center" vertical="center"/>
    </xf>
    <xf borderId="90" fillId="0" fontId="7" numFmtId="0" xfId="0" applyBorder="1" applyFont="1"/>
    <xf borderId="91" fillId="0" fontId="7" numFmtId="0" xfId="0" applyBorder="1" applyFont="1"/>
    <xf borderId="16" fillId="14" fontId="4" numFmtId="0" xfId="0" applyAlignment="1" applyBorder="1" applyFont="1">
      <alignment horizontal="center" vertical="center"/>
    </xf>
    <xf borderId="92" fillId="0" fontId="15" numFmtId="0" xfId="0" applyAlignment="1" applyBorder="1" applyFont="1">
      <alignment horizontal="center" vertical="center"/>
    </xf>
    <xf borderId="93" fillId="0" fontId="15" numFmtId="0" xfId="0" applyAlignment="1" applyBorder="1" applyFont="1">
      <alignment horizontal="center" vertical="center"/>
    </xf>
    <xf borderId="94" fillId="0" fontId="15" numFmtId="0" xfId="0" applyAlignment="1" applyBorder="1" applyFont="1">
      <alignment horizontal="center" vertical="center"/>
    </xf>
    <xf borderId="16" fillId="0" fontId="4" numFmtId="0" xfId="0" applyAlignment="1" applyBorder="1" applyFont="1">
      <alignment horizontal="center" vertical="center"/>
    </xf>
    <xf borderId="95" fillId="0" fontId="15" numFmtId="0" xfId="0" applyAlignment="1" applyBorder="1" applyFont="1">
      <alignment horizontal="center" vertical="center"/>
    </xf>
    <xf borderId="96" fillId="0" fontId="15" numFmtId="0" xfId="0" applyAlignment="1" applyBorder="1" applyFont="1">
      <alignment horizontal="center" vertical="center"/>
    </xf>
    <xf borderId="97" fillId="0" fontId="15" numFmtId="0" xfId="0" applyAlignment="1" applyBorder="1" applyFont="1">
      <alignment horizontal="center" vertical="center"/>
    </xf>
    <xf borderId="17" fillId="0" fontId="4" numFmtId="0" xfId="0" applyAlignment="1" applyBorder="1" applyFont="1">
      <alignment horizontal="center" vertical="center"/>
    </xf>
    <xf borderId="98" fillId="0" fontId="15" numFmtId="0" xfId="0" applyAlignment="1" applyBorder="1" applyFont="1">
      <alignment vertical="center"/>
    </xf>
    <xf borderId="99" fillId="0" fontId="15" numFmtId="0" xfId="0" applyAlignment="1" applyBorder="1" applyFont="1">
      <alignment vertical="center"/>
    </xf>
    <xf borderId="100" fillId="0" fontId="15" numFmtId="0" xfId="0" applyAlignment="1" applyBorder="1" applyFont="1">
      <alignment vertical="center"/>
    </xf>
    <xf borderId="100" fillId="0" fontId="28" numFmtId="0" xfId="0" applyAlignment="1" applyBorder="1" applyFont="1">
      <alignment vertical="center"/>
    </xf>
    <xf borderId="101" fillId="11" fontId="9" numFmtId="172" xfId="0" applyAlignment="1" applyBorder="1" applyFont="1" applyNumberFormat="1">
      <alignment horizontal="right" vertical="center"/>
    </xf>
    <xf borderId="102" fillId="11" fontId="9" numFmtId="172" xfId="0" applyAlignment="1" applyBorder="1" applyFont="1" applyNumberFormat="1">
      <alignment horizontal="right" vertical="center"/>
    </xf>
    <xf borderId="103" fillId="11" fontId="9" numFmtId="172" xfId="0" applyAlignment="1" applyBorder="1" applyFont="1" applyNumberFormat="1">
      <alignment horizontal="right" vertical="center"/>
    </xf>
    <xf borderId="100" fillId="0" fontId="29" numFmtId="172" xfId="0" applyAlignment="1" applyBorder="1" applyFont="1" applyNumberFormat="1">
      <alignment horizontal="right" vertical="center"/>
    </xf>
    <xf borderId="104" fillId="0" fontId="29" numFmtId="172" xfId="0" applyAlignment="1" applyBorder="1" applyFont="1" applyNumberFormat="1">
      <alignment horizontal="right" vertical="center"/>
    </xf>
    <xf borderId="105" fillId="0" fontId="15" numFmtId="0" xfId="0" applyAlignment="1" applyBorder="1" applyFont="1">
      <alignment vertical="center"/>
    </xf>
    <xf borderId="106" fillId="0" fontId="15" numFmtId="0" xfId="0" applyAlignment="1" applyBorder="1" applyFont="1">
      <alignment vertical="center"/>
    </xf>
    <xf borderId="106" fillId="0" fontId="28" numFmtId="0" xfId="0" applyAlignment="1" applyBorder="1" applyFont="1">
      <alignment vertical="center"/>
    </xf>
    <xf borderId="107" fillId="11" fontId="9" numFmtId="172" xfId="0" applyAlignment="1" applyBorder="1" applyFont="1" applyNumberFormat="1">
      <alignment horizontal="right" vertical="center"/>
    </xf>
    <xf borderId="108" fillId="11" fontId="9" numFmtId="172" xfId="0" applyAlignment="1" applyBorder="1" applyFont="1" applyNumberFormat="1">
      <alignment horizontal="right" vertical="center"/>
    </xf>
    <xf borderId="109" fillId="11" fontId="9" numFmtId="172" xfId="0" applyAlignment="1" applyBorder="1" applyFont="1" applyNumberFormat="1">
      <alignment horizontal="right" vertical="center"/>
    </xf>
    <xf borderId="106" fillId="0" fontId="29" numFmtId="172" xfId="0" applyAlignment="1" applyBorder="1" applyFont="1" applyNumberFormat="1">
      <alignment horizontal="right" vertical="center"/>
    </xf>
    <xf borderId="110" fillId="0" fontId="29" numFmtId="172" xfId="0" applyAlignment="1" applyBorder="1" applyFont="1" applyNumberFormat="1">
      <alignment horizontal="right" vertical="center"/>
    </xf>
    <xf borderId="111" fillId="0" fontId="15" numFmtId="0" xfId="0" applyAlignment="1" applyBorder="1" applyFont="1">
      <alignment vertical="center"/>
    </xf>
    <xf borderId="88" fillId="0" fontId="15" numFmtId="0" xfId="0" applyAlignment="1" applyBorder="1" applyFont="1">
      <alignment vertical="center"/>
    </xf>
    <xf borderId="112" fillId="0" fontId="15" numFmtId="0" xfId="0" applyAlignment="1" applyBorder="1" applyFont="1">
      <alignment vertical="center"/>
    </xf>
    <xf borderId="112" fillId="0" fontId="28" numFmtId="0" xfId="0" applyAlignment="1" applyBorder="1" applyFont="1">
      <alignment vertical="center"/>
    </xf>
    <xf borderId="113" fillId="11" fontId="9" numFmtId="172" xfId="0" applyAlignment="1" applyBorder="1" applyFont="1" applyNumberFormat="1">
      <alignment horizontal="right" vertical="center"/>
    </xf>
    <xf borderId="114" fillId="11" fontId="9" numFmtId="172" xfId="0" applyAlignment="1" applyBorder="1" applyFont="1" applyNumberFormat="1">
      <alignment horizontal="right" vertical="center"/>
    </xf>
    <xf borderId="115" fillId="11" fontId="9" numFmtId="172" xfId="0" applyAlignment="1" applyBorder="1" applyFont="1" applyNumberFormat="1">
      <alignment horizontal="right" vertical="center"/>
    </xf>
    <xf borderId="112" fillId="0" fontId="29" numFmtId="172" xfId="0" applyAlignment="1" applyBorder="1" applyFont="1" applyNumberFormat="1">
      <alignment horizontal="right" vertical="center"/>
    </xf>
    <xf borderId="116" fillId="0" fontId="29" numFmtId="172" xfId="0" applyAlignment="1" applyBorder="1" applyFont="1" applyNumberFormat="1">
      <alignment horizontal="right" vertical="center"/>
    </xf>
    <xf borderId="15" fillId="0" fontId="15" numFmtId="0" xfId="0" applyAlignment="1" applyBorder="1" applyFont="1">
      <alignment vertical="center"/>
    </xf>
    <xf borderId="117" fillId="0" fontId="15" numFmtId="0" xfId="0" applyAlignment="1" applyBorder="1" applyFont="1">
      <alignment vertical="center"/>
    </xf>
    <xf borderId="118" fillId="11" fontId="9" numFmtId="172" xfId="0" applyAlignment="1" applyBorder="1" applyFont="1" applyNumberFormat="1">
      <alignment horizontal="right" vertical="center"/>
    </xf>
    <xf borderId="119" fillId="11" fontId="9" numFmtId="172" xfId="0" applyAlignment="1" applyBorder="1" applyFont="1" applyNumberFormat="1">
      <alignment horizontal="right" vertical="center"/>
    </xf>
    <xf borderId="120" fillId="11" fontId="9" numFmtId="172" xfId="0" applyAlignment="1" applyBorder="1" applyFont="1" applyNumberFormat="1">
      <alignment horizontal="right" vertical="center"/>
    </xf>
    <xf borderId="117" fillId="0" fontId="29" numFmtId="172" xfId="0" applyAlignment="1" applyBorder="1" applyFont="1" applyNumberFormat="1">
      <alignment horizontal="right" vertical="center"/>
    </xf>
    <xf borderId="121" fillId="0" fontId="29" numFmtId="172" xfId="0" applyAlignment="1" applyBorder="1" applyFont="1" applyNumberFormat="1">
      <alignment horizontal="right" vertical="center"/>
    </xf>
    <xf borderId="122" fillId="0" fontId="15" numFmtId="0" xfId="0" applyAlignment="1" applyBorder="1" applyFont="1">
      <alignment vertical="center"/>
    </xf>
    <xf borderId="123" fillId="11" fontId="9" numFmtId="172" xfId="0" applyAlignment="1" applyBorder="1" applyFont="1" applyNumberFormat="1">
      <alignment horizontal="right" vertical="center"/>
    </xf>
    <xf borderId="124" fillId="11" fontId="9" numFmtId="172" xfId="0" applyAlignment="1" applyBorder="1" applyFont="1" applyNumberFormat="1">
      <alignment horizontal="right" vertical="center"/>
    </xf>
    <xf borderId="125" fillId="11" fontId="9" numFmtId="172" xfId="0" applyAlignment="1" applyBorder="1" applyFont="1" applyNumberFormat="1">
      <alignment horizontal="right" vertical="center"/>
    </xf>
    <xf borderId="122" fillId="0" fontId="29" numFmtId="172" xfId="0" applyAlignment="1" applyBorder="1" applyFont="1" applyNumberFormat="1">
      <alignment horizontal="right" vertical="center"/>
    </xf>
    <xf borderId="126" fillId="0" fontId="29" numFmtId="172" xfId="0" applyAlignment="1" applyBorder="1" applyFont="1" applyNumberFormat="1">
      <alignment horizontal="right" vertical="center"/>
    </xf>
    <xf borderId="101" fillId="0" fontId="9" numFmtId="172" xfId="0" applyAlignment="1" applyBorder="1" applyFont="1" applyNumberFormat="1">
      <alignment horizontal="right" vertical="center"/>
    </xf>
    <xf borderId="102" fillId="0" fontId="9" numFmtId="172" xfId="0" applyAlignment="1" applyBorder="1" applyFont="1" applyNumberFormat="1">
      <alignment horizontal="right" vertical="center"/>
    </xf>
    <xf borderId="103" fillId="0" fontId="9" numFmtId="172" xfId="0" applyAlignment="1" applyBorder="1" applyFont="1" applyNumberFormat="1">
      <alignment horizontal="right" vertical="center"/>
    </xf>
    <xf borderId="107" fillId="0" fontId="9" numFmtId="172" xfId="0" applyAlignment="1" applyBorder="1" applyFont="1" applyNumberFormat="1">
      <alignment horizontal="right" vertical="center"/>
    </xf>
    <xf borderId="108" fillId="0" fontId="9" numFmtId="172" xfId="0" applyAlignment="1" applyBorder="1" applyFont="1" applyNumberFormat="1">
      <alignment horizontal="right" vertical="center"/>
    </xf>
    <xf borderId="109" fillId="0" fontId="9" numFmtId="172" xfId="0" applyAlignment="1" applyBorder="1" applyFont="1" applyNumberFormat="1">
      <alignment horizontal="right" vertical="center"/>
    </xf>
    <xf borderId="113" fillId="0" fontId="9" numFmtId="172" xfId="0" applyAlignment="1" applyBorder="1" applyFont="1" applyNumberFormat="1">
      <alignment horizontal="right" vertical="center"/>
    </xf>
    <xf borderId="114" fillId="0" fontId="9" numFmtId="172" xfId="0" applyAlignment="1" applyBorder="1" applyFont="1" applyNumberFormat="1">
      <alignment horizontal="right" vertical="center"/>
    </xf>
    <xf borderId="115" fillId="0" fontId="9" numFmtId="172" xfId="0" applyAlignment="1" applyBorder="1" applyFont="1" applyNumberFormat="1">
      <alignment horizontal="right" vertical="center"/>
    </xf>
    <xf borderId="8" fillId="0" fontId="30" numFmtId="165" xfId="0" applyAlignment="1" applyBorder="1" applyFont="1" applyNumberFormat="1">
      <alignment horizontal="center" vertical="center"/>
    </xf>
    <xf borderId="127" fillId="10" fontId="26" numFmtId="0" xfId="0" applyAlignment="1" applyBorder="1" applyFont="1">
      <alignment horizontal="center" vertical="center"/>
    </xf>
    <xf borderId="128" fillId="0" fontId="7" numFmtId="0" xfId="0" applyBorder="1" applyFont="1"/>
    <xf borderId="129" fillId="10" fontId="26" numFmtId="0" xfId="0" applyAlignment="1" applyBorder="1" applyFont="1">
      <alignment horizontal="center"/>
    </xf>
    <xf borderId="130" fillId="0" fontId="7" numFmtId="0" xfId="0" applyBorder="1" applyFont="1"/>
    <xf borderId="15" fillId="0" fontId="7" numFmtId="0" xfId="0" applyBorder="1" applyFont="1"/>
    <xf borderId="131" fillId="0" fontId="7" numFmtId="0" xfId="0" applyBorder="1" applyFont="1"/>
    <xf borderId="132" fillId="0" fontId="15" numFmtId="0" xfId="0" applyAlignment="1" applyBorder="1" applyFont="1">
      <alignment horizontal="center" vertical="center"/>
    </xf>
    <xf borderId="64" fillId="0" fontId="15" numFmtId="0" xfId="0" applyAlignment="1" applyBorder="1" applyFont="1">
      <alignment horizontal="center" vertical="center"/>
    </xf>
    <xf borderId="133" fillId="0" fontId="4" numFmtId="0" xfId="0" applyAlignment="1" applyBorder="1" applyFont="1">
      <alignment horizontal="center" vertical="center"/>
    </xf>
    <xf borderId="134" fillId="0" fontId="15" numFmtId="0" xfId="0" applyAlignment="1" applyBorder="1" applyFont="1">
      <alignment horizontal="center" vertical="center"/>
    </xf>
    <xf borderId="135" fillId="0" fontId="15" numFmtId="0" xfId="0" applyAlignment="1" applyBorder="1" applyFont="1">
      <alignment horizontal="center" vertical="center"/>
    </xf>
    <xf borderId="136" fillId="0" fontId="4" numFmtId="0" xfId="0" applyAlignment="1" applyBorder="1" applyFont="1">
      <alignment horizontal="center" vertical="center"/>
    </xf>
    <xf borderId="62" fillId="0" fontId="4" numFmtId="0" xfId="0" applyAlignment="1" applyBorder="1" applyFont="1">
      <alignment horizontal="center" vertical="center"/>
    </xf>
    <xf borderId="137" fillId="0" fontId="15" numFmtId="0" xfId="0" applyAlignment="1" applyBorder="1" applyFont="1">
      <alignment horizontal="center" vertical="center"/>
    </xf>
    <xf borderId="138" fillId="0" fontId="4" numFmtId="0" xfId="0" applyAlignment="1" applyBorder="1" applyFont="1">
      <alignment horizontal="center" vertical="center"/>
    </xf>
    <xf borderId="139" fillId="0" fontId="15" numFmtId="0" xfId="0" applyAlignment="1" applyBorder="1" applyFont="1">
      <alignment horizontal="center" vertical="center"/>
    </xf>
    <xf borderId="140" fillId="0" fontId="15" numFmtId="0" xfId="0" applyAlignment="1" applyBorder="1" applyFont="1">
      <alignment horizontal="center" vertical="center"/>
    </xf>
    <xf borderId="68" fillId="0" fontId="4" numFmtId="0" xfId="0" applyAlignment="1" applyBorder="1" applyFont="1">
      <alignment horizontal="center" vertical="center"/>
    </xf>
    <xf borderId="46" fillId="0" fontId="4" numFmtId="0" xfId="0" applyAlignment="1" applyBorder="1" applyFont="1">
      <alignment horizontal="center" vertical="center"/>
    </xf>
    <xf borderId="51" fillId="0" fontId="4" numFmtId="0" xfId="0" applyAlignment="1" applyBorder="1" applyFont="1">
      <alignment horizontal="center" vertical="center"/>
    </xf>
    <xf borderId="52" fillId="0" fontId="2" numFmtId="0" xfId="0" applyAlignment="1" applyBorder="1" applyFont="1">
      <alignment horizontal="center" vertical="center"/>
    </xf>
    <xf borderId="141" fillId="0" fontId="1" numFmtId="175" xfId="0" applyAlignment="1" applyBorder="1" applyFont="1" applyNumberFormat="1">
      <alignment horizontal="center" vertical="center"/>
    </xf>
    <xf borderId="53" fillId="0" fontId="1" numFmtId="175" xfId="0" applyAlignment="1" applyBorder="1" applyFont="1" applyNumberFormat="1">
      <alignment horizontal="center" vertical="center"/>
    </xf>
    <xf borderId="133" fillId="0" fontId="2" numFmtId="175" xfId="0" applyAlignment="1" applyBorder="1" applyFont="1" applyNumberFormat="1">
      <alignment horizontal="center" vertical="center"/>
    </xf>
    <xf borderId="142" fillId="0" fontId="1" numFmtId="175" xfId="0" applyAlignment="1" applyBorder="1" applyFont="1" applyNumberFormat="1">
      <alignment horizontal="center" vertical="center"/>
    </xf>
    <xf borderId="143" fillId="0" fontId="1" numFmtId="175" xfId="0" applyAlignment="1" applyBorder="1" applyFont="1" applyNumberFormat="1">
      <alignment horizontal="center" vertical="center"/>
    </xf>
    <xf borderId="144" fillId="0" fontId="2" numFmtId="175" xfId="0" applyAlignment="1" applyBorder="1" applyFont="1" applyNumberFormat="1">
      <alignment horizontal="center" vertical="center"/>
    </xf>
    <xf borderId="54" fillId="0" fontId="2" numFmtId="175" xfId="0" applyAlignment="1" applyBorder="1" applyFont="1" applyNumberFormat="1">
      <alignment horizontal="center" vertical="center"/>
    </xf>
    <xf borderId="15" fillId="0" fontId="1" numFmtId="0" xfId="0" applyAlignment="1" applyBorder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59" fillId="0" fontId="7" numFmtId="0" xfId="0" applyBorder="1" applyFont="1"/>
    <xf borderId="132" fillId="0" fontId="15" numFmtId="175" xfId="0" applyAlignment="1" applyBorder="1" applyFont="1" applyNumberFormat="1">
      <alignment horizontal="center" vertical="center"/>
    </xf>
    <xf borderId="145" fillId="0" fontId="4" numFmtId="175" xfId="0" applyAlignment="1" applyBorder="1" applyFont="1" applyNumberFormat="1">
      <alignment horizontal="center" vertical="center"/>
    </xf>
    <xf borderId="134" fillId="0" fontId="15" numFmtId="175" xfId="0" applyAlignment="1" applyBorder="1" applyFont="1" applyNumberFormat="1">
      <alignment horizontal="center" vertical="center"/>
    </xf>
    <xf borderId="135" fillId="0" fontId="15" numFmtId="175" xfId="0" applyAlignment="1" applyBorder="1" applyFont="1" applyNumberFormat="1">
      <alignment horizontal="center" vertical="center"/>
    </xf>
    <xf borderId="136" fillId="0" fontId="4" numFmtId="175" xfId="0" applyAlignment="1" applyBorder="1" applyFont="1" applyNumberFormat="1">
      <alignment horizontal="center" vertical="center"/>
    </xf>
    <xf borderId="62" fillId="0" fontId="4" numFmtId="175" xfId="0" applyAlignment="1" applyBorder="1" applyFont="1" applyNumberFormat="1">
      <alignment horizontal="center" vertical="center"/>
    </xf>
    <xf borderId="132" fillId="0" fontId="15" numFmtId="175" xfId="0" applyAlignment="1" applyBorder="1" applyFont="1" applyNumberFormat="1">
      <alignment horizontal="center" shrinkToFit="1" vertical="center" wrapText="0"/>
    </xf>
    <xf borderId="64" fillId="0" fontId="15" numFmtId="175" xfId="0" applyAlignment="1" applyBorder="1" applyFont="1" applyNumberFormat="1">
      <alignment horizontal="center" shrinkToFit="1" vertical="center" wrapText="0"/>
    </xf>
    <xf borderId="145" fillId="0" fontId="4" numFmtId="175" xfId="0" applyAlignment="1" applyBorder="1" applyFont="1" applyNumberFormat="1">
      <alignment horizontal="center" shrinkToFit="1" vertical="center" wrapText="0"/>
    </xf>
    <xf borderId="134" fillId="0" fontId="15" numFmtId="175" xfId="0" applyAlignment="1" applyBorder="1" applyFont="1" applyNumberFormat="1">
      <alignment horizontal="center" shrinkToFit="1" vertical="center" wrapText="0"/>
    </xf>
    <xf borderId="135" fillId="0" fontId="15" numFmtId="175" xfId="0" applyAlignment="1" applyBorder="1" applyFont="1" applyNumberFormat="1">
      <alignment horizontal="center" shrinkToFit="1" vertical="center" wrapText="0"/>
    </xf>
    <xf borderId="136" fillId="0" fontId="4" numFmtId="175" xfId="0" applyAlignment="1" applyBorder="1" applyFont="1" applyNumberFormat="1">
      <alignment horizontal="center" shrinkToFit="1" vertical="center" wrapText="0"/>
    </xf>
    <xf borderId="62" fillId="0" fontId="4" numFmtId="175" xfId="0" applyAlignment="1" applyBorder="1" applyFont="1" applyNumberFormat="1">
      <alignment horizontal="center" shrinkToFit="1" vertical="center" wrapText="0"/>
    </xf>
    <xf borderId="132" fillId="0" fontId="15" numFmtId="9" xfId="0" applyAlignment="1" applyBorder="1" applyFont="1" applyNumberFormat="1">
      <alignment horizontal="center" vertical="center"/>
    </xf>
    <xf borderId="64" fillId="0" fontId="15" numFmtId="9" xfId="0" applyAlignment="1" applyBorder="1" applyFont="1" applyNumberFormat="1">
      <alignment horizontal="center" vertical="center"/>
    </xf>
    <xf borderId="145" fillId="0" fontId="4" numFmtId="9" xfId="0" applyAlignment="1" applyBorder="1" applyFont="1" applyNumberFormat="1">
      <alignment horizontal="center" vertical="center"/>
    </xf>
    <xf borderId="134" fillId="0" fontId="15" numFmtId="9" xfId="0" applyAlignment="1" applyBorder="1" applyFont="1" applyNumberFormat="1">
      <alignment horizontal="center" vertical="center"/>
    </xf>
    <xf borderId="135" fillId="0" fontId="15" numFmtId="9" xfId="0" applyAlignment="1" applyBorder="1" applyFont="1" applyNumberFormat="1">
      <alignment horizontal="center" vertical="center"/>
    </xf>
    <xf borderId="136" fillId="0" fontId="4" numFmtId="9" xfId="0" applyAlignment="1" applyBorder="1" applyFont="1" applyNumberFormat="1">
      <alignment horizontal="center" vertical="center"/>
    </xf>
    <xf borderId="146" fillId="0" fontId="15" numFmtId="0" xfId="0" applyAlignment="1" applyBorder="1" applyFont="1">
      <alignment horizontal="center" vertical="center"/>
    </xf>
    <xf borderId="147" fillId="0" fontId="15" numFmtId="175" xfId="0" applyAlignment="1" applyBorder="1" applyFont="1" applyNumberFormat="1">
      <alignment horizontal="center" vertical="center"/>
    </xf>
    <xf borderId="137" fillId="0" fontId="15" numFmtId="175" xfId="0" applyAlignment="1" applyBorder="1" applyFont="1" applyNumberFormat="1">
      <alignment horizontal="center" vertical="center"/>
    </xf>
    <xf borderId="138" fillId="0" fontId="4" numFmtId="175" xfId="0" applyAlignment="1" applyBorder="1" applyFont="1" applyNumberFormat="1">
      <alignment horizontal="center" shrinkToFit="1" vertical="center" wrapText="0"/>
    </xf>
    <xf borderId="139" fillId="0" fontId="15" numFmtId="175" xfId="0" applyAlignment="1" applyBorder="1" applyFont="1" applyNumberFormat="1">
      <alignment horizontal="center" vertical="center"/>
    </xf>
    <xf borderId="140" fillId="0" fontId="15" numFmtId="175" xfId="0" applyAlignment="1" applyBorder="1" applyFont="1" applyNumberFormat="1">
      <alignment horizontal="center" vertical="center"/>
    </xf>
    <xf borderId="68" fillId="0" fontId="4" numFmtId="175" xfId="0" applyAlignment="1" applyBorder="1" applyFont="1" applyNumberFormat="1">
      <alignment horizontal="center" shrinkToFit="1" vertical="center" wrapText="0"/>
    </xf>
    <xf borderId="46" fillId="0" fontId="4" numFmtId="175" xfId="0" applyAlignment="1" applyBorder="1" applyFont="1" applyNumberFormat="1">
      <alignment horizontal="center" shrinkToFit="1" vertical="center" wrapText="0"/>
    </xf>
    <xf borderId="69" fillId="0" fontId="7" numFmtId="0" xfId="0" applyBorder="1" applyFont="1"/>
    <xf borderId="148" fillId="0" fontId="15" numFmtId="9" xfId="0" applyAlignment="1" applyBorder="1" applyFont="1" applyNumberFormat="1">
      <alignment horizontal="center" vertical="center"/>
    </xf>
    <xf borderId="149" fillId="0" fontId="15" numFmtId="9" xfId="0" applyAlignment="1" applyBorder="1" applyFont="1" applyNumberFormat="1">
      <alignment horizontal="center" vertical="center"/>
    </xf>
    <xf borderId="150" fillId="0" fontId="4" numFmtId="9" xfId="0" applyAlignment="1" applyBorder="1" applyFont="1" applyNumberFormat="1">
      <alignment horizontal="center" vertical="center"/>
    </xf>
    <xf borderId="151" fillId="0" fontId="15" numFmtId="9" xfId="0" applyAlignment="1" applyBorder="1" applyFont="1" applyNumberFormat="1">
      <alignment horizontal="center" vertical="center"/>
    </xf>
    <xf borderId="152" fillId="0" fontId="15" numFmtId="9" xfId="0" applyAlignment="1" applyBorder="1" applyFont="1" applyNumberFormat="1">
      <alignment horizontal="center" vertical="center"/>
    </xf>
    <xf borderId="153" fillId="0" fontId="4" numFmtId="9" xfId="0" applyAlignment="1" applyBorder="1" applyFont="1" applyNumberFormat="1">
      <alignment horizontal="center" vertical="center"/>
    </xf>
    <xf borderId="77" fillId="0" fontId="7" numFmtId="0" xfId="0" applyBorder="1" applyFont="1"/>
    <xf borderId="154" fillId="0" fontId="15" numFmtId="9" xfId="0" applyAlignment="1" applyBorder="1" applyFont="1" applyNumberFormat="1">
      <alignment horizontal="center" vertical="center"/>
    </xf>
    <xf borderId="155" fillId="0" fontId="15" numFmtId="9" xfId="0" applyAlignment="1" applyBorder="1" applyFont="1" applyNumberFormat="1">
      <alignment horizontal="center" vertical="center"/>
    </xf>
    <xf borderId="156" fillId="0" fontId="4" numFmtId="9" xfId="0" applyAlignment="1" applyBorder="1" applyFont="1" applyNumberFormat="1">
      <alignment horizontal="center" vertical="center"/>
    </xf>
    <xf borderId="157" fillId="0" fontId="15" numFmtId="9" xfId="0" applyAlignment="1" applyBorder="1" applyFont="1" applyNumberFormat="1">
      <alignment horizontal="center" vertical="center"/>
    </xf>
    <xf borderId="158" fillId="0" fontId="15" numFmtId="9" xfId="0" applyAlignment="1" applyBorder="1" applyFont="1" applyNumberFormat="1">
      <alignment horizontal="center" vertical="center"/>
    </xf>
    <xf borderId="159" fillId="0" fontId="4" numFmtId="9" xfId="0" applyAlignment="1" applyBorder="1" applyFont="1" applyNumberFormat="1">
      <alignment horizontal="center" vertical="center"/>
    </xf>
    <xf borderId="137" fillId="0" fontId="4" numFmtId="0" xfId="0" applyAlignment="1" applyBorder="1" applyFont="1">
      <alignment horizontal="center" vertical="center"/>
    </xf>
    <xf borderId="64" fillId="0" fontId="4" numFmtId="0" xfId="0" applyAlignment="1" applyBorder="1" applyFont="1">
      <alignment horizontal="center" vertical="center"/>
    </xf>
    <xf borderId="64" fillId="0" fontId="15" numFmtId="177" xfId="0" applyAlignment="1" applyBorder="1" applyFont="1" applyNumberFormat="1">
      <alignment horizontal="center" vertical="center"/>
    </xf>
    <xf borderId="64" fillId="0" fontId="4" numFmtId="177" xfId="0" applyAlignment="1" applyBorder="1" applyFont="1" applyNumberFormat="1">
      <alignment horizontal="center" vertical="center"/>
    </xf>
    <xf borderId="93" fillId="0" fontId="7" numFmtId="0" xfId="0" applyBorder="1" applyFont="1"/>
    <xf borderId="160" fillId="0" fontId="7" numFmtId="0" xfId="0" applyBorder="1" applyFont="1"/>
    <xf borderId="0" fillId="0" fontId="1" numFmtId="0" xfId="0" applyAlignment="1" applyFont="1">
      <alignment horizontal="right" vertical="center"/>
    </xf>
    <xf borderId="0" fillId="0" fontId="1" numFmtId="175" xfId="0" applyAlignment="1" applyFont="1" applyNumberFormat="1">
      <alignment horizontal="right" vertical="center"/>
    </xf>
    <xf borderId="0" fillId="0" fontId="1" numFmtId="175" xfId="0" applyAlignment="1" applyFont="1" applyNumberFormat="1">
      <alignment horizontal="right" shrinkToFit="1" vertical="center" wrapText="0"/>
    </xf>
    <xf borderId="161" fillId="0" fontId="15" numFmtId="178" xfId="0" applyAlignment="1" applyBorder="1" applyFont="1" applyNumberFormat="1">
      <alignment vertical="center"/>
    </xf>
    <xf borderId="161" fillId="0" fontId="15" numFmtId="0" xfId="0" applyAlignment="1" applyBorder="1" applyFont="1">
      <alignment vertical="center"/>
    </xf>
    <xf borderId="161" fillId="0" fontId="31" numFmtId="0" xfId="0" applyAlignment="1" applyBorder="1" applyFont="1">
      <alignment vertical="center"/>
    </xf>
    <xf borderId="161" fillId="0" fontId="15" numFmtId="38" xfId="0" applyAlignment="1" applyBorder="1" applyFont="1" applyNumberFormat="1">
      <alignment vertical="center"/>
    </xf>
    <xf borderId="161" fillId="0" fontId="24" numFmtId="38" xfId="0" applyAlignment="1" applyBorder="1" applyFont="1" applyNumberFormat="1">
      <alignment vertical="center"/>
    </xf>
    <xf borderId="162" fillId="0" fontId="15" numFmtId="0" xfId="0" applyAlignment="1" applyBorder="1" applyFont="1">
      <alignment horizontal="center" vertical="center"/>
    </xf>
    <xf borderId="162" fillId="0" fontId="15" numFmtId="0" xfId="0" applyAlignment="1" applyBorder="1" applyFont="1">
      <alignment vertical="center"/>
    </xf>
    <xf borderId="163" fillId="8" fontId="4" numFmtId="0" xfId="0" applyAlignment="1" applyBorder="1" applyFont="1">
      <alignment vertical="center"/>
    </xf>
    <xf borderId="164" fillId="0" fontId="15" numFmtId="0" xfId="0" applyAlignment="1" applyBorder="1" applyFont="1">
      <alignment vertical="center"/>
    </xf>
    <xf quotePrefix="1" borderId="163" fillId="8" fontId="15" numFmtId="0" xfId="0" applyAlignment="1" applyBorder="1" applyFont="1">
      <alignment vertical="center"/>
    </xf>
    <xf borderId="163" fillId="8" fontId="15" numFmtId="179" xfId="0" applyAlignment="1" applyBorder="1" applyFont="1" applyNumberFormat="1">
      <alignment vertical="center"/>
    </xf>
    <xf borderId="164" fillId="0" fontId="15" numFmtId="179" xfId="0" applyAlignment="1" applyBorder="1" applyFont="1" applyNumberFormat="1">
      <alignment vertical="center"/>
    </xf>
    <xf borderId="164" fillId="0" fontId="15" numFmtId="9" xfId="0" applyAlignment="1" applyBorder="1" applyFont="1" applyNumberFormat="1">
      <alignment vertical="center"/>
    </xf>
    <xf borderId="165" fillId="0" fontId="15" numFmtId="0" xfId="0" applyAlignment="1" applyBorder="1" applyFont="1">
      <alignment horizontal="right" vertical="center"/>
    </xf>
    <xf borderId="165" fillId="0" fontId="15" numFmtId="0" xfId="0" applyAlignment="1" applyBorder="1" applyFont="1">
      <alignment vertical="center"/>
    </xf>
    <xf borderId="165" fillId="0" fontId="15" numFmtId="179" xfId="0" applyAlignment="1" applyBorder="1" applyFont="1" applyNumberFormat="1">
      <alignment vertical="center"/>
    </xf>
    <xf borderId="165" fillId="0" fontId="15" numFmtId="9" xfId="0" applyAlignment="1" applyBorder="1" applyFont="1" applyNumberFormat="1">
      <alignment vertical="center"/>
    </xf>
    <xf borderId="161" fillId="0" fontId="15" numFmtId="0" xfId="0" applyAlignment="1" applyBorder="1" applyFont="1">
      <alignment horizontal="right" vertical="center"/>
    </xf>
    <xf borderId="161" fillId="0" fontId="15" numFmtId="179" xfId="0" applyAlignment="1" applyBorder="1" applyFont="1" applyNumberFormat="1">
      <alignment vertical="center"/>
    </xf>
    <xf borderId="161" fillId="0" fontId="15" numFmtId="9" xfId="0" applyAlignment="1" applyBorder="1" applyFont="1" applyNumberFormat="1">
      <alignment vertical="center"/>
    </xf>
    <xf borderId="161" fillId="15" fontId="15" numFmtId="0" xfId="0" applyAlignment="1" applyBorder="1" applyFill="1" applyFont="1">
      <alignment horizontal="right" vertical="center"/>
    </xf>
    <xf borderId="161" fillId="15" fontId="15" numFmtId="0" xfId="0" applyAlignment="1" applyBorder="1" applyFont="1">
      <alignment vertical="center"/>
    </xf>
    <xf borderId="161" fillId="15" fontId="15" numFmtId="179" xfId="0" applyAlignment="1" applyBorder="1" applyFont="1" applyNumberFormat="1">
      <alignment vertical="center"/>
    </xf>
    <xf borderId="162" fillId="0" fontId="15" numFmtId="0" xfId="0" applyAlignment="1" applyBorder="1" applyFont="1">
      <alignment horizontal="right" vertical="center"/>
    </xf>
    <xf borderId="166" fillId="0" fontId="15" numFmtId="0" xfId="0" applyAlignment="1" applyBorder="1" applyFont="1">
      <alignment horizontal="right" vertical="center"/>
    </xf>
    <xf borderId="167" fillId="0" fontId="15" numFmtId="0" xfId="0" applyAlignment="1" applyBorder="1" applyFont="1">
      <alignment horizontal="right" vertical="center"/>
    </xf>
    <xf borderId="167" fillId="0" fontId="15" numFmtId="0" xfId="0" applyAlignment="1" applyBorder="1" applyFont="1">
      <alignment vertical="center"/>
    </xf>
    <xf borderId="167" fillId="0" fontId="15" numFmtId="179" xfId="0" applyAlignment="1" applyBorder="1" applyFont="1" applyNumberFormat="1">
      <alignment vertical="center"/>
    </xf>
    <xf borderId="167" fillId="0" fontId="15" numFmtId="9" xfId="0" applyAlignment="1" applyBorder="1" applyFont="1" applyNumberFormat="1">
      <alignment vertical="center"/>
    </xf>
    <xf borderId="168" fillId="8" fontId="4" numFmtId="0" xfId="0" applyAlignment="1" applyBorder="1" applyFont="1">
      <alignment vertical="center"/>
    </xf>
    <xf borderId="169" fillId="0" fontId="15" numFmtId="0" xfId="0" applyAlignment="1" applyBorder="1" applyFont="1">
      <alignment vertical="center"/>
    </xf>
    <xf quotePrefix="1" borderId="168" fillId="8" fontId="15" numFmtId="0" xfId="0" applyAlignment="1" applyBorder="1" applyFont="1">
      <alignment vertical="center"/>
    </xf>
    <xf borderId="168" fillId="8" fontId="15" numFmtId="179" xfId="0" applyAlignment="1" applyBorder="1" applyFont="1" applyNumberFormat="1">
      <alignment vertical="center"/>
    </xf>
    <xf borderId="169" fillId="0" fontId="15" numFmtId="179" xfId="0" applyAlignment="1" applyBorder="1" applyFont="1" applyNumberFormat="1">
      <alignment vertical="center"/>
    </xf>
    <xf borderId="170" fillId="0" fontId="15" numFmtId="9" xfId="0" applyAlignment="1" applyBorder="1" applyFont="1" applyNumberFormat="1">
      <alignment vertical="center"/>
    </xf>
    <xf borderId="171" fillId="0" fontId="15" numFmtId="0" xfId="0" applyAlignment="1" applyBorder="1" applyFont="1">
      <alignment horizontal="right" vertical="center"/>
    </xf>
    <xf borderId="171" fillId="0" fontId="15" numFmtId="0" xfId="0" applyAlignment="1" applyBorder="1" applyFont="1">
      <alignment vertical="center"/>
    </xf>
    <xf borderId="171" fillId="0" fontId="15" numFmtId="179" xfId="0" applyAlignment="1" applyBorder="1" applyFont="1" applyNumberFormat="1">
      <alignment vertical="center"/>
    </xf>
    <xf borderId="171" fillId="0" fontId="15" numFmtId="9" xfId="0" applyAlignment="1" applyBorder="1" applyFont="1" applyNumberFormat="1">
      <alignment vertical="center"/>
    </xf>
    <xf borderId="171" fillId="0" fontId="15" numFmtId="177" xfId="0" applyAlignment="1" applyBorder="1" applyFont="1" applyNumberFormat="1">
      <alignment vertical="center"/>
    </xf>
    <xf borderId="161" fillId="0" fontId="15" numFmtId="177" xfId="0" applyAlignment="1" applyBorder="1" applyFont="1" applyNumberFormat="1">
      <alignment vertical="center"/>
    </xf>
    <xf borderId="167" fillId="0" fontId="15" numFmtId="10" xfId="0" applyAlignment="1" applyBorder="1" applyFont="1" applyNumberFormat="1">
      <alignment vertical="center"/>
    </xf>
    <xf borderId="170" fillId="8" fontId="4" numFmtId="0" xfId="0" applyAlignment="1" applyBorder="1" applyFont="1">
      <alignment vertical="center"/>
    </xf>
    <xf borderId="170" fillId="0" fontId="15" numFmtId="0" xfId="0" applyAlignment="1" applyBorder="1" applyFont="1">
      <alignment vertical="center"/>
    </xf>
    <xf quotePrefix="1" borderId="170" fillId="8" fontId="15" numFmtId="0" xfId="0" applyAlignment="1" applyBorder="1" applyFont="1">
      <alignment vertical="center"/>
    </xf>
    <xf borderId="170" fillId="8" fontId="15" numFmtId="179" xfId="0" applyAlignment="1" applyBorder="1" applyFont="1" applyNumberFormat="1">
      <alignment vertical="center"/>
    </xf>
    <xf borderId="170" fillId="0" fontId="15" numFmtId="179" xfId="0" applyAlignment="1" applyBorder="1" applyFont="1" applyNumberFormat="1">
      <alignment vertical="center"/>
    </xf>
    <xf borderId="162" fillId="0" fontId="15" numFmtId="179" xfId="0" applyAlignment="1" applyBorder="1" applyFont="1" applyNumberFormat="1">
      <alignment vertical="center"/>
    </xf>
    <xf borderId="162" fillId="0" fontId="15" numFmtId="9" xfId="0" applyAlignment="1" applyBorder="1" applyFont="1" applyNumberFormat="1">
      <alignment vertical="center"/>
    </xf>
    <xf borderId="172" fillId="0" fontId="15" numFmtId="0" xfId="0" applyAlignment="1" applyBorder="1" applyFont="1">
      <alignment horizontal="right" vertical="center"/>
    </xf>
    <xf borderId="172" fillId="0" fontId="15" numFmtId="0" xfId="0" applyAlignment="1" applyBorder="1" applyFont="1">
      <alignment vertical="center"/>
    </xf>
    <xf borderId="172" fillId="0" fontId="15" numFmtId="179" xfId="0" applyAlignment="1" applyBorder="1" applyFont="1" applyNumberFormat="1">
      <alignment vertical="center"/>
    </xf>
    <xf borderId="172" fillId="0" fontId="15" numFmtId="9" xfId="0" applyAlignment="1" applyBorder="1" applyFont="1" applyNumberFormat="1">
      <alignment vertical="center"/>
    </xf>
    <xf quotePrefix="1" borderId="169" fillId="0" fontId="15" numFmtId="0" xfId="0" applyAlignment="1" applyBorder="1" applyFont="1">
      <alignment vertical="center"/>
    </xf>
    <xf borderId="169" fillId="0" fontId="15" numFmtId="9" xfId="0" applyAlignment="1" applyBorder="1" applyFont="1" applyNumberFormat="1">
      <alignment vertical="center"/>
    </xf>
    <xf borderId="173" fillId="0" fontId="15" numFmtId="0" xfId="0" applyAlignment="1" applyBorder="1" applyFont="1">
      <alignment vertical="center"/>
    </xf>
    <xf borderId="173" fillId="0" fontId="15" numFmtId="38" xfId="0" applyAlignment="1" applyBorder="1" applyFont="1" applyNumberFormat="1">
      <alignment vertical="center"/>
    </xf>
    <xf borderId="165" fillId="0" fontId="15" numFmtId="179" xfId="0" applyAlignment="1" applyBorder="1" applyFont="1" applyNumberFormat="1">
      <alignment horizontal="right" vertical="center"/>
    </xf>
    <xf borderId="161" fillId="0" fontId="15" numFmtId="179" xfId="0" applyAlignment="1" applyBorder="1" applyFont="1" applyNumberFormat="1">
      <alignment horizontal="right" vertical="center"/>
    </xf>
    <xf borderId="162" fillId="0" fontId="15" numFmtId="179" xfId="0" applyAlignment="1" applyBorder="1" applyFont="1" applyNumberFormat="1">
      <alignment horizontal="right" vertical="center"/>
    </xf>
    <xf borderId="172" fillId="0" fontId="15" numFmtId="179" xfId="0" applyAlignment="1" applyBorder="1" applyFont="1" applyNumberFormat="1">
      <alignment horizontal="right" vertical="center"/>
    </xf>
    <xf borderId="171" fillId="0" fontId="15" numFmtId="0" xfId="0" applyAlignment="1" applyBorder="1" applyFont="1">
      <alignment horizontal="left" vertical="center"/>
    </xf>
    <xf borderId="171" fillId="0" fontId="15" numFmtId="179" xfId="0" applyAlignment="1" applyBorder="1" applyFont="1" applyNumberFormat="1">
      <alignment horizontal="right" vertical="center"/>
    </xf>
    <xf borderId="161" fillId="0" fontId="15" numFmtId="0" xfId="0" applyAlignment="1" applyBorder="1" applyFont="1">
      <alignment horizontal="left" vertical="center"/>
    </xf>
    <xf quotePrefix="1" borderId="162" fillId="0" fontId="15" numFmtId="0" xfId="0" applyAlignment="1" applyBorder="1" applyFont="1">
      <alignment vertical="center"/>
    </xf>
    <xf borderId="165" fillId="16" fontId="15" numFmtId="0" xfId="0" applyAlignment="1" applyBorder="1" applyFill="1" applyFont="1">
      <alignment horizontal="right" vertical="center"/>
    </xf>
    <xf borderId="174" fillId="16" fontId="15" numFmtId="0" xfId="0" applyAlignment="1" applyBorder="1" applyFont="1">
      <alignment horizontal="right" vertical="center"/>
    </xf>
    <xf borderId="175" fillId="16" fontId="15" numFmtId="0" xfId="0" applyAlignment="1" applyBorder="1" applyFont="1">
      <alignment horizontal="right" vertical="center"/>
    </xf>
    <xf borderId="172" fillId="15" fontId="15" numFmtId="0" xfId="0" applyAlignment="1" applyBorder="1" applyFont="1">
      <alignment horizontal="right" vertical="center"/>
    </xf>
    <xf borderId="172" fillId="15" fontId="15" numFmtId="0" xfId="0" applyAlignment="1" applyBorder="1" applyFont="1">
      <alignment vertical="center"/>
    </xf>
    <xf borderId="172" fillId="15" fontId="15" numFmtId="179" xfId="0" applyAlignment="1" applyBorder="1" applyFont="1" applyNumberFormat="1">
      <alignment vertical="center"/>
    </xf>
    <xf borderId="172" fillId="15" fontId="15" numFmtId="179" xfId="0" applyAlignment="1" applyBorder="1" applyFont="1" applyNumberFormat="1">
      <alignment horizontal="right" vertical="center"/>
    </xf>
    <xf borderId="172" fillId="0" fontId="15" numFmtId="3" xfId="0" applyAlignment="1" applyBorder="1" applyFont="1" applyNumberFormat="1">
      <alignment vertical="center"/>
    </xf>
    <xf quotePrefix="1" borderId="172" fillId="0" fontId="15" numFmtId="0" xfId="0" applyAlignment="1" applyBorder="1" applyFont="1">
      <alignment vertical="center"/>
    </xf>
    <xf borderId="171" fillId="0" fontId="32" numFmtId="3" xfId="0" applyAlignment="1" applyBorder="1" applyFont="1" applyNumberFormat="1">
      <alignment vertical="center"/>
    </xf>
    <xf borderId="171" fillId="0" fontId="15" numFmtId="3" xfId="0" applyAlignment="1" applyBorder="1" applyFont="1" applyNumberFormat="1">
      <alignment vertical="center"/>
    </xf>
    <xf borderId="161" fillId="16" fontId="15" numFmtId="0" xfId="0" applyAlignment="1" applyBorder="1" applyFont="1">
      <alignment horizontal="right" vertical="center"/>
    </xf>
    <xf borderId="161" fillId="0" fontId="32" numFmtId="3" xfId="0" applyAlignment="1" applyBorder="1" applyFont="1" applyNumberFormat="1">
      <alignment vertical="center"/>
    </xf>
    <xf borderId="161" fillId="0" fontId="15" numFmtId="3" xfId="0" applyAlignment="1" applyBorder="1" applyFont="1" applyNumberFormat="1">
      <alignment vertical="center"/>
    </xf>
    <xf borderId="172" fillId="16" fontId="15" numFmtId="0" xfId="0" applyAlignment="1" applyBorder="1" applyFont="1">
      <alignment horizontal="right" vertical="center"/>
    </xf>
    <xf borderId="172" fillId="0" fontId="32" numFmtId="3" xfId="0" applyAlignment="1" applyBorder="1" applyFont="1" applyNumberFormat="1">
      <alignment vertical="center"/>
    </xf>
    <xf borderId="176" fillId="16" fontId="15" numFmtId="0" xfId="0" applyAlignment="1" applyBorder="1" applyFont="1">
      <alignment horizontal="left" vertical="center"/>
    </xf>
    <xf borderId="176" fillId="0" fontId="32" numFmtId="3" xfId="0" applyAlignment="1" applyBorder="1" applyFont="1" applyNumberFormat="1">
      <alignment vertical="center"/>
    </xf>
    <xf borderId="176" fillId="0" fontId="15" numFmtId="3" xfId="0" applyAlignment="1" applyBorder="1" applyFont="1" applyNumberFormat="1">
      <alignment vertical="center"/>
    </xf>
    <xf borderId="176" fillId="0" fontId="15" numFmtId="0" xfId="0" applyAlignment="1" applyBorder="1" applyFont="1">
      <alignment vertical="center"/>
    </xf>
    <xf borderId="176" fillId="0" fontId="15" numFmtId="179" xfId="0" applyAlignment="1" applyBorder="1" applyFont="1" applyNumberFormat="1">
      <alignment vertical="center"/>
    </xf>
    <xf borderId="176" fillId="0" fontId="15" numFmtId="0" xfId="0" applyAlignment="1" applyBorder="1" applyFont="1">
      <alignment horizontal="left" vertical="center"/>
    </xf>
    <xf borderId="165" fillId="4" fontId="15" numFmtId="0" xfId="0" applyAlignment="1" applyBorder="1" applyFont="1">
      <alignment vertical="center"/>
    </xf>
    <xf borderId="165" fillId="4" fontId="15" numFmtId="179" xfId="0" applyAlignment="1" applyBorder="1" applyFont="1" applyNumberFormat="1">
      <alignment vertical="center"/>
    </xf>
    <xf borderId="165" fillId="4" fontId="15" numFmtId="179" xfId="0" applyAlignment="1" applyBorder="1" applyFont="1" applyNumberFormat="1">
      <alignment horizontal="right" vertical="center"/>
    </xf>
    <xf borderId="176" fillId="0" fontId="15" numFmtId="9" xfId="0" applyAlignment="1" applyBorder="1" applyFont="1" applyNumberFormat="1">
      <alignment vertical="center"/>
    </xf>
    <xf borderId="161" fillId="4" fontId="15" numFmtId="0" xfId="0" applyAlignment="1" applyBorder="1" applyFont="1">
      <alignment horizontal="right" vertical="center"/>
    </xf>
    <xf borderId="161" fillId="4" fontId="15" numFmtId="0" xfId="0" applyAlignment="1" applyBorder="1" applyFont="1">
      <alignment vertical="center"/>
    </xf>
    <xf borderId="161" fillId="4" fontId="15" numFmtId="179" xfId="0" applyAlignment="1" applyBorder="1" applyFont="1" applyNumberFormat="1">
      <alignment vertical="center"/>
    </xf>
    <xf borderId="167" fillId="4" fontId="15" numFmtId="0" xfId="0" applyAlignment="1" applyBorder="1" applyFont="1">
      <alignment horizontal="right" vertical="center"/>
    </xf>
    <xf borderId="167" fillId="4" fontId="15" numFmtId="0" xfId="0" applyAlignment="1" applyBorder="1" applyFont="1">
      <alignment vertical="center"/>
    </xf>
    <xf borderId="167" fillId="4" fontId="15" numFmtId="179" xfId="0" applyAlignment="1" applyBorder="1" applyFont="1" applyNumberFormat="1">
      <alignment vertical="center"/>
    </xf>
    <xf borderId="166" fillId="0" fontId="15" numFmtId="0" xfId="0" applyAlignment="1" applyBorder="1" applyFont="1">
      <alignment vertical="center"/>
    </xf>
    <xf borderId="177" fillId="8" fontId="4" numFmtId="0" xfId="0" applyAlignment="1" applyBorder="1" applyFont="1">
      <alignment vertical="center"/>
    </xf>
    <xf borderId="177" fillId="0" fontId="15" numFmtId="0" xfId="0" applyAlignment="1" applyBorder="1" applyFont="1">
      <alignment vertical="center"/>
    </xf>
    <xf quotePrefix="1" borderId="177" fillId="8" fontId="15" numFmtId="0" xfId="0" applyAlignment="1" applyBorder="1" applyFont="1">
      <alignment vertical="center"/>
    </xf>
    <xf borderId="177" fillId="8" fontId="15" numFmtId="179" xfId="0" applyAlignment="1" applyBorder="1" applyFont="1" applyNumberFormat="1">
      <alignment vertical="center"/>
    </xf>
    <xf borderId="177" fillId="0" fontId="15" numFmtId="179" xfId="0" applyAlignment="1" applyBorder="1" applyFont="1" applyNumberFormat="1">
      <alignment vertical="center"/>
    </xf>
    <xf borderId="177" fillId="0" fontId="15" numFmtId="9" xfId="0" applyAlignment="1" applyBorder="1" applyFont="1" applyNumberFormat="1">
      <alignment vertical="center"/>
    </xf>
    <xf borderId="173" fillId="0" fontId="4" numFmtId="0" xfId="0" applyAlignment="1" applyBorder="1" applyFont="1">
      <alignment vertical="center"/>
    </xf>
    <xf borderId="173" fillId="0" fontId="18" numFmtId="179" xfId="0" applyAlignment="1" applyBorder="1" applyFont="1" applyNumberFormat="1">
      <alignment vertical="center"/>
    </xf>
    <xf borderId="173" fillId="0" fontId="15" numFmtId="9" xfId="0" applyAlignment="1" applyBorder="1" applyFont="1" applyNumberFormat="1">
      <alignment vertical="center"/>
    </xf>
    <xf borderId="175" fillId="16" fontId="15" numFmtId="0" xfId="0" applyAlignment="1" applyBorder="1" applyFont="1">
      <alignment horizontal="left" vertical="center"/>
    </xf>
    <xf quotePrefix="1" borderId="173" fillId="0" fontId="15" numFmtId="0" xfId="0" applyAlignment="1" applyBorder="1" applyFont="1">
      <alignment vertical="center"/>
    </xf>
    <xf borderId="173" fillId="0" fontId="15" numFmtId="0" xfId="0" applyAlignment="1" applyBorder="1" applyFont="1">
      <alignment horizontal="left" vertical="center"/>
    </xf>
    <xf borderId="176" fillId="0" fontId="4" numFmtId="0" xfId="0" applyAlignment="1" applyBorder="1" applyFont="1">
      <alignment vertical="center"/>
    </xf>
    <xf borderId="177" fillId="8" fontId="15" numFmtId="0" xfId="0" applyAlignment="1" applyBorder="1" applyFont="1">
      <alignment vertical="center"/>
    </xf>
    <xf borderId="175" fillId="8" fontId="4" numFmtId="0" xfId="0" applyAlignment="1" applyBorder="1" applyFont="1">
      <alignment vertical="center"/>
    </xf>
    <xf borderId="175" fillId="8" fontId="15" numFmtId="0" xfId="0" applyAlignment="1" applyBorder="1" applyFont="1">
      <alignment vertical="center"/>
    </xf>
    <xf borderId="175" fillId="8" fontId="15" numFmtId="179" xfId="0" applyAlignment="1" applyBorder="1" applyFont="1" applyNumberFormat="1">
      <alignment vertical="center"/>
    </xf>
    <xf borderId="173" fillId="0" fontId="15" numFmtId="179" xfId="0" applyAlignment="1" applyBorder="1" applyFont="1" applyNumberFormat="1">
      <alignment vertical="center"/>
    </xf>
    <xf borderId="178" fillId="0" fontId="4" numFmtId="0" xfId="0" applyAlignment="1" applyBorder="1" applyFont="1">
      <alignment vertical="center"/>
    </xf>
    <xf borderId="178" fillId="0" fontId="15" numFmtId="0" xfId="0" applyAlignment="1" applyBorder="1" applyFont="1">
      <alignment vertical="center"/>
    </xf>
    <xf borderId="178" fillId="0" fontId="15" numFmtId="38" xfId="0" applyAlignment="1" applyBorder="1" applyFont="1" applyNumberFormat="1">
      <alignment vertical="center"/>
    </xf>
    <xf borderId="167" fillId="0" fontId="15" numFmtId="0" xfId="0" applyAlignment="1" applyBorder="1" applyFont="1">
      <alignment horizontal="left" vertical="center"/>
    </xf>
    <xf borderId="167" fillId="0" fontId="15" numFmtId="38" xfId="0" applyAlignment="1" applyBorder="1" applyFont="1" applyNumberFormat="1">
      <alignment vertical="center"/>
    </xf>
    <xf borderId="171" fillId="0" fontId="4" numFmtId="0" xfId="0" applyAlignment="1" applyBorder="1" applyFont="1">
      <alignment horizontal="left" vertical="center"/>
    </xf>
    <xf borderId="171" fillId="0" fontId="15" numFmtId="38" xfId="0" applyAlignment="1" applyBorder="1" applyFont="1" applyNumberFormat="1">
      <alignment vertical="center"/>
    </xf>
    <xf borderId="177" fillId="8" fontId="2" numFmtId="0" xfId="0" applyAlignment="1" applyBorder="1" applyFont="1">
      <alignment vertical="center"/>
    </xf>
    <xf borderId="161" fillId="0" fontId="4" numFmtId="0" xfId="0" applyAlignment="1" applyBorder="1" applyFont="1">
      <alignment horizontal="right" vertical="center"/>
    </xf>
    <xf borderId="161" fillId="0" fontId="15" numFmtId="180" xfId="0" applyAlignment="1" applyBorder="1" applyFont="1" applyNumberFormat="1">
      <alignment vertical="center"/>
    </xf>
    <xf borderId="165" fillId="8" fontId="15" numFmtId="0" xfId="0" applyAlignment="1" applyBorder="1" applyFont="1">
      <alignment horizontal="right" vertical="center"/>
    </xf>
    <xf borderId="165" fillId="8" fontId="15" numFmtId="0" xfId="0" applyAlignment="1" applyBorder="1" applyFont="1">
      <alignment vertical="center"/>
    </xf>
    <xf borderId="165" fillId="8" fontId="15" numFmtId="181" xfId="0" applyAlignment="1" applyBorder="1" applyFont="1" applyNumberFormat="1">
      <alignment vertical="center"/>
    </xf>
    <xf borderId="165" fillId="8" fontId="15" numFmtId="180" xfId="0" applyAlignment="1" applyBorder="1" applyFont="1" applyNumberFormat="1">
      <alignment vertical="center"/>
    </xf>
    <xf borderId="161" fillId="8" fontId="15" numFmtId="177" xfId="0" applyAlignment="1" applyBorder="1" applyFont="1" applyNumberFormat="1">
      <alignment horizontal="right" vertical="center"/>
    </xf>
    <xf borderId="161" fillId="8" fontId="15" numFmtId="177" xfId="0" applyAlignment="1" applyBorder="1" applyFont="1" applyNumberFormat="1">
      <alignment vertical="center"/>
    </xf>
    <xf borderId="162" fillId="0" fontId="15" numFmtId="177" xfId="0" applyAlignment="1" applyBorder="1" applyFont="1" applyNumberFormat="1">
      <alignment vertical="center"/>
    </xf>
    <xf borderId="161" fillId="8" fontId="15" numFmtId="0" xfId="0" applyAlignment="1" applyBorder="1" applyFont="1">
      <alignment horizontal="right" vertical="center"/>
    </xf>
    <xf borderId="161" fillId="8" fontId="15" numFmtId="0" xfId="0" applyAlignment="1" applyBorder="1" applyFont="1">
      <alignment vertical="center"/>
    </xf>
    <xf borderId="161" fillId="8" fontId="15" numFmtId="179" xfId="0" applyAlignment="1" applyBorder="1" applyFont="1" applyNumberFormat="1">
      <alignment vertical="center"/>
    </xf>
    <xf borderId="161" fillId="8" fontId="15" numFmtId="180" xfId="0" applyAlignment="1" applyBorder="1" applyFont="1" applyNumberFormat="1">
      <alignment vertical="center"/>
    </xf>
    <xf borderId="172" fillId="8" fontId="15" numFmtId="0" xfId="0" applyAlignment="1" applyBorder="1" applyFont="1">
      <alignment horizontal="right" vertical="center"/>
    </xf>
    <xf borderId="172" fillId="8" fontId="15" numFmtId="0" xfId="0" applyAlignment="1" applyBorder="1" applyFont="1">
      <alignment vertical="center"/>
    </xf>
    <xf borderId="172" fillId="8" fontId="15" numFmtId="179" xfId="0" applyAlignment="1" applyBorder="1" applyFont="1" applyNumberFormat="1">
      <alignment vertical="center"/>
    </xf>
    <xf borderId="172" fillId="8" fontId="15" numFmtId="180" xfId="0" applyAlignment="1" applyBorder="1" applyFont="1" applyNumberFormat="1">
      <alignment vertical="center"/>
    </xf>
    <xf borderId="100" fillId="0" fontId="21" numFmtId="0" xfId="0" applyAlignment="1" applyBorder="1" applyFont="1">
      <alignment horizontal="left" vertical="center"/>
    </xf>
    <xf borderId="165" fillId="0" fontId="21" numFmtId="0" xfId="0" applyAlignment="1" applyBorder="1" applyFont="1">
      <alignment horizontal="left" vertical="center"/>
    </xf>
    <xf borderId="106" fillId="0" fontId="21" numFmtId="0" xfId="0" applyAlignment="1" applyBorder="1" applyFont="1">
      <alignment horizontal="left" vertical="center"/>
    </xf>
    <xf borderId="161" fillId="0" fontId="21" numFmtId="0" xfId="0" applyAlignment="1" applyBorder="1" applyFont="1">
      <alignment horizontal="left" vertical="center"/>
    </xf>
    <xf borderId="112" fillId="0" fontId="21" numFmtId="0" xfId="0" applyAlignment="1" applyBorder="1" applyFont="1">
      <alignment horizontal="left" vertical="center"/>
    </xf>
    <xf borderId="172" fillId="0" fontId="21" numFmtId="0" xfId="0" applyAlignment="1" applyBorder="1" applyFont="1">
      <alignment horizontal="left" vertical="center"/>
    </xf>
    <xf borderId="161" fillId="17" fontId="15" numFmtId="0" xfId="0" applyAlignment="1" applyBorder="1" applyFill="1" applyFont="1">
      <alignment vertical="center"/>
    </xf>
    <xf borderId="163" fillId="8" fontId="15" numFmtId="38" xfId="0" applyAlignment="1" applyBorder="1" applyFont="1" applyNumberFormat="1">
      <alignment vertical="center"/>
    </xf>
    <xf borderId="164" fillId="0" fontId="15" numFmtId="38" xfId="0" applyAlignment="1" applyBorder="1" applyFont="1" applyNumberFormat="1">
      <alignment vertical="center"/>
    </xf>
    <xf borderId="165" fillId="4" fontId="15" numFmtId="38" xfId="0" applyAlignment="1" applyBorder="1" applyFont="1" applyNumberFormat="1">
      <alignment vertical="center"/>
    </xf>
    <xf borderId="165" fillId="0" fontId="15" numFmtId="38" xfId="0" applyAlignment="1" applyBorder="1" applyFont="1" applyNumberFormat="1">
      <alignment vertical="center"/>
    </xf>
    <xf borderId="161" fillId="4" fontId="15" numFmtId="38" xfId="0" applyAlignment="1" applyBorder="1" applyFont="1" applyNumberFormat="1">
      <alignment vertical="center"/>
    </xf>
    <xf borderId="179" fillId="4" fontId="15" numFmtId="38" xfId="0" applyAlignment="1" applyBorder="1" applyFont="1" applyNumberFormat="1">
      <alignment vertical="center"/>
    </xf>
    <xf borderId="162" fillId="0" fontId="15" numFmtId="38" xfId="0" applyAlignment="1" applyBorder="1" applyFont="1" applyNumberFormat="1">
      <alignment vertical="center"/>
    </xf>
    <xf quotePrefix="1" borderId="175" fillId="8" fontId="15" numFmtId="0" xfId="0" applyAlignment="1" applyBorder="1" applyFont="1">
      <alignment vertical="center"/>
    </xf>
    <xf borderId="175" fillId="8" fontId="15" numFmtId="38" xfId="0" applyAlignment="1" applyBorder="1" applyFont="1" applyNumberFormat="1">
      <alignment vertical="center"/>
    </xf>
    <xf borderId="165" fillId="0" fontId="15" numFmtId="177" xfId="0" applyAlignment="1" applyBorder="1" applyFont="1" applyNumberFormat="1">
      <alignment vertical="center"/>
    </xf>
    <xf borderId="174" fillId="4" fontId="15" numFmtId="38" xfId="0" applyAlignment="1" applyBorder="1" applyFont="1" applyNumberFormat="1">
      <alignment vertical="center"/>
    </xf>
    <xf borderId="170" fillId="0" fontId="4" numFmtId="0" xfId="0" applyAlignment="1" applyBorder="1" applyFont="1">
      <alignment vertical="center"/>
    </xf>
    <xf borderId="170" fillId="8" fontId="15" numFmtId="38" xfId="0" applyAlignment="1" applyBorder="1" applyFont="1" applyNumberFormat="1">
      <alignment vertical="center"/>
    </xf>
    <xf borderId="170" fillId="0" fontId="15" numFmtId="38" xfId="0" applyAlignment="1" applyBorder="1" applyFont="1" applyNumberFormat="1">
      <alignment vertical="center"/>
    </xf>
    <xf borderId="172" fillId="0" fontId="15" numFmtId="38" xfId="0" applyAlignment="1" applyBorder="1" applyFont="1" applyNumberFormat="1">
      <alignment vertical="center"/>
    </xf>
    <xf borderId="165" fillId="18" fontId="15" numFmtId="179" xfId="0" applyAlignment="1" applyBorder="1" applyFill="1" applyFont="1" applyNumberFormat="1">
      <alignment vertical="center"/>
    </xf>
    <xf borderId="165" fillId="14" fontId="15" numFmtId="179" xfId="0" applyAlignment="1" applyBorder="1" applyFont="1" applyNumberFormat="1">
      <alignment horizontal="right" vertical="center"/>
    </xf>
    <xf borderId="161" fillId="18" fontId="15" numFmtId="179" xfId="0" applyAlignment="1" applyBorder="1" applyFont="1" applyNumberFormat="1">
      <alignment vertical="center"/>
    </xf>
    <xf borderId="161" fillId="14" fontId="15" numFmtId="179" xfId="0" applyAlignment="1" applyBorder="1" applyFont="1" applyNumberFormat="1">
      <alignment horizontal="right" vertical="center"/>
    </xf>
    <xf borderId="179" fillId="16" fontId="15" numFmtId="0" xfId="0" applyAlignment="1" applyBorder="1" applyFont="1">
      <alignment horizontal="right" vertical="center"/>
    </xf>
    <xf borderId="179" fillId="18" fontId="15" numFmtId="179" xfId="0" applyAlignment="1" applyBorder="1" applyFont="1" applyNumberFormat="1">
      <alignment vertical="center"/>
    </xf>
    <xf borderId="172" fillId="18" fontId="15" numFmtId="179" xfId="0" applyAlignment="1" applyBorder="1" applyFont="1" applyNumberFormat="1">
      <alignment vertical="center"/>
    </xf>
    <xf borderId="179" fillId="14" fontId="15" numFmtId="179" xfId="0" applyAlignment="1" applyBorder="1" applyFont="1" applyNumberFormat="1">
      <alignment horizontal="right" vertical="center"/>
    </xf>
    <xf borderId="174" fillId="18" fontId="15" numFmtId="38" xfId="0" applyAlignment="1" applyBorder="1" applyFont="1" applyNumberFormat="1">
      <alignment vertical="center"/>
    </xf>
    <xf borderId="161" fillId="18" fontId="15" numFmtId="38" xfId="0" applyAlignment="1" applyBorder="1" applyFont="1" applyNumberFormat="1">
      <alignment vertical="center"/>
    </xf>
    <xf borderId="175" fillId="14" fontId="15" numFmtId="179" xfId="0" applyAlignment="1" applyBorder="1" applyFont="1" applyNumberFormat="1">
      <alignment horizontal="right" vertical="center"/>
    </xf>
    <xf borderId="165" fillId="18" fontId="15" numFmtId="38" xfId="0" applyAlignment="1" applyBorder="1" applyFont="1" applyNumberFormat="1">
      <alignment vertical="center"/>
    </xf>
    <xf borderId="174" fillId="14" fontId="15" numFmtId="179" xfId="0" applyAlignment="1" applyBorder="1" applyFont="1" applyNumberFormat="1">
      <alignment horizontal="right" vertical="center"/>
    </xf>
    <xf borderId="175" fillId="18" fontId="15" numFmtId="38" xfId="0" applyAlignment="1" applyBorder="1" applyFont="1" applyNumberFormat="1">
      <alignment vertical="center"/>
    </xf>
    <xf borderId="172" fillId="18" fontId="15" numFmtId="38" xfId="0" applyAlignment="1" applyBorder="1" applyFont="1" applyNumberFormat="1">
      <alignment vertical="center"/>
    </xf>
    <xf borderId="172" fillId="14" fontId="15" numFmtId="179" xfId="0" applyAlignment="1" applyBorder="1" applyFont="1" applyNumberFormat="1">
      <alignment horizontal="right" vertical="center"/>
    </xf>
    <xf borderId="172" fillId="0" fontId="15" numFmtId="0" xfId="0" applyAlignment="1" applyBorder="1" applyFont="1">
      <alignment horizontal="left" vertical="center"/>
    </xf>
    <xf borderId="172" fillId="0" fontId="15" numFmtId="180" xfId="0" applyAlignment="1" applyBorder="1" applyFont="1" applyNumberFormat="1">
      <alignment vertical="center"/>
    </xf>
    <xf borderId="174" fillId="18" fontId="15" numFmtId="180" xfId="0" applyAlignment="1" applyBorder="1" applyFont="1" applyNumberFormat="1">
      <alignment vertical="center"/>
    </xf>
    <xf borderId="171" fillId="0" fontId="15" numFmtId="180" xfId="0" applyAlignment="1" applyBorder="1" applyFont="1" applyNumberFormat="1">
      <alignment vertical="center"/>
    </xf>
    <xf borderId="161" fillId="18" fontId="15" numFmtId="180" xfId="0" applyAlignment="1" applyBorder="1" applyFont="1" applyNumberFormat="1">
      <alignment vertical="center"/>
    </xf>
    <xf borderId="172" fillId="18" fontId="15" numFmtId="180" xfId="0" applyAlignment="1" applyBorder="1" applyFont="1" applyNumberFormat="1">
      <alignment vertical="center"/>
    </xf>
    <xf borderId="176" fillId="18" fontId="15" numFmtId="180" xfId="0" applyAlignment="1" applyBorder="1" applyFont="1" applyNumberFormat="1">
      <alignment vertical="center"/>
    </xf>
    <xf borderId="176" fillId="0" fontId="15" numFmtId="180" xfId="0" applyAlignment="1" applyBorder="1" applyFont="1" applyNumberFormat="1">
      <alignment vertical="center"/>
    </xf>
    <xf borderId="176" fillId="14" fontId="15" numFmtId="179" xfId="0" applyAlignment="1" applyBorder="1" applyFont="1" applyNumberFormat="1">
      <alignment horizontal="right" vertical="center"/>
    </xf>
    <xf borderId="176" fillId="0" fontId="15" numFmtId="38" xfId="0" applyAlignment="1" applyBorder="1" applyFont="1" applyNumberFormat="1">
      <alignment vertical="center"/>
    </xf>
    <xf borderId="172" fillId="9" fontId="15" numFmtId="0" xfId="0" applyAlignment="1" applyBorder="1" applyFont="1">
      <alignment vertical="center"/>
    </xf>
    <xf borderId="172" fillId="9" fontId="15" numFmtId="38" xfId="0" applyAlignment="1" applyBorder="1" applyFont="1" applyNumberFormat="1">
      <alignment vertical="center"/>
    </xf>
    <xf borderId="176" fillId="4" fontId="15" numFmtId="0" xfId="0" applyAlignment="1" applyBorder="1" applyFont="1">
      <alignment vertical="center"/>
    </xf>
    <xf borderId="176" fillId="4" fontId="15" numFmtId="38" xfId="0" applyAlignment="1" applyBorder="1" applyFont="1" applyNumberFormat="1">
      <alignment vertical="center"/>
    </xf>
    <xf borderId="176" fillId="4" fontId="15" numFmtId="38" xfId="0" applyAlignment="1" applyBorder="1" applyFont="1" applyNumberFormat="1">
      <alignment horizontal="right" vertical="center"/>
    </xf>
    <xf borderId="180" fillId="8" fontId="4" numFmtId="0" xfId="0" applyAlignment="1" applyBorder="1" applyFont="1">
      <alignment vertical="center"/>
    </xf>
    <xf quotePrefix="1" borderId="180" fillId="8" fontId="15" numFmtId="0" xfId="0" applyAlignment="1" applyBorder="1" applyFont="1">
      <alignment vertical="center"/>
    </xf>
    <xf borderId="180" fillId="8" fontId="15" numFmtId="38" xfId="0" applyAlignment="1" applyBorder="1" applyFont="1" applyNumberFormat="1">
      <alignment vertical="center"/>
    </xf>
    <xf borderId="166" fillId="0" fontId="15" numFmtId="38" xfId="0" applyAlignment="1" applyBorder="1" applyFont="1" applyNumberFormat="1">
      <alignment vertical="center"/>
    </xf>
    <xf borderId="166" fillId="0" fontId="15" numFmtId="9" xfId="0" applyAlignment="1" applyBorder="1" applyFont="1" applyNumberFormat="1">
      <alignment vertical="center"/>
    </xf>
    <xf borderId="173" fillId="0" fontId="18" numFmtId="38" xfId="0" applyAlignment="1" applyBorder="1" applyFont="1" applyNumberFormat="1">
      <alignment vertical="center"/>
    </xf>
    <xf borderId="174" fillId="16" fontId="15" numFmtId="0" xfId="0" applyAlignment="1" applyBorder="1" applyFont="1">
      <alignment horizontal="left" vertical="center"/>
    </xf>
    <xf quotePrefix="1" borderId="171" fillId="0" fontId="15" numFmtId="0" xfId="0" applyAlignment="1" applyBorder="1" applyFont="1">
      <alignment vertical="center"/>
    </xf>
    <xf borderId="179" fillId="16" fontId="15" numFmtId="0" xfId="0" applyAlignment="1" applyBorder="1" applyFont="1">
      <alignment horizontal="left" vertical="center"/>
    </xf>
    <xf borderId="177" fillId="8" fontId="15" numFmtId="38" xfId="0" applyAlignment="1" applyBorder="1" applyFont="1" applyNumberFormat="1">
      <alignment vertical="center"/>
    </xf>
    <xf borderId="177" fillId="0" fontId="15" numFmtId="38" xfId="0" applyAlignment="1" applyBorder="1" applyFont="1" applyNumberFormat="1">
      <alignment vertical="center"/>
    </xf>
    <xf borderId="164" fillId="0" fontId="4" numFmtId="0" xfId="0" applyAlignment="1" applyBorder="1" applyFont="1">
      <alignment vertical="center"/>
    </xf>
    <xf borderId="161" fillId="14" fontId="15" numFmtId="179" xfId="0" applyAlignment="1" applyBorder="1" applyFont="1" applyNumberFormat="1">
      <alignment vertical="center"/>
    </xf>
    <xf borderId="167" fillId="18" fontId="15" numFmtId="38" xfId="0" applyAlignment="1" applyBorder="1" applyFont="1" applyNumberFormat="1">
      <alignment vertical="center"/>
    </xf>
    <xf borderId="179" fillId="14" fontId="15" numFmtId="179" xfId="0" applyAlignment="1" applyBorder="1" applyFont="1" applyNumberFormat="1">
      <alignment vertical="center"/>
    </xf>
    <xf borderId="173" fillId="0" fontId="4" numFmtId="0" xfId="0" applyAlignment="1" applyBorder="1" applyFont="1">
      <alignment horizontal="left" vertical="center"/>
    </xf>
    <xf borderId="178" fillId="14" fontId="15" numFmtId="38" xfId="0" applyAlignment="1" applyBorder="1" applyFont="1" applyNumberFormat="1">
      <alignment vertical="center"/>
    </xf>
    <xf borderId="171" fillId="0" fontId="15" numFmtId="180" xfId="0" applyAlignment="1" applyBorder="1" applyFont="1" applyNumberFormat="1">
      <alignment horizontal="right" vertical="center"/>
    </xf>
    <xf borderId="165" fillId="19" fontId="15" numFmtId="0" xfId="0" applyAlignment="1" applyBorder="1" applyFill="1" applyFont="1">
      <alignment horizontal="right" vertical="center"/>
    </xf>
    <xf borderId="165" fillId="19" fontId="15" numFmtId="0" xfId="0" applyAlignment="1" applyBorder="1" applyFont="1">
      <alignment vertical="center"/>
    </xf>
    <xf borderId="165" fillId="19" fontId="15" numFmtId="181" xfId="0" applyAlignment="1" applyBorder="1" applyFont="1" applyNumberFormat="1">
      <alignment vertical="center"/>
    </xf>
    <xf borderId="165" fillId="19" fontId="15" numFmtId="180" xfId="0" applyAlignment="1" applyBorder="1" applyFont="1" applyNumberFormat="1">
      <alignment vertical="center"/>
    </xf>
    <xf borderId="161" fillId="19" fontId="15" numFmtId="177" xfId="0" applyAlignment="1" applyBorder="1" applyFont="1" applyNumberFormat="1">
      <alignment horizontal="right" vertical="center"/>
    </xf>
    <xf borderId="161" fillId="19" fontId="15" numFmtId="177" xfId="0" applyAlignment="1" applyBorder="1" applyFont="1" applyNumberFormat="1">
      <alignment vertical="center"/>
    </xf>
    <xf borderId="161" fillId="19" fontId="15" numFmtId="0" xfId="0" applyAlignment="1" applyBorder="1" applyFont="1">
      <alignment horizontal="right" vertical="center"/>
    </xf>
    <xf borderId="161" fillId="19" fontId="15" numFmtId="0" xfId="0" applyAlignment="1" applyBorder="1" applyFont="1">
      <alignment vertical="center"/>
    </xf>
    <xf borderId="161" fillId="19" fontId="15" numFmtId="179" xfId="0" applyAlignment="1" applyBorder="1" applyFont="1" applyNumberFormat="1">
      <alignment vertical="center"/>
    </xf>
    <xf borderId="161" fillId="19" fontId="15" numFmtId="180" xfId="0" applyAlignment="1" applyBorder="1" applyFont="1" applyNumberFormat="1">
      <alignment vertical="center"/>
    </xf>
    <xf borderId="161" fillId="14" fontId="33" numFmtId="179" xfId="0" applyAlignment="1" applyBorder="1" applyFont="1" applyNumberFormat="1">
      <alignment vertical="center"/>
    </xf>
    <xf borderId="172" fillId="14" fontId="33" numFmtId="179" xfId="0" applyAlignment="1" applyBorder="1" applyFont="1" applyNumberFormat="1">
      <alignment vertical="center"/>
    </xf>
    <xf borderId="172" fillId="0" fontId="15" numFmtId="182" xfId="0" applyAlignment="1" applyBorder="1" applyFont="1" applyNumberFormat="1">
      <alignment vertical="center"/>
    </xf>
    <xf borderId="163" fillId="8" fontId="15" numFmtId="0" xfId="0" applyAlignment="1" applyBorder="1" applyFont="1">
      <alignment vertical="center"/>
    </xf>
    <xf borderId="178" fillId="16" fontId="15" numFmtId="0" xfId="0" applyAlignment="1" applyBorder="1" applyFont="1">
      <alignment horizontal="right" vertical="center"/>
    </xf>
    <xf borderId="178" fillId="18" fontId="15" numFmtId="179" xfId="0" applyAlignment="1" applyBorder="1" applyFont="1" applyNumberFormat="1">
      <alignment vertical="center"/>
    </xf>
    <xf borderId="178" fillId="0" fontId="15" numFmtId="179" xfId="0" applyAlignment="1" applyBorder="1" applyFont="1" applyNumberFormat="1">
      <alignment vertical="center"/>
    </xf>
    <xf borderId="178" fillId="14" fontId="15" numFmtId="179" xfId="0" applyAlignment="1" applyBorder="1" applyFont="1" applyNumberFormat="1">
      <alignment vertical="center"/>
    </xf>
    <xf borderId="178" fillId="0" fontId="15" numFmtId="9" xfId="0" applyAlignment="1" applyBorder="1" applyFont="1" applyNumberFormat="1">
      <alignment vertical="center"/>
    </xf>
    <xf borderId="175" fillId="4" fontId="15" numFmtId="179" xfId="0" applyAlignment="1" applyBorder="1" applyFont="1" applyNumberFormat="1">
      <alignment vertical="center"/>
    </xf>
    <xf borderId="174" fillId="4" fontId="15" numFmtId="179" xfId="0" applyAlignment="1" applyBorder="1" applyFont="1" applyNumberFormat="1">
      <alignment vertical="center"/>
    </xf>
    <xf borderId="180" fillId="8" fontId="15" numFmtId="179" xfId="0" applyAlignment="1" applyBorder="1" applyFont="1" applyNumberFormat="1">
      <alignment vertical="center"/>
    </xf>
    <xf borderId="166" fillId="0" fontId="15" numFmtId="179" xfId="0" applyAlignment="1" applyBorder="1" applyFont="1" applyNumberFormat="1">
      <alignment vertical="center"/>
    </xf>
    <xf borderId="180" fillId="8" fontId="15" numFmtId="0" xfId="0" applyAlignment="1" applyBorder="1" applyFont="1">
      <alignment vertical="center"/>
    </xf>
    <xf borderId="174" fillId="18" fontId="15" numFmtId="179" xfId="0" applyAlignment="1" applyBorder="1" applyFont="1" applyNumberFormat="1">
      <alignment vertical="center"/>
    </xf>
    <xf borderId="179" fillId="4" fontId="15" numFmtId="179" xfId="0" applyAlignment="1" applyBorder="1" applyFont="1" applyNumberFormat="1">
      <alignment vertical="center"/>
    </xf>
    <xf borderId="173" fillId="0" fontId="15" numFmtId="177" xfId="0" applyAlignment="1" applyBorder="1" applyFont="1" applyNumberFormat="1">
      <alignment vertical="center"/>
    </xf>
    <xf borderId="172" fillId="4" fontId="15" numFmtId="179" xfId="0" applyAlignment="1" applyBorder="1" applyFont="1" applyNumberFormat="1">
      <alignment vertical="center"/>
    </xf>
    <xf borderId="163" fillId="14" fontId="15" numFmtId="179" xfId="0" applyAlignment="1" applyBorder="1" applyFont="1" applyNumberFormat="1">
      <alignment vertical="center"/>
    </xf>
    <xf borderId="165" fillId="0" fontId="15" numFmtId="0" xfId="0" applyAlignment="1" applyBorder="1" applyFont="1">
      <alignment horizontal="left" vertical="center"/>
    </xf>
    <xf borderId="175" fillId="18" fontId="15" numFmtId="179" xfId="0" applyAlignment="1" applyBorder="1" applyFont="1" applyNumberFormat="1">
      <alignment vertical="center"/>
    </xf>
    <xf borderId="176" fillId="16" fontId="15" numFmtId="0" xfId="0" applyAlignment="1" applyBorder="1" applyFont="1">
      <alignment horizontal="right" vertical="center"/>
    </xf>
    <xf borderId="176" fillId="18" fontId="15" numFmtId="179" xfId="0" applyAlignment="1" applyBorder="1" applyFont="1" applyNumberFormat="1">
      <alignment vertical="center"/>
    </xf>
    <xf borderId="172" fillId="13" fontId="15" numFmtId="0" xfId="0" applyAlignment="1" applyBorder="1" applyFont="1">
      <alignment horizontal="left" vertical="center"/>
    </xf>
    <xf borderId="162" fillId="0" fontId="15" numFmtId="0" xfId="0" applyAlignment="1" applyBorder="1" applyFont="1">
      <alignment horizontal="left" vertical="center"/>
    </xf>
    <xf borderId="172" fillId="14" fontId="15" numFmtId="38" xfId="0" applyAlignment="1" applyBorder="1" applyFont="1" applyNumberFormat="1">
      <alignment horizontal="right" vertical="center"/>
    </xf>
    <xf borderId="172" fillId="0" fontId="24" numFmtId="9" xfId="0" applyAlignment="1" applyBorder="1" applyFont="1" applyNumberFormat="1">
      <alignment vertical="center"/>
    </xf>
    <xf borderId="161" fillId="9" fontId="15" numFmtId="0" xfId="0" applyAlignment="1" applyBorder="1" applyFont="1">
      <alignment vertical="center"/>
    </xf>
    <xf borderId="178" fillId="0" fontId="4" numFmtId="0" xfId="0" applyAlignment="1" applyBorder="1" applyFont="1">
      <alignment horizontal="left" vertical="center"/>
    </xf>
    <xf borderId="165" fillId="18" fontId="15" numFmtId="181" xfId="0" applyAlignment="1" applyBorder="1" applyFont="1" applyNumberFormat="1">
      <alignment vertical="center"/>
    </xf>
    <xf borderId="165" fillId="14" fontId="33" numFmtId="181" xfId="0" applyAlignment="1" applyBorder="1" applyFont="1" applyNumberFormat="1">
      <alignment vertical="center"/>
    </xf>
    <xf borderId="178" fillId="0" fontId="15" numFmtId="0" xfId="0" applyAlignment="1" applyBorder="1" applyFont="1">
      <alignment horizontal="right" vertical="center"/>
    </xf>
    <xf borderId="178" fillId="4" fontId="15" numFmtId="179" xfId="0" applyAlignment="1" applyBorder="1" applyFont="1" applyNumberFormat="1">
      <alignment vertical="center"/>
    </xf>
    <xf borderId="162" fillId="0" fontId="15" numFmtId="182" xfId="0" applyAlignment="1" applyBorder="1" applyFont="1" applyNumberFormat="1">
      <alignment vertical="center"/>
    </xf>
    <xf borderId="178" fillId="0" fontId="15" numFmtId="177" xfId="0" applyAlignment="1" applyBorder="1" applyFont="1" applyNumberFormat="1">
      <alignment vertical="center"/>
    </xf>
    <xf borderId="161" fillId="13" fontId="15" numFmtId="0" xfId="0" applyAlignment="1" applyBorder="1" applyFont="1">
      <alignment horizontal="right" vertical="center"/>
    </xf>
    <xf borderId="167" fillId="0" fontId="15" numFmtId="182" xfId="0" applyAlignment="1" applyBorder="1" applyFont="1" applyNumberFormat="1">
      <alignment vertical="center"/>
    </xf>
    <xf borderId="168" fillId="14" fontId="15" numFmtId="179" xfId="0" applyAlignment="1" applyBorder="1" applyFont="1" applyNumberFormat="1">
      <alignment horizontal="right" vertical="center"/>
    </xf>
    <xf borderId="172" fillId="0" fontId="15" numFmtId="38" xfId="0" applyAlignment="1" applyBorder="1" applyFont="1" applyNumberFormat="1">
      <alignment horizontal="right" vertical="center"/>
    </xf>
    <xf borderId="167" fillId="18" fontId="15" numFmtId="179" xfId="0" applyAlignment="1" applyBorder="1" applyFont="1" applyNumberFormat="1">
      <alignment vertical="center"/>
    </xf>
    <xf borderId="167" fillId="14" fontId="15" numFmtId="179" xfId="0" applyAlignment="1" applyBorder="1" applyFont="1" applyNumberFormat="1">
      <alignment vertical="center"/>
    </xf>
    <xf borderId="165" fillId="14" fontId="33" numFmtId="179" xfId="0" applyAlignment="1" applyBorder="1" applyFont="1" applyNumberFormat="1">
      <alignment vertical="center"/>
    </xf>
    <xf borderId="173" fillId="0" fontId="15" numFmtId="0" xfId="0" applyAlignment="1" applyBorder="1" applyFont="1">
      <alignment horizontal="right" vertical="center"/>
    </xf>
    <xf borderId="179" fillId="13" fontId="15" numFmtId="0" xfId="0" applyAlignment="1" applyBorder="1" applyFont="1">
      <alignment horizontal="right" vertical="center"/>
    </xf>
    <xf borderId="174" fillId="14" fontId="15" numFmtId="179" xfId="0" applyAlignment="1" applyBorder="1" applyFont="1" applyNumberFormat="1">
      <alignment vertical="center"/>
    </xf>
    <xf borderId="161" fillId="16" fontId="15" numFmtId="0" xfId="0" applyAlignment="1" applyBorder="1" applyFont="1">
      <alignment horizontal="left" vertical="center"/>
    </xf>
    <xf borderId="174" fillId="14" fontId="15" numFmtId="38" xfId="0" applyAlignment="1" applyBorder="1" applyFont="1" applyNumberFormat="1">
      <alignment vertical="center"/>
    </xf>
    <xf borderId="181" fillId="0" fontId="15" numFmtId="0" xfId="0" applyAlignment="1" applyBorder="1" applyFont="1">
      <alignment vertical="center"/>
    </xf>
    <xf borderId="182" fillId="0" fontId="15" numFmtId="0" xfId="0" applyAlignment="1" applyBorder="1" applyFont="1">
      <alignment vertical="center"/>
    </xf>
    <xf borderId="183" fillId="0" fontId="15" numFmtId="9" xfId="0" applyAlignment="1" applyBorder="1" applyFont="1" applyNumberFormat="1">
      <alignment vertical="center"/>
    </xf>
    <xf borderId="184" fillId="0" fontId="15" numFmtId="9" xfId="0" applyAlignment="1" applyBorder="1" applyFont="1" applyNumberFormat="1">
      <alignment vertical="center"/>
    </xf>
    <xf borderId="181" fillId="0" fontId="15" numFmtId="9" xfId="0" applyAlignment="1" applyBorder="1" applyFont="1" applyNumberFormat="1">
      <alignment vertical="center"/>
    </xf>
    <xf borderId="182" fillId="0" fontId="15" numFmtId="9" xfId="0" applyAlignment="1" applyBorder="1" applyFont="1" applyNumberFormat="1">
      <alignment vertical="center"/>
    </xf>
    <xf borderId="185" fillId="0" fontId="15" numFmtId="9" xfId="0" applyAlignment="1" applyBorder="1" applyFont="1" applyNumberFormat="1">
      <alignment vertical="center"/>
    </xf>
    <xf borderId="186" fillId="0" fontId="15" numFmtId="9" xfId="0" applyAlignment="1" applyBorder="1" applyFont="1" applyNumberFormat="1">
      <alignment vertical="center"/>
    </xf>
    <xf borderId="168" fillId="8" fontId="15" numFmtId="0" xfId="0" applyAlignment="1" applyBorder="1" applyFont="1">
      <alignment vertical="center"/>
    </xf>
    <xf borderId="187" fillId="0" fontId="15" numFmtId="9" xfId="0" applyAlignment="1" applyBorder="1" applyFont="1" applyNumberFormat="1">
      <alignment vertical="center"/>
    </xf>
    <xf borderId="188" fillId="0" fontId="15" numFmtId="0" xfId="0" applyAlignment="1" applyBorder="1" applyFont="1">
      <alignment vertical="center"/>
    </xf>
    <xf borderId="189" fillId="0" fontId="15" numFmtId="9" xfId="0" applyAlignment="1" applyBorder="1" applyFont="1" applyNumberFormat="1">
      <alignment vertical="center"/>
    </xf>
    <xf borderId="186" fillId="0" fontId="15" numFmtId="0" xfId="0" applyAlignment="1" applyBorder="1" applyFont="1">
      <alignment vertical="center"/>
    </xf>
    <xf borderId="190" fillId="0" fontId="15" numFmtId="0" xfId="0" applyAlignment="1" applyBorder="1" applyFont="1">
      <alignment vertical="center"/>
    </xf>
    <xf borderId="191" fillId="0" fontId="15" numFmtId="9" xfId="0" applyAlignment="1" applyBorder="1" applyFont="1" applyNumberFormat="1">
      <alignment vertical="center"/>
    </xf>
    <xf borderId="172" fillId="13" fontId="15" numFmtId="179" xfId="0" applyAlignment="1" applyBorder="1" applyFont="1" applyNumberFormat="1">
      <alignment vertical="center"/>
    </xf>
    <xf borderId="192" fillId="0" fontId="15" numFmtId="9" xfId="0" applyAlignment="1" applyBorder="1" applyFont="1" applyNumberFormat="1">
      <alignment vertical="center"/>
    </xf>
    <xf borderId="193" fillId="0" fontId="15" numFmtId="9" xfId="0" applyAlignment="1" applyBorder="1" applyFont="1" applyNumberFormat="1">
      <alignment vertical="center"/>
    </xf>
    <xf borderId="190" fillId="0" fontId="15" numFmtId="9" xfId="0" applyAlignment="1" applyBorder="1" applyFont="1" applyNumberFormat="1">
      <alignment vertical="center"/>
    </xf>
    <xf borderId="187" fillId="0" fontId="15" numFmtId="0" xfId="0" applyAlignment="1" applyBorder="1" applyFont="1">
      <alignment vertical="center"/>
    </xf>
    <xf borderId="192" fillId="0" fontId="15" numFmtId="0" xfId="0" applyAlignment="1" applyBorder="1" applyFont="1">
      <alignment vertical="center"/>
    </xf>
    <xf borderId="194" fillId="0" fontId="15" numFmtId="0" xfId="0" applyAlignment="1" applyBorder="1" applyFont="1">
      <alignment vertical="center"/>
    </xf>
    <xf borderId="193" fillId="0" fontId="15" numFmtId="0" xfId="0" applyAlignment="1" applyBorder="1" applyFont="1">
      <alignment vertical="center"/>
    </xf>
    <xf borderId="162" fillId="0" fontId="4" numFmtId="0" xfId="0" applyAlignment="1" applyBorder="1" applyFont="1">
      <alignment horizontal="right" vertical="center"/>
    </xf>
    <xf borderId="162" fillId="0" fontId="15" numFmtId="180" xfId="0" applyAlignment="1" applyBorder="1" applyFont="1" applyNumberFormat="1">
      <alignment vertical="center"/>
    </xf>
    <xf borderId="182" fillId="0" fontId="15" numFmtId="177" xfId="0" applyAlignment="1" applyBorder="1" applyFont="1" applyNumberFormat="1">
      <alignment vertical="center"/>
    </xf>
    <xf borderId="184" fillId="0" fontId="15" numFmtId="0" xfId="0" applyAlignment="1" applyBorder="1" applyFont="1">
      <alignment vertical="center"/>
    </xf>
    <xf borderId="191" fillId="0" fontId="15" numFmtId="0" xfId="0" applyAlignment="1" applyBorder="1" applyFont="1">
      <alignment vertical="center"/>
    </xf>
    <xf borderId="161" fillId="20" fontId="15" numFmtId="179" xfId="0" applyAlignment="1" applyBorder="1" applyFill="1" applyFont="1" applyNumberFormat="1">
      <alignment vertical="center"/>
    </xf>
    <xf borderId="161" fillId="0" fontId="21" numFmtId="0" xfId="0" applyAlignment="1" applyBorder="1" applyFont="1">
      <alignment vertical="center"/>
    </xf>
    <xf borderId="161" fillId="0" fontId="15" numFmtId="182" xfId="0" applyAlignment="1" applyBorder="1" applyFont="1" applyNumberFormat="1">
      <alignment vertical="center"/>
    </xf>
    <xf borderId="0" fillId="0" fontId="34" numFmtId="0" xfId="0" applyAlignment="1" applyFont="1">
      <alignment shrinkToFit="0" wrapText="1"/>
    </xf>
    <xf borderId="0" fillId="0" fontId="35" numFmtId="0" xfId="0" applyFont="1"/>
    <xf borderId="0" fillId="0" fontId="35" numFmtId="38" xfId="0" applyFont="1" applyNumberFormat="1"/>
    <xf borderId="5" fillId="12" fontId="35" numFmtId="38" xfId="0" applyBorder="1" applyFont="1" applyNumberFormat="1"/>
    <xf borderId="161" fillId="21" fontId="35" numFmtId="179" xfId="0" applyAlignment="1" applyBorder="1" applyFill="1" applyFont="1" applyNumberFormat="1">
      <alignment vertical="center"/>
    </xf>
    <xf borderId="161" fillId="21" fontId="15" numFmtId="179" xfId="0" applyAlignment="1" applyBorder="1" applyFont="1" applyNumberFormat="1">
      <alignment vertical="center"/>
    </xf>
    <xf borderId="88" fillId="0" fontId="35" numFmtId="0" xfId="0" applyBorder="1" applyFont="1"/>
    <xf borderId="88" fillId="0" fontId="35" numFmtId="38" xfId="0" applyBorder="1" applyFont="1" applyNumberFormat="1"/>
    <xf borderId="5" fillId="22" fontId="35" numFmtId="38" xfId="0" applyBorder="1" applyFill="1" applyFont="1" applyNumberFormat="1"/>
    <xf borderId="0" fillId="0" fontId="35" numFmtId="179" xfId="0" applyFont="1" applyNumberFormat="1"/>
    <xf borderId="51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4">
    <dxf>
      <font>
        <color rgb="FF0070C0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/>
      <fill>
        <patternFill patternType="solid">
          <fgColor rgb="FFF2F2F2"/>
          <bgColor rgb="FFF2F2F2"/>
        </patternFill>
      </fill>
      <border/>
    </dxf>
    <dxf>
      <font>
        <b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1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externalLink" Target="externalLinks/externalLink2.xml"/><Relationship Id="rId10" Type="http://schemas.openxmlformats.org/officeDocument/2006/relationships/worksheet" Target="worksheets/sheet7.xml"/><Relationship Id="rId21" Type="http://schemas.openxmlformats.org/officeDocument/2006/relationships/externalLink" Target="externalLinks/externalLink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～売上高（単月）～</a:t>
            </a:r>
          </a:p>
        </c:rich>
      </c:tx>
      <c:layout>
        <c:manualLayout>
          <c:xMode val="edge"/>
          <c:yMode val="edge"/>
          <c:x val="0.36486522024983564"/>
          <c:y val="0.03652955018553715"/>
        </c:manualLayout>
      </c:layout>
      <c:overlay val="0"/>
    </c:title>
    <c:plotArea>
      <c:layout>
        <c:manualLayout>
          <c:xMode val="edge"/>
          <c:yMode val="edge"/>
          <c:x val="0.14201210785739463"/>
          <c:y val="0.1434595681393576"/>
          <c:w val="0.8435857574138108"/>
          <c:h val="0.6779382435844246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PL!$C$8:$H$8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PL!$C$2:$H$2</c:f>
            </c:strRef>
          </c:cat>
          <c:val>
            <c:numRef>
              <c:f>PL!$J$8:$O$8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PL!$C$5:$H$5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PL!$J$5:$O$5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PL!$C$4:$H$4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PL!$J$4:$O$4</c:f>
              <c:numCache/>
            </c:numRef>
          </c:val>
        </c:ser>
        <c:axId val="1790309246"/>
        <c:axId val="1873339005"/>
      </c:barChart>
      <c:catAx>
        <c:axId val="17903092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873339005"/>
      </c:catAx>
      <c:valAx>
        <c:axId val="1873339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790309246"/>
      </c:valAx>
    </c:plotArea>
    <c:legend>
      <c:legendPos val="r"/>
      <c:layout>
        <c:manualLayout>
          <c:xMode val="edge"/>
          <c:yMode val="edge"/>
          <c:x val="0.18438357630410832"/>
          <c:y val="0.8885606643572137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～売上高（累積）～</a:t>
            </a:r>
          </a:p>
        </c:rich>
      </c:tx>
      <c:layout>
        <c:manualLayout>
          <c:xMode val="edge"/>
          <c:yMode val="edge"/>
          <c:x val="0.365854012566611"/>
          <c:y val="0.03652955018553715"/>
        </c:manualLayout>
      </c:layout>
      <c:overlay val="0"/>
    </c:title>
    <c:plotArea>
      <c:layout>
        <c:manualLayout>
          <c:xMode val="edge"/>
          <c:yMode val="edge"/>
          <c:x val="0.15038119986199094"/>
          <c:y val="0.15031633019779791"/>
          <c:w val="0.8443488303342123"/>
          <c:h val="0.6404815540674791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PL!$C$84:$H$84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PL!$J$84:$O$84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PL!$C$82:$H$82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PL!$J$82:$O$82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PL!$C$80:$H$80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PL!$J$80:$O$80</c:f>
              <c:numCache/>
            </c:numRef>
          </c:val>
        </c:ser>
        <c:axId val="1971986052"/>
        <c:axId val="976398845"/>
      </c:barChart>
      <c:catAx>
        <c:axId val="1971986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976398845"/>
      </c:catAx>
      <c:valAx>
        <c:axId val="9763988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971986052"/>
      </c:valAx>
    </c:plotArea>
    <c:legend>
      <c:legendPos val="r"/>
      <c:layout>
        <c:manualLayout>
          <c:xMode val="edge"/>
          <c:yMode val="edge"/>
          <c:x val="0.21055431562780433"/>
          <c:y val="0.892298269720160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～営業利益（単月）～</a:t>
            </a:r>
          </a:p>
        </c:rich>
      </c:tx>
      <c:layout>
        <c:manualLayout>
          <c:xMode val="edge"/>
          <c:yMode val="edge"/>
          <c:x val="0.4258755534346086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29318436944517"/>
          <c:y val="0.1532837828022459"/>
          <c:w val="0.8674801791276405"/>
          <c:h val="0.6454566173288142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PL!$C$36:$H$36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PL!$C$2:$H$2</c:f>
            </c:strRef>
          </c:cat>
          <c:val>
            <c:numRef>
              <c:f>PL!$J$36:$O$36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PL!$C$33:$H$33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PL!$J$33:$O$33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PL!$C$32:$H$32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PL!$J$32:$O$32</c:f>
              <c:numCache/>
            </c:numRef>
          </c:val>
        </c:ser>
        <c:axId val="1376996424"/>
        <c:axId val="1405071869"/>
      </c:barChart>
      <c:catAx>
        <c:axId val="1376996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405071869"/>
      </c:catAx>
      <c:valAx>
        <c:axId val="1405071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376996424"/>
      </c:valAx>
    </c:plotArea>
    <c:legend>
      <c:legendPos val="r"/>
      <c:layout>
        <c:manualLayout>
          <c:xMode val="edge"/>
          <c:yMode val="edge"/>
          <c:x val="0.221276996828222"/>
          <c:y val="0.8848204036657348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～営業利益（累積）～</a:t>
            </a:r>
          </a:p>
        </c:rich>
      </c:tx>
      <c:layout>
        <c:manualLayout>
          <c:xMode val="edge"/>
          <c:yMode val="edge"/>
          <c:x val="0.4308945756780403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72614969601526"/>
          <c:y val="0.15139236488537502"/>
          <c:w val="0.8646020511752481"/>
          <c:h val="0.6506155868703613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PL!$C$85:$H$85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PL!$J$85:$O$85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PL!$C$83:$H$83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PL!$J$83:$O$83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PL!$C$81:$H$81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PL!$J$81:$O$81</c:f>
              <c:numCache/>
            </c:numRef>
          </c:val>
        </c:ser>
        <c:axId val="1481139805"/>
        <c:axId val="2095457556"/>
      </c:barChart>
      <c:catAx>
        <c:axId val="1481139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2095457556"/>
      </c:catAx>
      <c:valAx>
        <c:axId val="20954575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481139805"/>
      </c:valAx>
    </c:plotArea>
    <c:legend>
      <c:legendPos val="r"/>
      <c:layout>
        <c:manualLayout>
          <c:xMode val="edge"/>
          <c:yMode val="edge"/>
          <c:x val="0.25651905265531993"/>
          <c:y val="0.9028374877724159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  <a:r>
              <a:rPr b="0" i="0" sz="1100">
                <a:solidFill>
                  <a:srgbClr val="000000"/>
                </a:solidFill>
                <a:latin typeface="ＭＳ Ｐゴシック"/>
              </a:rPr>
              <a:t>売上（Q毎）実績・予測</a:t>
            </a:r>
          </a:p>
        </c:rich>
      </c:tx>
      <c:layout>
        <c:manualLayout>
          <c:xMode val="edge"/>
          <c:yMode val="edge"/>
          <c:x val="0.36267652182706583"/>
          <c:y val="0.03361349494234569"/>
        </c:manualLayout>
      </c:layout>
      <c:overlay val="0"/>
    </c:title>
    <c:plotArea>
      <c:layout>
        <c:manualLayout>
          <c:xMode val="edge"/>
          <c:yMode val="edge"/>
          <c:x val="0.1778170105418437"/>
          <c:y val="0.15119791205874547"/>
          <c:w val="0.7940147670819067"/>
          <c:h val="0.47899290690899343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'【四半期サマリー作成用】'!$D$12:$G$12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'【四半期サマリー作成用】'!$D$9:$G$9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'【四半期サマリー作成用】'!$D$6:$G$6</c:f>
            </c:strRef>
          </c:cat>
          <c:val>
            <c:numRef>
              <c:f>'【四半期サマリー作成用】'!$D$8:$G$8</c:f>
              <c:numCache/>
            </c:numRef>
          </c:val>
        </c:ser>
        <c:axId val="2007171745"/>
        <c:axId val="532904836"/>
      </c:barChart>
      <c:catAx>
        <c:axId val="2007171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532904836"/>
      </c:catAx>
      <c:valAx>
        <c:axId val="532904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2007171745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  <a:r>
              <a:rPr b="0" i="0" sz="1100">
                <a:solidFill>
                  <a:srgbClr val="000000"/>
                </a:solidFill>
                <a:latin typeface="ＭＳ Ｐゴシック"/>
              </a:rPr>
              <a:t>営業利益（Q毎）実績・予測</a:t>
            </a:r>
          </a:p>
        </c:rich>
      </c:tx>
      <c:layout>
        <c:manualLayout>
          <c:xMode val="edge"/>
          <c:yMode val="edge"/>
          <c:x val="0.33450752866418015"/>
          <c:y val="0.03183023872679045"/>
        </c:manualLayout>
      </c:layout>
      <c:overlay val="0"/>
    </c:title>
    <c:plotArea>
      <c:layout>
        <c:manualLayout>
          <c:xMode val="edge"/>
          <c:yMode val="edge"/>
          <c:x val="0.17781712166218747"/>
          <c:y val="0.13351016799292661"/>
          <c:w val="0.7940147670819067"/>
          <c:h val="0.506631299734748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'【四半期サマリー作成用】'!$D$26:$G$26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'【四半期サマリー作成用】'!$D$23:$G$23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'【四半期サマリー作成用】'!$D$6:$G$6</c:f>
            </c:strRef>
          </c:cat>
          <c:val>
            <c:numRef>
              <c:f>'【四半期サマリー作成用】'!$D$22:$G$22</c:f>
              <c:numCache/>
            </c:numRef>
          </c:val>
        </c:ser>
        <c:axId val="500867490"/>
        <c:axId val="1216384358"/>
      </c:barChart>
      <c:catAx>
        <c:axId val="5008674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216384358"/>
      </c:catAx>
      <c:valAx>
        <c:axId val="1216384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500867490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ＭＳ Ｐゴシック"/>
              </a:defRPr>
            </a:pPr>
            <a:r>
              <a:rPr b="1" i="0" sz="1100">
                <a:solidFill>
                  <a:srgbClr val="000000"/>
                </a:solidFill>
                <a:latin typeface="ＭＳ Ｐゴシック"/>
              </a:rPr>
              <a:t>営業利益（累積）実績・予測</a:t>
            </a:r>
          </a:p>
        </c:rich>
      </c:tx>
      <c:layout>
        <c:manualLayout>
          <c:xMode val="edge"/>
          <c:yMode val="edge"/>
          <c:x val="0.33098628516505857"/>
          <c:y val="0.03183023872679045"/>
        </c:manualLayout>
      </c:layout>
      <c:overlay val="0"/>
    </c:title>
    <c:plotArea>
      <c:layout>
        <c:manualLayout>
          <c:xMode val="edge"/>
          <c:yMode val="edge"/>
          <c:x val="0.17957761916264853"/>
          <c:y val="0.15384615384615385"/>
          <c:w val="0.7922542021881552"/>
          <c:h val="0.5119363395225465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'【四半期サマリー作成用】'!$N$26:$Q$26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'【四半期サマリー作成用】'!$N$23:$Q$23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'【四半期サマリー作成用】'!$N$6:$Q$6</c:f>
            </c:strRef>
          </c:cat>
          <c:val>
            <c:numRef>
              <c:f>'【四半期サマリー作成用】'!$N$22:$Q$22</c:f>
              <c:numCache/>
            </c:numRef>
          </c:val>
        </c:ser>
        <c:axId val="43527772"/>
        <c:axId val="1659752940"/>
      </c:barChart>
      <c:catAx>
        <c:axId val="43527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659752940"/>
      </c:catAx>
      <c:valAx>
        <c:axId val="1659752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43527772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ＭＳ Ｐゴシック"/>
              </a:defRPr>
            </a:pPr>
            <a:r>
              <a:rPr b="1" i="0" sz="1100">
                <a:solidFill>
                  <a:srgbClr val="000000"/>
                </a:solidFill>
                <a:latin typeface="ＭＳ Ｐゴシック"/>
              </a:rPr>
              <a:t>売上（累積）実績・予測</a:t>
            </a:r>
          </a:p>
        </c:rich>
      </c:tx>
      <c:layout>
        <c:manualLayout>
          <c:xMode val="edge"/>
          <c:yMode val="edge"/>
          <c:x val="0.3597889133116311"/>
          <c:y val="0.03361349494234569"/>
        </c:manualLayout>
      </c:layout>
      <c:overlay val="0"/>
    </c:title>
    <c:plotArea>
      <c:layout>
        <c:manualLayout>
          <c:xMode val="edge"/>
          <c:yMode val="edge"/>
          <c:x val="0.17813081826433372"/>
          <c:y val="0.17366994285589235"/>
          <c:w val="0.7936521605836651"/>
          <c:h val="0.47899290690899343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'【四半期サマリー作成用】'!$N$12:$Q$12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'【四半期サマリー作成用】'!$N$9:$Q$9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'【四半期サマリー作成用】'!$N$6:$Q$6</c:f>
            </c:strRef>
          </c:cat>
          <c:val>
            <c:numRef>
              <c:f>'【四半期サマリー作成用】'!$N$8:$Q$8</c:f>
              <c:numCache/>
            </c:numRef>
          </c:val>
        </c:ser>
        <c:axId val="706379802"/>
        <c:axId val="1286140829"/>
      </c:barChart>
      <c:catAx>
        <c:axId val="7063798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286140829"/>
      </c:catAx>
      <c:valAx>
        <c:axId val="1286140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706379802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  <a:r>
              <a:rPr b="0" i="0" sz="1100">
                <a:solidFill>
                  <a:srgbClr val="000000"/>
                </a:solidFill>
                <a:latin typeface="ＭＳ Ｐゴシック"/>
              </a:rPr>
              <a:t>売上利益（Q毎）実績・予測</a:t>
            </a:r>
          </a:p>
        </c:rich>
      </c:tx>
      <c:layout>
        <c:manualLayout>
          <c:xMode val="edge"/>
          <c:yMode val="edge"/>
          <c:x val="0.33450752866418015"/>
          <c:y val="0.031496062992125984"/>
        </c:manualLayout>
      </c:layout>
      <c:overlay val="0"/>
    </c:title>
    <c:plotArea>
      <c:layout>
        <c:manualLayout>
          <c:xMode val="edge"/>
          <c:yMode val="edge"/>
          <c:x val="0.17781705426889705"/>
          <c:y val="0.1548560399648334"/>
          <c:w val="0.7940147670819067"/>
          <c:h val="0.5144370141204635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'【四半期サマリー作成用】'!$D$19:$G$19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'【四半期サマリー作成用】'!$D$6:$G$6</c:f>
            </c:strRef>
          </c:cat>
          <c:val>
            <c:numRef>
              <c:f>'【四半期サマリー作成用】'!$D$16:$G$16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'【四半期サマリー作成用】'!$D$6:$G$6</c:f>
            </c:strRef>
          </c:cat>
          <c:val>
            <c:numRef>
              <c:f>'【四半期サマリー作成用】'!$D$15:$G$15</c:f>
              <c:numCache/>
            </c:numRef>
          </c:val>
        </c:ser>
        <c:axId val="808167484"/>
        <c:axId val="189128511"/>
      </c:barChart>
      <c:catAx>
        <c:axId val="8081674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89128511"/>
      </c:catAx>
      <c:valAx>
        <c:axId val="1891285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808167484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ＭＳ Ｐゴシック"/>
              </a:defRPr>
            </a:pPr>
            <a:r>
              <a:rPr b="1" i="0" sz="1100">
                <a:solidFill>
                  <a:srgbClr val="000000"/>
                </a:solidFill>
                <a:latin typeface="ＭＳ Ｐゴシック"/>
              </a:rPr>
              <a:t>売上利益（累積）実績・予測</a:t>
            </a:r>
          </a:p>
        </c:rich>
      </c:tx>
      <c:layout>
        <c:manualLayout>
          <c:xMode val="edge"/>
          <c:yMode val="edge"/>
          <c:x val="0.330986411508688"/>
          <c:y val="0.031496062992125984"/>
        </c:manualLayout>
      </c:layout>
      <c:overlay val="0"/>
    </c:title>
    <c:plotArea>
      <c:layout>
        <c:manualLayout>
          <c:xMode val="edge"/>
          <c:yMode val="edge"/>
          <c:x val="0.17781705426889705"/>
          <c:y val="0.1548560399648334"/>
          <c:w val="0.7940147670819067"/>
          <c:h val="0.5144370141204635"/>
        </c:manualLayout>
      </c:layout>
      <c:barChart>
        <c:barDir val="col"/>
        <c:ser>
          <c:idx val="0"/>
          <c:order val="0"/>
          <c:tx>
            <c:v>前年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'【四半期サマリー作成用】'!$N$19:$Q$19</c:f>
              <c:numCache/>
            </c:numRef>
          </c:val>
        </c:ser>
        <c:ser>
          <c:idx val="1"/>
          <c:order val="1"/>
          <c:tx>
            <c:v>事業計画</c:v>
          </c:tx>
          <c:spPr>
            <a:solidFill>
              <a:srgbClr val="0066FF"/>
            </a:solidFill>
            <a:ln cmpd="sng">
              <a:solidFill>
                <a:srgbClr val="000000"/>
              </a:solidFill>
            </a:ln>
          </c:spPr>
          <c:cat>
            <c:strRef>
              <c:f>'【四半期サマリー作成用】'!$N$6:$Q$6</c:f>
            </c:strRef>
          </c:cat>
          <c:val>
            <c:numRef>
              <c:f>'【四半期サマリー作成用】'!$N$16:$Q$16</c:f>
              <c:numCache/>
            </c:numRef>
          </c:val>
        </c:ser>
        <c:ser>
          <c:idx val="2"/>
          <c:order val="2"/>
          <c:tx>
            <c:v>予想</c:v>
          </c:tx>
          <c:spPr>
            <a:solidFill>
              <a:srgbClr val="FFCC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CC99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'【四半期サマリー作成用】'!$N$6:$Q$6</c:f>
            </c:strRef>
          </c:cat>
          <c:val>
            <c:numRef>
              <c:f>'【四半期サマリー作成用】'!$N$15:$Q$15</c:f>
              <c:numCache/>
            </c:numRef>
          </c:val>
        </c:ser>
        <c:axId val="1800671853"/>
        <c:axId val="1647830222"/>
      </c:barChart>
      <c:catAx>
        <c:axId val="18006718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spPr/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647830222"/>
      </c:catAx>
      <c:valAx>
        <c:axId val="1647830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800671853"/>
      </c:valAx>
      <c:spPr>
        <a:solidFill>
          <a:srgbClr val="FFFFFF"/>
        </a:solidFill>
      </c:spPr>
    </c:plotArea>
    <c:plotVisOnly val="1"/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～売上高（単月）～</a:t>
            </a:r>
          </a:p>
        </c:rich>
      </c:tx>
      <c:layout>
        <c:manualLayout>
          <c:xMode val="edge"/>
          <c:yMode val="edge"/>
          <c:x val="0.36486522024983564"/>
          <c:y val="0.03652955018553715"/>
        </c:manualLayout>
      </c:layout>
      <c:overlay val="0"/>
    </c:title>
    <c:plotArea>
      <c:layout>
        <c:manualLayout>
          <c:xMode val="edge"/>
          <c:yMode val="edge"/>
          <c:x val="0.14201210785739463"/>
          <c:y val="0.1434595681393576"/>
          <c:w val="0.8435857574138108"/>
          <c:h val="0.6779382435844246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PL!$C$8:$H$8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PL!$C$2:$H$2</c:f>
            </c:strRef>
          </c:cat>
          <c:val>
            <c:numRef>
              <c:f>PL!$J$8:$O$8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PL!$C$5:$H$5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PL!$J$5:$O$5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PL!$C$4:$H$4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PL!$J$4:$O$4</c:f>
              <c:numCache/>
            </c:numRef>
          </c:val>
        </c:ser>
        <c:axId val="110115067"/>
        <c:axId val="1482645770"/>
      </c:barChart>
      <c:catAx>
        <c:axId val="1101150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482645770"/>
      </c:catAx>
      <c:valAx>
        <c:axId val="1482645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10115067"/>
      </c:valAx>
    </c:plotArea>
    <c:legend>
      <c:legendPos val="r"/>
      <c:layout>
        <c:manualLayout>
          <c:xMode val="edge"/>
          <c:yMode val="edge"/>
          <c:x val="0.18438357630410832"/>
          <c:y val="0.8885606643572137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～売上高（累積）～</a:t>
            </a:r>
          </a:p>
        </c:rich>
      </c:tx>
      <c:layout>
        <c:manualLayout>
          <c:xMode val="edge"/>
          <c:yMode val="edge"/>
          <c:x val="0.365854012566611"/>
          <c:y val="0.03652955018553715"/>
        </c:manualLayout>
      </c:layout>
      <c:overlay val="0"/>
    </c:title>
    <c:plotArea>
      <c:layout>
        <c:manualLayout>
          <c:xMode val="edge"/>
          <c:yMode val="edge"/>
          <c:x val="0.15038119986199094"/>
          <c:y val="0.15031633019779791"/>
          <c:w val="0.8443488303342123"/>
          <c:h val="0.6404815540674791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PL!$C$84:$H$84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PL!$J$84:$O$84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PL!$C$82:$H$82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PL!$J$82:$O$82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PL!$C$80:$H$80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PL!$J$80:$O$80</c:f>
              <c:numCache/>
            </c:numRef>
          </c:val>
        </c:ser>
        <c:axId val="1364174819"/>
        <c:axId val="232263473"/>
      </c:barChart>
      <c:catAx>
        <c:axId val="13641748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232263473"/>
      </c:catAx>
      <c:valAx>
        <c:axId val="232263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1364174819"/>
      </c:valAx>
    </c:plotArea>
    <c:legend>
      <c:legendPos val="r"/>
      <c:layout>
        <c:manualLayout>
          <c:xMode val="edge"/>
          <c:yMode val="edge"/>
          <c:x val="0.21055431562780433"/>
          <c:y val="0.892298269720160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～営業利益（単月）～</a:t>
            </a:r>
          </a:p>
        </c:rich>
      </c:tx>
      <c:layout>
        <c:manualLayout>
          <c:xMode val="edge"/>
          <c:yMode val="edge"/>
          <c:x val="0.4258755534346086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29318436944517"/>
          <c:y val="0.1532837828022459"/>
          <c:w val="0.8674801791276405"/>
          <c:h val="0.7377213675213676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'PL配賦後'!$C$36:$H$36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'PL配賦後'!$J$36:$O$36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'PL配賦後'!$C$33:$H$33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'PL配賦後'!$J$33:$O$33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'PL配賦後'!$C$32:$H$32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'PL配賦後'!$J$32:$O$32</c:f>
              <c:numCache/>
            </c:numRef>
          </c:val>
        </c:ser>
        <c:axId val="861792529"/>
        <c:axId val="820597516"/>
      </c:barChart>
      <c:catAx>
        <c:axId val="8617925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820597516"/>
      </c:catAx>
      <c:valAx>
        <c:axId val="8205975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861792529"/>
      </c:valAx>
    </c:plotArea>
    <c:legend>
      <c:legendPos val="r"/>
      <c:layout>
        <c:manualLayout>
          <c:xMode val="edge"/>
          <c:yMode val="edge"/>
          <c:x val="0.221276996828222"/>
          <c:y val="0.8848204036657348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～営業利益（累積）～</a:t>
            </a:r>
          </a:p>
        </c:rich>
      </c:tx>
      <c:layout>
        <c:manualLayout>
          <c:xMode val="edge"/>
          <c:yMode val="edge"/>
          <c:x val="0.4308945756780403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72614969601526"/>
          <c:y val="0.15139236488537502"/>
          <c:w val="0.8646020511752481"/>
          <c:h val="0.6624322972454072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'PL配賦後'!$C$85:$H$85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'PL配賦後'!$J$85:$O$85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'PL配賦後'!$C$83:$H$83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'PL配賦後'!$J$83:$O$83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'PL配賦後'!$C$81:$H$81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'PL配賦後'!$J$81:$O$81</c:f>
              <c:numCache/>
            </c:numRef>
          </c:val>
        </c:ser>
        <c:axId val="815002242"/>
        <c:axId val="607659908"/>
      </c:barChart>
      <c:catAx>
        <c:axId val="8150022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607659908"/>
      </c:catAx>
      <c:valAx>
        <c:axId val="6076599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000">
                <a:solidFill>
                  <a:srgbClr val="000000"/>
                </a:solidFill>
                <a:latin typeface="ＭＳ Ｐゴシック"/>
              </a:defRPr>
            </a:pPr>
          </a:p>
        </c:txPr>
        <c:crossAx val="815002242"/>
      </c:valAx>
    </c:plotArea>
    <c:legend>
      <c:legendPos val="r"/>
      <c:layout>
        <c:manualLayout>
          <c:xMode val="edge"/>
          <c:yMode val="edge"/>
          <c:x val="0.25651905265531993"/>
          <c:y val="0.9028374877724159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～売上高（単月）～</a:t>
            </a:r>
          </a:p>
        </c:rich>
      </c:tx>
      <c:layout>
        <c:manualLayout>
          <c:xMode val="edge"/>
          <c:yMode val="edge"/>
          <c:x val="0.36486522024983564"/>
          <c:y val="0.03652955018553715"/>
        </c:manualLayout>
      </c:layout>
      <c:overlay val="0"/>
    </c:title>
    <c:plotArea>
      <c:layout>
        <c:manualLayout>
          <c:xMode val="edge"/>
          <c:yMode val="edge"/>
          <c:x val="0.14201210785739463"/>
          <c:y val="0.1434595681393576"/>
          <c:w val="0.8323487432752852"/>
          <c:h val="0.6532470001665994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PL!$C$8:$H$8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PL!$C$2:$H$2</c:f>
            </c:strRef>
          </c:cat>
          <c:val>
            <c:numRef>
              <c:f>PL!$J$8:$O$8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PL!$C$5:$H$5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PL!$J$5:$O$5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PL!$C$4:$H$4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PL!$J$4:$O$4</c:f>
              <c:numCache/>
            </c:numRef>
          </c:val>
        </c:ser>
        <c:axId val="616869736"/>
        <c:axId val="417742732"/>
      </c:barChart>
      <c:catAx>
        <c:axId val="616869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417742732"/>
      </c:catAx>
      <c:valAx>
        <c:axId val="417742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616869736"/>
      </c:valAx>
    </c:plotArea>
    <c:legend>
      <c:legendPos val="r"/>
      <c:layout>
        <c:manualLayout>
          <c:xMode val="edge"/>
          <c:yMode val="edge"/>
          <c:x val="0.18438357630410832"/>
          <c:y val="0.883622499773735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～売上高（累積）～</a:t>
            </a:r>
          </a:p>
        </c:rich>
      </c:tx>
      <c:layout>
        <c:manualLayout>
          <c:xMode val="edge"/>
          <c:yMode val="edge"/>
          <c:x val="0.365854012566611"/>
          <c:y val="0.03652955018553715"/>
        </c:manualLayout>
      </c:layout>
      <c:overlay val="0"/>
    </c:title>
    <c:plotArea>
      <c:layout>
        <c:manualLayout>
          <c:xMode val="edge"/>
          <c:yMode val="edge"/>
          <c:x val="0.20242914979757085"/>
          <c:y val="0.15031633019779791"/>
          <c:w val="0.7732793522267206"/>
          <c:h val="0.6550112843601843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PL!$C$84:$H$84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PL!$J$84:$O$84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PL!$C$82:$H$82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PL!$J$82:$O$82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PL!$C$80:$H$80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PL!$J$80:$O$80</c:f>
              <c:numCache/>
            </c:numRef>
          </c:val>
        </c:ser>
        <c:axId val="128014601"/>
        <c:axId val="885120081"/>
      </c:barChart>
      <c:catAx>
        <c:axId val="128014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885120081"/>
      </c:catAx>
      <c:valAx>
        <c:axId val="885120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28014601"/>
      </c:valAx>
    </c:plotArea>
    <c:legend>
      <c:legendPos val="r"/>
      <c:layout>
        <c:manualLayout>
          <c:xMode val="edge"/>
          <c:yMode val="edge"/>
          <c:x val="0.21055431562780433"/>
          <c:y val="0.877768548642103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～営業利益（単月）～</a:t>
            </a:r>
          </a:p>
        </c:rich>
      </c:tx>
      <c:layout>
        <c:manualLayout>
          <c:xMode val="edge"/>
          <c:yMode val="edge"/>
          <c:x val="0.4258755534346086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29318436944517"/>
          <c:y val="0.1532837828022459"/>
          <c:w val="0.8424259044071662"/>
          <c:h val="0.6437273990253635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PL!$C$36:$H$36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PL!$C$2:$H$2</c:f>
            </c:strRef>
          </c:cat>
          <c:val>
            <c:numRef>
              <c:f>PL!$J$36:$O$36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PL!$C$33:$H$33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PL!$J$33:$O$33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PL!$C$32:$H$32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PL!$C$2:$H$2</c:f>
            </c:strRef>
          </c:cat>
          <c:val>
            <c:numRef>
              <c:f>PL!$J$32:$O$32</c:f>
              <c:numCache/>
            </c:numRef>
          </c:val>
        </c:ser>
        <c:axId val="304810284"/>
        <c:axId val="1036192009"/>
      </c:barChart>
      <c:catAx>
        <c:axId val="3048102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036192009"/>
      </c:catAx>
      <c:valAx>
        <c:axId val="10361920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304810284"/>
      </c:valAx>
    </c:plotArea>
    <c:legend>
      <c:legendPos val="r"/>
      <c:layout>
        <c:manualLayout>
          <c:xMode val="edge"/>
          <c:yMode val="edge"/>
          <c:x val="0.22684452475483477"/>
          <c:y val="0.9047816976242028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～営業利益（累積）～</a:t>
            </a:r>
          </a:p>
        </c:rich>
      </c:tx>
      <c:layout>
        <c:manualLayout>
          <c:xMode val="edge"/>
          <c:yMode val="edge"/>
          <c:x val="0.4308945756780403"/>
          <c:y val="0.04149369564098605"/>
        </c:manualLayout>
      </c:layout>
      <c:overlay val="0"/>
    </c:title>
    <c:plotArea>
      <c:layout>
        <c:manualLayout>
          <c:xMode val="edge"/>
          <c:yMode val="edge"/>
          <c:x val="0.1862348178137652"/>
          <c:y val="0.15139236488537502"/>
          <c:w val="0.791497975708502"/>
          <c:h val="0.6282123140752982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PL!$C$85:$H$85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PL!$J$85:$O$85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PL!$C$83:$H$83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PL!$J$83:$O$83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PL!$C$81:$H$81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PL!$J$81:$O$81</c:f>
              <c:numCache/>
            </c:numRef>
          </c:val>
        </c:ser>
        <c:axId val="645101646"/>
        <c:axId val="1290047872"/>
      </c:barChart>
      <c:catAx>
        <c:axId val="645101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290047872"/>
      </c:catAx>
      <c:valAx>
        <c:axId val="12900478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645101646"/>
      </c:valAx>
    </c:plotArea>
    <c:legend>
      <c:legendPos val="r"/>
      <c:layout>
        <c:manualLayout>
          <c:xMode val="edge"/>
          <c:yMode val="edge"/>
          <c:x val="0.22831418304210346"/>
          <c:y val="0.8862745098039215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～売上高（単月）～</a:t>
            </a:r>
          </a:p>
        </c:rich>
      </c:tx>
      <c:layout>
        <c:manualLayout>
          <c:xMode val="edge"/>
          <c:yMode val="edge"/>
          <c:x val="0.36486522024983564"/>
          <c:y val="0.03652955018553715"/>
        </c:manualLayout>
      </c:layout>
      <c:overlay val="0"/>
    </c:title>
    <c:plotArea>
      <c:layout>
        <c:manualLayout>
          <c:xMode val="edge"/>
          <c:yMode val="edge"/>
          <c:x val="0.14201210785739463"/>
          <c:y val="0.1434595681393576"/>
          <c:w val="0.8323487432752852"/>
          <c:h val="0.6532470001665994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'PL配賦後'!$C$8:$H$8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'PL配賦後'!$C$2:$H$2</c:f>
            </c:strRef>
          </c:cat>
          <c:val>
            <c:numRef>
              <c:f>'PL配賦後'!$J$8:$O$8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'PL配賦後'!$C$5:$H$5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'PL配賦後'!$J$5:$O$5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'PL配賦後'!$C$4:$H$4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'PL配賦後'!$J$4:$O$4</c:f>
              <c:numCache/>
            </c:numRef>
          </c:val>
        </c:ser>
        <c:axId val="1539899821"/>
        <c:axId val="383301467"/>
      </c:barChart>
      <c:catAx>
        <c:axId val="1539899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383301467"/>
      </c:catAx>
      <c:valAx>
        <c:axId val="383301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539899821"/>
      </c:valAx>
    </c:plotArea>
    <c:legend>
      <c:legendPos val="r"/>
      <c:layout>
        <c:manualLayout>
          <c:xMode val="edge"/>
          <c:yMode val="edge"/>
          <c:x val="0.18438357630410832"/>
          <c:y val="0.883622499773735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～売上高（累積）～</a:t>
            </a:r>
          </a:p>
        </c:rich>
      </c:tx>
      <c:layout>
        <c:manualLayout>
          <c:xMode val="edge"/>
          <c:yMode val="edge"/>
          <c:x val="0.365854012566611"/>
          <c:y val="0.03652955018553715"/>
        </c:manualLayout>
      </c:layout>
      <c:overlay val="0"/>
    </c:title>
    <c:plotArea>
      <c:layout>
        <c:manualLayout>
          <c:xMode val="edge"/>
          <c:yMode val="edge"/>
          <c:x val="0.20242914979757085"/>
          <c:y val="0.15031633019779791"/>
          <c:w val="0.7732793522267206"/>
          <c:h val="0.6550112843601843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'PL配賦後'!$C$84:$H$84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'PL配賦後'!$J$84:$O$84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'PL配賦後'!$C$82:$H$82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'PL配賦後'!$J$82:$O$82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'PL配賦後'!$C$80:$H$80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'PL配賦後'!$J$80:$O$80</c:f>
              <c:numCache/>
            </c:numRef>
          </c:val>
        </c:ser>
        <c:axId val="1456527763"/>
        <c:axId val="1717790911"/>
      </c:barChart>
      <c:catAx>
        <c:axId val="1456527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1717790911"/>
      </c:catAx>
      <c:valAx>
        <c:axId val="1717790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1456527763"/>
      </c:valAx>
    </c:plotArea>
    <c:legend>
      <c:legendPos val="r"/>
      <c:layout>
        <c:manualLayout>
          <c:xMode val="edge"/>
          <c:yMode val="edge"/>
          <c:x val="0.21055431562780433"/>
          <c:y val="0.8777685486421031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～営業利益（単月）～</a:t>
            </a:r>
          </a:p>
        </c:rich>
      </c:tx>
      <c:layout>
        <c:manualLayout>
          <c:xMode val="edge"/>
          <c:yMode val="edge"/>
          <c:x val="0.4258755534346086"/>
          <c:y val="0.04149369564098605"/>
        </c:manualLayout>
      </c:layout>
      <c:overlay val="0"/>
    </c:title>
    <c:plotArea>
      <c:layout>
        <c:manualLayout>
          <c:xMode val="edge"/>
          <c:yMode val="edge"/>
          <c:x val="0.12929318436944517"/>
          <c:y val="0.1532837828022459"/>
          <c:w val="0.8424259044071662"/>
          <c:h val="0.6437273990253635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'PL配賦後'!$J$2:$O$2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'PL配賦後'!$C$36:$H$36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'PL配賦後'!$C$2:$H$2</c:f>
            </c:strRef>
          </c:cat>
          <c:val>
            <c:numRef>
              <c:f>'PL配賦後'!$J$36:$O$36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'PL配賦後'!$C$33:$H$33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'PL配賦後'!$J$33:$O$33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'PL配賦後'!$C$32:$H$32</c:f>
              <c:numCache/>
            </c:numRef>
          </c:val>
        </c:ser>
        <c:ser>
          <c:idx val="6"/>
          <c:order val="6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'PL配賦後'!$C$2:$H$2</c:f>
            </c:strRef>
          </c:cat>
          <c:val>
            <c:numRef>
              <c:f>'PL配賦後'!$J$32:$O$32</c:f>
              <c:numCache/>
            </c:numRef>
          </c:val>
        </c:ser>
        <c:axId val="566020586"/>
        <c:axId val="886490071"/>
      </c:barChart>
      <c:catAx>
        <c:axId val="5660205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886490071"/>
      </c:catAx>
      <c:valAx>
        <c:axId val="8864900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566020586"/>
      </c:valAx>
    </c:plotArea>
    <c:legend>
      <c:legendPos val="r"/>
      <c:layout>
        <c:manualLayout>
          <c:xMode val="edge"/>
          <c:yMode val="edge"/>
          <c:x val="0.22684452475483477"/>
          <c:y val="0.9047816976242028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000000"/>
                </a:solidFill>
                <a:latin typeface="ＭＳ Ｐゴシック"/>
              </a:defRPr>
            </a:pPr>
            <a:r>
              <a:rPr b="0" i="0" sz="1200">
                <a:solidFill>
                  <a:srgbClr val="000000"/>
                </a:solidFill>
                <a:latin typeface="ＭＳ Ｐゴシック"/>
              </a:rPr>
              <a:t>～営業利益（累積）～</a:t>
            </a:r>
          </a:p>
        </c:rich>
      </c:tx>
      <c:layout>
        <c:manualLayout>
          <c:xMode val="edge"/>
          <c:yMode val="edge"/>
          <c:x val="0.4308945756780403"/>
          <c:y val="0.04149369564098605"/>
        </c:manualLayout>
      </c:layout>
      <c:overlay val="0"/>
    </c:title>
    <c:plotArea>
      <c:layout>
        <c:manualLayout>
          <c:xMode val="edge"/>
          <c:yMode val="edge"/>
          <c:x val="0.1862348178137652"/>
          <c:y val="0.15139236488537502"/>
          <c:w val="0.791497975708502"/>
          <c:h val="0.6282123140752982"/>
        </c:manualLayout>
      </c:layout>
      <c:barChart>
        <c:barDir val="col"/>
        <c:ser>
          <c:idx val="0"/>
          <c:order val="0"/>
          <c:tx>
            <c:v>前</c:v>
          </c:tx>
          <c:spPr>
            <a:solidFill>
              <a:srgbClr val="333333"/>
            </a:solidFill>
            <a:ln cmpd="sng">
              <a:solidFill>
                <a:srgbClr val="000000"/>
              </a:solidFill>
            </a:ln>
          </c:spPr>
          <c:val>
            <c:numRef>
              <c:f>'PL配賦後'!$C$85:$H$85</c:f>
              <c:numCache/>
            </c:numRef>
          </c:val>
        </c:ser>
        <c:ser>
          <c:idx val="1"/>
          <c:order val="1"/>
          <c:tx>
            <c:v>予</c:v>
          </c:tx>
          <c:spPr>
            <a:solidFill>
              <a:srgbClr val="0000D4"/>
            </a:solidFill>
            <a:ln cmpd="sng">
              <a:solidFill>
                <a:srgbClr val="000000"/>
              </a:solidFill>
            </a:ln>
          </c:spPr>
          <c:val>
            <c:numRef>
              <c:f>'PL配賦後'!$J$85:$O$85</c:f>
              <c:numCache/>
            </c:numRef>
          </c:val>
        </c:ser>
        <c:ser>
          <c:idx val="2"/>
          <c:order val="2"/>
          <c:tx>
            <c:v>実</c:v>
          </c:tx>
          <c:spPr>
            <a:solidFill>
              <a:srgbClr val="FF66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val>
            <c:numRef>
              <c:f>'PL配賦後'!$C$83:$H$83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val>
            <c:numRef>
              <c:f>'PL配賦後'!$J$83:$O$83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val>
            <c:numRef>
              <c:f>'PL配賦後'!$C$81:$H$81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'PL配賦後'!$J$81:$O$81</c:f>
              <c:numCache/>
            </c:numRef>
          </c:val>
        </c:ser>
        <c:axId val="433741353"/>
        <c:axId val="2118119287"/>
      </c:barChart>
      <c:catAx>
        <c:axId val="433741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&quot;月&quot;" sourceLinked="0"/>
        <c:majorTickMark val="in"/>
        <c:minorTickMark val="none"/>
        <c:spPr/>
        <c:txPr>
          <a:bodyPr rot="0"/>
          <a:lstStyle/>
          <a:p>
            <a:pPr lvl="0">
              <a:defRPr b="0" i="0" sz="900">
                <a:solidFill>
                  <a:srgbClr val="000000"/>
                </a:solidFill>
                <a:latin typeface="ＭＳ Ｐゴシック"/>
              </a:defRPr>
            </a:pPr>
          </a:p>
        </c:txPr>
        <c:crossAx val="2118119287"/>
      </c:catAx>
      <c:valAx>
        <c:axId val="2118119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 rot="0"/>
          <a:lstStyle/>
          <a:p>
            <a:pPr lvl="0">
              <a:defRPr b="0" i="0" sz="1100">
                <a:solidFill>
                  <a:srgbClr val="000000"/>
                </a:solidFill>
                <a:latin typeface="ＭＳ Ｐゴシック"/>
              </a:defRPr>
            </a:pPr>
          </a:p>
        </c:txPr>
        <c:crossAx val="433741353"/>
      </c:valAx>
    </c:plotArea>
    <c:legend>
      <c:legendPos val="r"/>
      <c:layout>
        <c:manualLayout>
          <c:xMode val="edge"/>
          <c:yMode val="edge"/>
          <c:x val="0.22831418304210346"/>
          <c:y val="0.8862745098039215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ＭＳ Ｐゴシック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32</xdr:row>
      <xdr:rowOff>38100</xdr:rowOff>
    </xdr:from>
    <xdr:ext cx="3838575" cy="2333625"/>
    <xdr:graphicFrame>
      <xdr:nvGraphicFramePr>
        <xdr:cNvPr id="19222660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381000</xdr:colOff>
      <xdr:row>32</xdr:row>
      <xdr:rowOff>38100</xdr:rowOff>
    </xdr:from>
    <xdr:ext cx="3819525" cy="2333625"/>
    <xdr:graphicFrame>
      <xdr:nvGraphicFramePr>
        <xdr:cNvPr id="183640385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47625</xdr:rowOff>
    </xdr:from>
    <xdr:ext cx="3838575" cy="2333625"/>
    <xdr:graphicFrame>
      <xdr:nvGraphicFramePr>
        <xdr:cNvPr id="475250901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361950</xdr:colOff>
      <xdr:row>52</xdr:row>
      <xdr:rowOff>47625</xdr:rowOff>
    </xdr:from>
    <xdr:ext cx="3819525" cy="2333625"/>
    <xdr:graphicFrame>
      <xdr:nvGraphicFramePr>
        <xdr:cNvPr id="163309737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466725</xdr:colOff>
      <xdr:row>30</xdr:row>
      <xdr:rowOff>104775</xdr:rowOff>
    </xdr:from>
    <xdr:ext cx="4743450" cy="3390900"/>
    <xdr:graphicFrame>
      <xdr:nvGraphicFramePr>
        <xdr:cNvPr id="32985143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485775</xdr:colOff>
      <xdr:row>49</xdr:row>
      <xdr:rowOff>28575</xdr:rowOff>
    </xdr:from>
    <xdr:ext cx="4733925" cy="3590925"/>
    <xdr:graphicFrame>
      <xdr:nvGraphicFramePr>
        <xdr:cNvPr id="1854086511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514350</xdr:colOff>
      <xdr:row>49</xdr:row>
      <xdr:rowOff>28575</xdr:rowOff>
    </xdr:from>
    <xdr:ext cx="4724400" cy="3590925"/>
    <xdr:graphicFrame>
      <xdr:nvGraphicFramePr>
        <xdr:cNvPr id="8319330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485775</xdr:colOff>
      <xdr:row>30</xdr:row>
      <xdr:rowOff>114300</xdr:rowOff>
    </xdr:from>
    <xdr:ext cx="4714875" cy="3390900"/>
    <xdr:graphicFrame>
      <xdr:nvGraphicFramePr>
        <xdr:cNvPr id="1478481455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514350</xdr:colOff>
      <xdr:row>70</xdr:row>
      <xdr:rowOff>161925</xdr:rowOff>
    </xdr:from>
    <xdr:ext cx="4733925" cy="3629025"/>
    <xdr:graphicFrame>
      <xdr:nvGraphicFramePr>
        <xdr:cNvPr id="719251597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</xdr:col>
      <xdr:colOff>447675</xdr:colOff>
      <xdr:row>71</xdr:row>
      <xdr:rowOff>0</xdr:rowOff>
    </xdr:from>
    <xdr:ext cx="4581525" cy="3619500"/>
    <xdr:graphicFrame>
      <xdr:nvGraphicFramePr>
        <xdr:cNvPr id="208708013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466725</xdr:colOff>
      <xdr:row>30</xdr:row>
      <xdr:rowOff>104775</xdr:rowOff>
    </xdr:from>
    <xdr:ext cx="4743450" cy="3390900"/>
    <xdr:grpSp>
      <xdr:nvGrpSpPr>
        <xdr:cNvPr id="2" name="Shape 2"/>
        <xdr:cNvGrpSpPr/>
      </xdr:nvGrpSpPr>
      <xdr:grpSpPr>
        <a:xfrm>
          <a:off x="2974275" y="2084550"/>
          <a:ext cx="4743450" cy="3390900"/>
          <a:chOff x="2974275" y="2084550"/>
          <a:chExt cx="4743450" cy="3390900"/>
        </a:xfrm>
      </xdr:grpSpPr>
      <xdr:grpSp>
        <xdr:nvGrpSpPr>
          <xdr:cNvPr id="3" name="Shape 3"/>
          <xdr:cNvGrpSpPr/>
        </xdr:nvGrpSpPr>
        <xdr:grpSpPr>
          <a:xfrm>
            <a:off x="2974275" y="2084550"/>
            <a:ext cx="4743450" cy="3390900"/>
            <a:chOff x="2974275" y="2084550"/>
            <a:chExt cx="4593129" cy="3324412"/>
          </a:xfrm>
        </xdr:grpSpPr>
        <xdr:sp>
          <xdr:nvSpPr>
            <xdr:cNvPr id="4" name="Shape 4"/>
            <xdr:cNvSpPr/>
          </xdr:nvSpPr>
          <xdr:spPr>
            <a:xfrm>
              <a:off x="2974275" y="2084550"/>
              <a:ext cx="4593125" cy="3324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/>
            <xdr:cNvGrpSpPr/>
          </xdr:nvGrpSpPr>
          <xdr:grpSpPr>
            <a:xfrm>
              <a:off x="2974275" y="2084550"/>
              <a:ext cx="4593129" cy="3324412"/>
              <a:chOff x="61" y="639"/>
              <a:chExt cx="550" cy="350"/>
            </a:xfrm>
          </xdr:grpSpPr>
          <xdr:sp>
            <xdr:nvSpPr>
              <xdr:cNvPr id="6" name="Shape 6"/>
              <xdr:cNvSpPr/>
            </xdr:nvSpPr>
            <xdr:spPr>
              <a:xfrm>
                <a:off x="61" y="639"/>
                <a:ext cx="550" cy="3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7" name="Shape 7"/>
              <xdr:cNvGrpSpPr/>
            </xdr:nvGrpSpPr>
            <xdr:grpSpPr>
              <a:xfrm>
                <a:off x="80" y="966"/>
                <a:ext cx="431" cy="21"/>
                <a:chOff x="1294" y="833"/>
                <a:chExt cx="433" cy="22"/>
              </a:xfrm>
            </xdr:grpSpPr>
            <xdr:sp>
              <xdr:nvSpPr>
                <xdr:cNvPr id="8" name="Shape 8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9" name="Shape 9"/>
                <xdr:cNvGrpSpPr/>
              </xdr:nvGrpSpPr>
              <xdr:grpSpPr>
                <a:xfrm>
                  <a:off x="1457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10" name="Shape 10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11" name="Shape 11"/>
                  <xdr:cNvSpPr/>
                </xdr:nvSpPr>
                <xdr:spPr>
                  <a:xfrm>
                    <a:off x="1253" y="582"/>
                    <a:ext cx="44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12" name="Shape 12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13" name="Shape 13"/>
                <xdr:cNvSpPr/>
              </xdr:nvSpPr>
              <xdr:spPr>
                <a:xfrm>
                  <a:off x="1531" y="833"/>
                  <a:ext cx="74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14" name="Shape 14"/>
                <xdr:cNvGrpSpPr/>
              </xdr:nvGrpSpPr>
              <xdr:grpSpPr>
                <a:xfrm>
                  <a:off x="1611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15" name="Shape 15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16" name="Shape 16"/>
                  <xdr:cNvSpPr/>
                </xdr:nvSpPr>
                <xdr:spPr>
                  <a:xfrm>
                    <a:off x="1259" y="582"/>
                    <a:ext cx="38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17" name="Shape 17"/>
                <xdr:cNvGrpSpPr/>
              </xdr:nvGrpSpPr>
              <xdr:grpSpPr>
                <a:xfrm>
                  <a:off x="1672" y="833"/>
                  <a:ext cx="55" cy="19"/>
                  <a:chOff x="1241" y="582"/>
                  <a:chExt cx="55" cy="19"/>
                </a:xfrm>
              </xdr:grpSpPr>
              <xdr:sp>
                <xdr:nvSpPr>
                  <xdr:cNvPr id="18" name="Shape 18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19" name="Shape 19"/>
                  <xdr:cNvSpPr/>
                </xdr:nvSpPr>
                <xdr:spPr>
                  <a:xfrm>
                    <a:off x="1252" y="582"/>
                    <a:ext cx="44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  <xdr:oneCellAnchor>
    <xdr:from>
      <xdr:col>0</xdr:col>
      <xdr:colOff>485775</xdr:colOff>
      <xdr:row>49</xdr:row>
      <xdr:rowOff>28575</xdr:rowOff>
    </xdr:from>
    <xdr:ext cx="4733925" cy="3590925"/>
    <xdr:grpSp>
      <xdr:nvGrpSpPr>
        <xdr:cNvPr id="2" name="Shape 2"/>
        <xdr:cNvGrpSpPr/>
      </xdr:nvGrpSpPr>
      <xdr:grpSpPr>
        <a:xfrm>
          <a:off x="2979038" y="1984538"/>
          <a:ext cx="4733926" cy="3590925"/>
          <a:chOff x="2979038" y="1984538"/>
          <a:chExt cx="4733926" cy="3590925"/>
        </a:xfrm>
      </xdr:grpSpPr>
      <xdr:grpSp>
        <xdr:nvGrpSpPr>
          <xdr:cNvPr id="20" name="Shape 20"/>
          <xdr:cNvGrpSpPr/>
        </xdr:nvGrpSpPr>
        <xdr:grpSpPr>
          <a:xfrm>
            <a:off x="2979038" y="1984538"/>
            <a:ext cx="4733926" cy="3590925"/>
            <a:chOff x="2979038" y="1984538"/>
            <a:chExt cx="4583906" cy="3571875"/>
          </a:xfrm>
        </xdr:grpSpPr>
        <xdr:sp>
          <xdr:nvSpPr>
            <xdr:cNvPr id="4" name="Shape 4"/>
            <xdr:cNvSpPr/>
          </xdr:nvSpPr>
          <xdr:spPr>
            <a:xfrm>
              <a:off x="2979038" y="1984538"/>
              <a:ext cx="4583900" cy="35718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1" name="Shape 21"/>
            <xdr:cNvGrpSpPr/>
          </xdr:nvGrpSpPr>
          <xdr:grpSpPr>
            <a:xfrm>
              <a:off x="2979038" y="1984538"/>
              <a:ext cx="4583906" cy="3571875"/>
              <a:chOff x="62" y="1417"/>
              <a:chExt cx="550" cy="375"/>
            </a:xfrm>
          </xdr:grpSpPr>
          <xdr:sp>
            <xdr:nvSpPr>
              <xdr:cNvPr id="22" name="Shape 22"/>
              <xdr:cNvSpPr/>
            </xdr:nvSpPr>
            <xdr:spPr>
              <a:xfrm>
                <a:off x="62" y="1417"/>
                <a:ext cx="550" cy="3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3" name="Shape 23"/>
              <xdr:cNvGrpSpPr/>
            </xdr:nvGrpSpPr>
            <xdr:grpSpPr>
              <a:xfrm>
                <a:off x="80" y="1764"/>
                <a:ext cx="431" cy="22"/>
                <a:chOff x="1294" y="833"/>
                <a:chExt cx="433" cy="22"/>
              </a:xfrm>
            </xdr:grpSpPr>
            <xdr:sp>
              <xdr:nvSpPr>
                <xdr:cNvPr id="24" name="Shape 24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25" name="Shape 25"/>
                <xdr:cNvGrpSpPr/>
              </xdr:nvGrpSpPr>
              <xdr:grpSpPr>
                <a:xfrm>
                  <a:off x="1457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26" name="Shape 26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27" name="Shape 27"/>
                  <xdr:cNvSpPr/>
                </xdr:nvSpPr>
                <xdr:spPr>
                  <a:xfrm>
                    <a:off x="1254" y="582"/>
                    <a:ext cx="43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28" name="Shape 28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9" name="Shape 29"/>
                <xdr:cNvSpPr/>
              </xdr:nvSpPr>
              <xdr:spPr>
                <a:xfrm>
                  <a:off x="1530" y="833"/>
                  <a:ext cx="74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30" name="Shape 30"/>
                <xdr:cNvGrpSpPr/>
              </xdr:nvGrpSpPr>
              <xdr:grpSpPr>
                <a:xfrm>
                  <a:off x="1611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31" name="Shape 31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32" name="Shape 32"/>
                  <xdr:cNvSpPr/>
                </xdr:nvSpPr>
                <xdr:spPr>
                  <a:xfrm>
                    <a:off x="1259" y="582"/>
                    <a:ext cx="38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33" name="Shape 33"/>
                <xdr:cNvGrpSpPr/>
              </xdr:nvGrpSpPr>
              <xdr:grpSpPr>
                <a:xfrm>
                  <a:off x="1672" y="833"/>
                  <a:ext cx="55" cy="19"/>
                  <a:chOff x="1241" y="582"/>
                  <a:chExt cx="55" cy="19"/>
                </a:xfrm>
              </xdr:grpSpPr>
              <xdr:sp>
                <xdr:nvSpPr>
                  <xdr:cNvPr id="34" name="Shape 34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35" name="Shape 35"/>
                  <xdr:cNvSpPr/>
                </xdr:nvSpPr>
                <xdr:spPr>
                  <a:xfrm>
                    <a:off x="1252" y="582"/>
                    <a:ext cx="44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  <xdr:oneCellAnchor>
    <xdr:from>
      <xdr:col>8</xdr:col>
      <xdr:colOff>514350</xdr:colOff>
      <xdr:row>49</xdr:row>
      <xdr:rowOff>28575</xdr:rowOff>
    </xdr:from>
    <xdr:ext cx="4724400" cy="3590925"/>
    <xdr:grpSp>
      <xdr:nvGrpSpPr>
        <xdr:cNvPr id="2" name="Shape 2"/>
        <xdr:cNvGrpSpPr/>
      </xdr:nvGrpSpPr>
      <xdr:grpSpPr>
        <a:xfrm>
          <a:off x="2983800" y="1984538"/>
          <a:ext cx="4724400" cy="3590925"/>
          <a:chOff x="2983800" y="1984538"/>
          <a:chExt cx="4724400" cy="3590925"/>
        </a:xfrm>
      </xdr:grpSpPr>
      <xdr:grpSp>
        <xdr:nvGrpSpPr>
          <xdr:cNvPr id="36" name="Shape 36"/>
          <xdr:cNvGrpSpPr/>
        </xdr:nvGrpSpPr>
        <xdr:grpSpPr>
          <a:xfrm>
            <a:off x="2983800" y="1984538"/>
            <a:ext cx="4724400" cy="3590925"/>
            <a:chOff x="2983800" y="1984538"/>
            <a:chExt cx="4574683" cy="3571875"/>
          </a:xfrm>
        </xdr:grpSpPr>
        <xdr:sp>
          <xdr:nvSpPr>
            <xdr:cNvPr id="4" name="Shape 4"/>
            <xdr:cNvSpPr/>
          </xdr:nvSpPr>
          <xdr:spPr>
            <a:xfrm>
              <a:off x="2983800" y="1984538"/>
              <a:ext cx="4574675" cy="35718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7" name="Shape 37"/>
            <xdr:cNvGrpSpPr/>
          </xdr:nvGrpSpPr>
          <xdr:grpSpPr>
            <a:xfrm>
              <a:off x="2983800" y="1984538"/>
              <a:ext cx="4574683" cy="3571875"/>
              <a:chOff x="644" y="1417"/>
              <a:chExt cx="550" cy="375"/>
            </a:xfrm>
          </xdr:grpSpPr>
          <xdr:sp>
            <xdr:nvSpPr>
              <xdr:cNvPr id="38" name="Shape 38"/>
              <xdr:cNvSpPr/>
            </xdr:nvSpPr>
            <xdr:spPr>
              <a:xfrm>
                <a:off x="644" y="1417"/>
                <a:ext cx="550" cy="3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9" name="Shape 39"/>
              <xdr:cNvGrpSpPr/>
            </xdr:nvGrpSpPr>
            <xdr:grpSpPr>
              <a:xfrm>
                <a:off x="664" y="1764"/>
                <a:ext cx="432" cy="22"/>
                <a:chOff x="1294" y="833"/>
                <a:chExt cx="434" cy="22"/>
              </a:xfrm>
            </xdr:grpSpPr>
            <xdr:sp>
              <xdr:nvSpPr>
                <xdr:cNvPr id="40" name="Shape 40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41" name="Shape 41"/>
                <xdr:cNvGrpSpPr/>
              </xdr:nvGrpSpPr>
              <xdr:grpSpPr>
                <a:xfrm>
                  <a:off x="1457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42" name="Shape 42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43" name="Shape 43"/>
                  <xdr:cNvSpPr/>
                </xdr:nvSpPr>
                <xdr:spPr>
                  <a:xfrm>
                    <a:off x="1254" y="582"/>
                    <a:ext cx="43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44" name="Shape 44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5" name="Shape 45"/>
                <xdr:cNvSpPr/>
              </xdr:nvSpPr>
              <xdr:spPr>
                <a:xfrm>
                  <a:off x="1531" y="833"/>
                  <a:ext cx="74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46" name="Shape 46"/>
                <xdr:cNvGrpSpPr/>
              </xdr:nvGrpSpPr>
              <xdr:grpSpPr>
                <a:xfrm>
                  <a:off x="1611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47" name="Shape 47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48" name="Shape 48"/>
                  <xdr:cNvSpPr/>
                </xdr:nvSpPr>
                <xdr:spPr>
                  <a:xfrm>
                    <a:off x="1260" y="582"/>
                    <a:ext cx="37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49" name="Shape 49"/>
                <xdr:cNvGrpSpPr/>
              </xdr:nvGrpSpPr>
              <xdr:grpSpPr>
                <a:xfrm>
                  <a:off x="1672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50" name="Shape 50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51" name="Shape 51"/>
                  <xdr:cNvSpPr/>
                </xdr:nvSpPr>
                <xdr:spPr>
                  <a:xfrm>
                    <a:off x="1254" y="582"/>
                    <a:ext cx="43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  <xdr:oneCellAnchor>
    <xdr:from>
      <xdr:col>8</xdr:col>
      <xdr:colOff>485775</xdr:colOff>
      <xdr:row>30</xdr:row>
      <xdr:rowOff>114300</xdr:rowOff>
    </xdr:from>
    <xdr:ext cx="4714875" cy="3390900"/>
    <xdr:grpSp>
      <xdr:nvGrpSpPr>
        <xdr:cNvPr id="2" name="Shape 2"/>
        <xdr:cNvGrpSpPr/>
      </xdr:nvGrpSpPr>
      <xdr:grpSpPr>
        <a:xfrm>
          <a:off x="2988563" y="2084550"/>
          <a:ext cx="4714875" cy="3390900"/>
          <a:chOff x="2988563" y="2084550"/>
          <a:chExt cx="4714875" cy="3390900"/>
        </a:xfrm>
      </xdr:grpSpPr>
      <xdr:grpSp>
        <xdr:nvGrpSpPr>
          <xdr:cNvPr id="52" name="Shape 52"/>
          <xdr:cNvGrpSpPr/>
        </xdr:nvGrpSpPr>
        <xdr:grpSpPr>
          <a:xfrm>
            <a:off x="2988563" y="2084550"/>
            <a:ext cx="4714875" cy="3390900"/>
            <a:chOff x="2988563" y="2084550"/>
            <a:chExt cx="4541474" cy="3337500"/>
          </a:xfrm>
        </xdr:grpSpPr>
        <xdr:sp>
          <xdr:nvSpPr>
            <xdr:cNvPr id="4" name="Shape 4"/>
            <xdr:cNvSpPr/>
          </xdr:nvSpPr>
          <xdr:spPr>
            <a:xfrm>
              <a:off x="2988563" y="2084550"/>
              <a:ext cx="4541450" cy="3337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3" name="Shape 53"/>
            <xdr:cNvGrpSpPr/>
          </xdr:nvGrpSpPr>
          <xdr:grpSpPr>
            <a:xfrm>
              <a:off x="2988563" y="2084550"/>
              <a:ext cx="4541474" cy="3337500"/>
              <a:chOff x="654" y="547"/>
              <a:chExt cx="550" cy="375"/>
            </a:xfrm>
          </xdr:grpSpPr>
          <xdr:sp>
            <xdr:nvSpPr>
              <xdr:cNvPr id="54" name="Shape 54"/>
              <xdr:cNvSpPr/>
            </xdr:nvSpPr>
            <xdr:spPr>
              <a:xfrm>
                <a:off x="654" y="547"/>
                <a:ext cx="550" cy="3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5" name="Shape 55"/>
              <xdr:cNvGrpSpPr/>
            </xdr:nvGrpSpPr>
            <xdr:grpSpPr>
              <a:xfrm>
                <a:off x="674" y="896"/>
                <a:ext cx="434" cy="22"/>
                <a:chOff x="1294" y="833"/>
                <a:chExt cx="434" cy="22"/>
              </a:xfrm>
            </xdr:grpSpPr>
            <xdr:sp>
              <xdr:nvSpPr>
                <xdr:cNvPr id="56" name="Shape 56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57" name="Shape 57"/>
                <xdr:cNvGrpSpPr/>
              </xdr:nvGrpSpPr>
              <xdr:grpSpPr>
                <a:xfrm>
                  <a:off x="1457" y="833"/>
                  <a:ext cx="50" cy="19"/>
                  <a:chOff x="1241" y="582"/>
                  <a:chExt cx="50" cy="19"/>
                </a:xfrm>
              </xdr:grpSpPr>
              <xdr:sp>
                <xdr:nvSpPr>
                  <xdr:cNvPr id="58" name="Shape 58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59" name="Shape 59"/>
                  <xdr:cNvSpPr/>
                </xdr:nvSpPr>
                <xdr:spPr>
                  <a:xfrm>
                    <a:off x="1254" y="582"/>
                    <a:ext cx="37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60" name="Shape 60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1" name="Shape 61"/>
                <xdr:cNvSpPr/>
              </xdr:nvSpPr>
              <xdr:spPr>
                <a:xfrm>
                  <a:off x="1531" y="833"/>
                  <a:ext cx="79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62" name="Shape 62"/>
                <xdr:cNvGrpSpPr/>
              </xdr:nvGrpSpPr>
              <xdr:grpSpPr>
                <a:xfrm>
                  <a:off x="1611" y="833"/>
                  <a:ext cx="50" cy="19"/>
                  <a:chOff x="1241" y="582"/>
                  <a:chExt cx="50" cy="19"/>
                </a:xfrm>
              </xdr:grpSpPr>
              <xdr:sp>
                <xdr:nvSpPr>
                  <xdr:cNvPr id="63" name="Shape 63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64" name="Shape 64"/>
                  <xdr:cNvSpPr/>
                </xdr:nvSpPr>
                <xdr:spPr>
                  <a:xfrm>
                    <a:off x="1254" y="582"/>
                    <a:ext cx="37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65" name="Shape 65"/>
                <xdr:cNvGrpSpPr/>
              </xdr:nvGrpSpPr>
              <xdr:grpSpPr>
                <a:xfrm>
                  <a:off x="1672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66" name="Shape 66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67" name="Shape 67"/>
                  <xdr:cNvSpPr/>
                </xdr:nvSpPr>
                <xdr:spPr>
                  <a:xfrm>
                    <a:off x="1254" y="582"/>
                    <a:ext cx="43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  <xdr:oneCellAnchor>
    <xdr:from>
      <xdr:col>0</xdr:col>
      <xdr:colOff>514350</xdr:colOff>
      <xdr:row>70</xdr:row>
      <xdr:rowOff>161925</xdr:rowOff>
    </xdr:from>
    <xdr:ext cx="4733925" cy="3629025"/>
    <xdr:grpSp>
      <xdr:nvGrpSpPr>
        <xdr:cNvPr id="2" name="Shape 2"/>
        <xdr:cNvGrpSpPr/>
      </xdr:nvGrpSpPr>
      <xdr:grpSpPr>
        <a:xfrm>
          <a:off x="2979038" y="1965488"/>
          <a:ext cx="4733926" cy="3629026"/>
          <a:chOff x="2979038" y="1965488"/>
          <a:chExt cx="4733926" cy="3629026"/>
        </a:xfrm>
      </xdr:grpSpPr>
      <xdr:grpSp>
        <xdr:nvGrpSpPr>
          <xdr:cNvPr id="68" name="Shape 68"/>
          <xdr:cNvGrpSpPr/>
        </xdr:nvGrpSpPr>
        <xdr:grpSpPr>
          <a:xfrm>
            <a:off x="2979038" y="1965488"/>
            <a:ext cx="4733926" cy="3629026"/>
            <a:chOff x="2979038" y="1965488"/>
            <a:chExt cx="4583906" cy="3571875"/>
          </a:xfrm>
        </xdr:grpSpPr>
        <xdr:sp>
          <xdr:nvSpPr>
            <xdr:cNvPr id="4" name="Shape 4"/>
            <xdr:cNvSpPr/>
          </xdr:nvSpPr>
          <xdr:spPr>
            <a:xfrm>
              <a:off x="2979038" y="1965488"/>
              <a:ext cx="4583900" cy="35718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9" name="Shape 69"/>
            <xdr:cNvGrpSpPr/>
          </xdr:nvGrpSpPr>
          <xdr:grpSpPr>
            <a:xfrm>
              <a:off x="2979038" y="1965488"/>
              <a:ext cx="4583906" cy="3571875"/>
              <a:chOff x="61" y="1017"/>
              <a:chExt cx="550" cy="375"/>
            </a:xfrm>
          </xdr:grpSpPr>
          <xdr:sp>
            <xdr:nvSpPr>
              <xdr:cNvPr id="70" name="Shape 70"/>
              <xdr:cNvSpPr/>
            </xdr:nvSpPr>
            <xdr:spPr>
              <a:xfrm>
                <a:off x="61" y="1017"/>
                <a:ext cx="550" cy="3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71" name="Shape 71"/>
              <xdr:cNvGrpSpPr/>
            </xdr:nvGrpSpPr>
            <xdr:grpSpPr>
              <a:xfrm>
                <a:off x="80" y="1366"/>
                <a:ext cx="431" cy="22"/>
                <a:chOff x="1294" y="833"/>
                <a:chExt cx="433" cy="22"/>
              </a:xfrm>
            </xdr:grpSpPr>
            <xdr:sp>
              <xdr:nvSpPr>
                <xdr:cNvPr id="72" name="Shape 72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73" name="Shape 73"/>
                <xdr:cNvGrpSpPr/>
              </xdr:nvGrpSpPr>
              <xdr:grpSpPr>
                <a:xfrm>
                  <a:off x="1457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74" name="Shape 74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75" name="Shape 75"/>
                  <xdr:cNvSpPr/>
                </xdr:nvSpPr>
                <xdr:spPr>
                  <a:xfrm>
                    <a:off x="1253" y="582"/>
                    <a:ext cx="44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76" name="Shape 76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77" name="Shape 77"/>
                <xdr:cNvSpPr/>
              </xdr:nvSpPr>
              <xdr:spPr>
                <a:xfrm>
                  <a:off x="1531" y="833"/>
                  <a:ext cx="74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78" name="Shape 78"/>
                <xdr:cNvGrpSpPr/>
              </xdr:nvGrpSpPr>
              <xdr:grpSpPr>
                <a:xfrm>
                  <a:off x="1611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79" name="Shape 79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80" name="Shape 80"/>
                  <xdr:cNvSpPr/>
                </xdr:nvSpPr>
                <xdr:spPr>
                  <a:xfrm>
                    <a:off x="1259" y="582"/>
                    <a:ext cx="38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81" name="Shape 81"/>
                <xdr:cNvGrpSpPr/>
              </xdr:nvGrpSpPr>
              <xdr:grpSpPr>
                <a:xfrm>
                  <a:off x="1672" y="833"/>
                  <a:ext cx="55" cy="19"/>
                  <a:chOff x="1241" y="582"/>
                  <a:chExt cx="55" cy="19"/>
                </a:xfrm>
              </xdr:grpSpPr>
              <xdr:sp>
                <xdr:nvSpPr>
                  <xdr:cNvPr id="82" name="Shape 82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83" name="Shape 83"/>
                  <xdr:cNvSpPr/>
                </xdr:nvSpPr>
                <xdr:spPr>
                  <a:xfrm>
                    <a:off x="1252" y="582"/>
                    <a:ext cx="44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  <xdr:oneCellAnchor>
    <xdr:from>
      <xdr:col>8</xdr:col>
      <xdr:colOff>447675</xdr:colOff>
      <xdr:row>71</xdr:row>
      <xdr:rowOff>0</xdr:rowOff>
    </xdr:from>
    <xdr:ext cx="4581525" cy="3619500"/>
    <xdr:grpSp>
      <xdr:nvGrpSpPr>
        <xdr:cNvPr id="2" name="Shape 2"/>
        <xdr:cNvGrpSpPr/>
      </xdr:nvGrpSpPr>
      <xdr:grpSpPr>
        <a:xfrm>
          <a:off x="3055238" y="1970250"/>
          <a:ext cx="4581525" cy="3619501"/>
          <a:chOff x="3055238" y="1970250"/>
          <a:chExt cx="4581525" cy="3619501"/>
        </a:xfrm>
      </xdr:grpSpPr>
      <xdr:grpSp>
        <xdr:nvGrpSpPr>
          <xdr:cNvPr id="84" name="Shape 84"/>
          <xdr:cNvGrpSpPr/>
        </xdr:nvGrpSpPr>
        <xdr:grpSpPr>
          <a:xfrm>
            <a:off x="3055238" y="1970250"/>
            <a:ext cx="4581525" cy="3619501"/>
            <a:chOff x="3055238" y="1970250"/>
            <a:chExt cx="4436336" cy="3562500"/>
          </a:xfrm>
        </xdr:grpSpPr>
        <xdr:sp>
          <xdr:nvSpPr>
            <xdr:cNvPr id="4" name="Shape 4"/>
            <xdr:cNvSpPr/>
          </xdr:nvSpPr>
          <xdr:spPr>
            <a:xfrm>
              <a:off x="3055238" y="1970250"/>
              <a:ext cx="4436325" cy="3562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85" name="Shape 85"/>
            <xdr:cNvGrpSpPr/>
          </xdr:nvGrpSpPr>
          <xdr:grpSpPr>
            <a:xfrm>
              <a:off x="3055238" y="1970250"/>
              <a:ext cx="4436336" cy="3562500"/>
              <a:chOff x="636" y="1018"/>
              <a:chExt cx="550" cy="375"/>
            </a:xfrm>
          </xdr:grpSpPr>
          <xdr:sp>
            <xdr:nvSpPr>
              <xdr:cNvPr id="86" name="Shape 86"/>
              <xdr:cNvSpPr/>
            </xdr:nvSpPr>
            <xdr:spPr>
              <a:xfrm>
                <a:off x="636" y="1018"/>
                <a:ext cx="550" cy="3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87" name="Shape 87"/>
              <xdr:cNvGrpSpPr/>
            </xdr:nvGrpSpPr>
            <xdr:grpSpPr>
              <a:xfrm>
                <a:off x="664" y="1366"/>
                <a:ext cx="432" cy="22"/>
                <a:chOff x="1294" y="833"/>
                <a:chExt cx="434" cy="22"/>
              </a:xfrm>
            </xdr:grpSpPr>
            <xdr:sp>
              <xdr:nvSpPr>
                <xdr:cNvPr id="88" name="Shape 88"/>
                <xdr:cNvSpPr/>
              </xdr:nvSpPr>
              <xdr:spPr>
                <a:xfrm>
                  <a:off x="1294" y="833"/>
                  <a:ext cx="93" cy="22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P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PGothic"/>
                      <a:ea typeface="MS PGothic"/>
                      <a:cs typeface="MS PGothic"/>
                      <a:sym typeface="MS PGothic"/>
                    </a:rPr>
                    <a:t>(単位：千円）</a:t>
                  </a:r>
                  <a:endParaRPr sz="1400"/>
                </a:p>
              </xdr:txBody>
            </xdr:sp>
            <xdr:grpSp>
              <xdr:nvGrpSpPr>
                <xdr:cNvPr id="89" name="Shape 89"/>
                <xdr:cNvGrpSpPr/>
              </xdr:nvGrpSpPr>
              <xdr:grpSpPr>
                <a:xfrm>
                  <a:off x="1457" y="833"/>
                  <a:ext cx="55" cy="19"/>
                  <a:chOff x="1241" y="582"/>
                  <a:chExt cx="55" cy="19"/>
                </a:xfrm>
              </xdr:grpSpPr>
              <xdr:sp>
                <xdr:nvSpPr>
                  <xdr:cNvPr id="90" name="Shape 90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333333"/>
                      </a:gs>
                      <a:gs pos="50000">
                        <a:srgbClr val="C0C0C0"/>
                      </a:gs>
                      <a:gs pos="100000">
                        <a:srgbClr val="333333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91" name="Shape 91"/>
                  <xdr:cNvSpPr/>
                </xdr:nvSpPr>
                <xdr:spPr>
                  <a:xfrm>
                    <a:off x="1254" y="582"/>
                    <a:ext cx="42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前年</a:t>
                    </a:r>
                    <a:endParaRPr sz="1400"/>
                  </a:p>
                </xdr:txBody>
              </xdr:sp>
            </xdr:grpSp>
            <xdr:sp>
              <xdr:nvSpPr>
                <xdr:cNvPr id="92" name="Shape 92"/>
                <xdr:cNvSpPr/>
              </xdr:nvSpPr>
              <xdr:spPr>
                <a:xfrm>
                  <a:off x="1520" y="838"/>
                  <a:ext cx="10" cy="10"/>
                </a:xfrm>
                <a:prstGeom prst="rect">
                  <a:avLst/>
                </a:prstGeom>
                <a:gradFill>
                  <a:gsLst>
                    <a:gs pos="0">
                      <a:srgbClr val="0000FF"/>
                    </a:gs>
                    <a:gs pos="50000">
                      <a:srgbClr val="99CCFF"/>
                    </a:gs>
                    <a:gs pos="100000">
                      <a:srgbClr val="0000FF"/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93" name="Shape 93"/>
                <xdr:cNvSpPr/>
              </xdr:nvSpPr>
              <xdr:spPr>
                <a:xfrm>
                  <a:off x="1531" y="833"/>
                  <a:ext cx="74" cy="19"/>
                </a:xfrm>
                <a:prstGeom prst="rect">
                  <a:avLst/>
                </a:prstGeom>
                <a:solidFill>
                  <a:srgbClr val="FFFFFF"/>
                </a:solidFill>
                <a:ln>
                  <a:noFill/>
                </a:ln>
              </xdr:spPr>
              <xdr:txBody>
                <a:bodyPr anchorCtr="0" anchor="t" bIns="0" lIns="27425" spcFirstLastPara="1" rIns="0" wrap="square" tIns="1827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MS Gothic"/>
                    <a:buNone/>
                  </a:pPr>
                  <a:r>
                    <a:rPr b="0" i="0" lang="en-US" sz="1100" u="none" strike="noStrike">
                      <a:solidFill>
                        <a:srgbClr val="000000"/>
                      </a:solidFill>
                      <a:latin typeface="MS Gothic"/>
                      <a:ea typeface="MS Gothic"/>
                      <a:cs typeface="MS Gothic"/>
                      <a:sym typeface="MS Gothic"/>
                    </a:rPr>
                    <a:t>事業計画</a:t>
                  </a:r>
                  <a:endParaRPr sz="1400"/>
                </a:p>
              </xdr:txBody>
            </xdr:sp>
            <xdr:grpSp>
              <xdr:nvGrpSpPr>
                <xdr:cNvPr id="94" name="Shape 94"/>
                <xdr:cNvGrpSpPr/>
              </xdr:nvGrpSpPr>
              <xdr:grpSpPr>
                <a:xfrm>
                  <a:off x="1611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95" name="Shape 95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6600"/>
                      </a:gs>
                      <a:gs pos="50000">
                        <a:srgbClr val="FF9900"/>
                      </a:gs>
                      <a:gs pos="100000">
                        <a:srgbClr val="FF6600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96" name="Shape 96"/>
                  <xdr:cNvSpPr/>
                </xdr:nvSpPr>
                <xdr:spPr>
                  <a:xfrm>
                    <a:off x="1259" y="582"/>
                    <a:ext cx="38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実績</a:t>
                    </a:r>
                    <a:endParaRPr sz="1400"/>
                  </a:p>
                </xdr:txBody>
              </xdr:sp>
            </xdr:grpSp>
            <xdr:grpSp>
              <xdr:nvGrpSpPr>
                <xdr:cNvPr id="97" name="Shape 97"/>
                <xdr:cNvGrpSpPr/>
              </xdr:nvGrpSpPr>
              <xdr:grpSpPr>
                <a:xfrm>
                  <a:off x="1672" y="833"/>
                  <a:ext cx="56" cy="19"/>
                  <a:chOff x="1241" y="582"/>
                  <a:chExt cx="56" cy="19"/>
                </a:xfrm>
              </xdr:grpSpPr>
              <xdr:sp>
                <xdr:nvSpPr>
                  <xdr:cNvPr id="98" name="Shape 98"/>
                  <xdr:cNvSpPr/>
                </xdr:nvSpPr>
                <xdr:spPr>
                  <a:xfrm>
                    <a:off x="1241" y="587"/>
                    <a:ext cx="10" cy="10"/>
                  </a:xfrm>
                  <a:prstGeom prst="rect">
                    <a:avLst/>
                  </a:prstGeom>
                  <a:gradFill>
                    <a:gsLst>
                      <a:gs pos="0">
                        <a:srgbClr val="FFCC99"/>
                      </a:gs>
                      <a:gs pos="50000">
                        <a:srgbClr val="FFF5EB"/>
                      </a:gs>
                      <a:gs pos="100000">
                        <a:srgbClr val="FFCC99"/>
                      </a:gs>
                    </a:gsLst>
                    <a:lin ang="0" scaled="0"/>
                  </a:gradFill>
                  <a:ln>
                    <a:noFill/>
                  </a:ln>
                </xdr:spPr>
                <xdr:txBody>
                  <a:bodyPr anchorCtr="0" anchor="ctr" bIns="91425" lIns="91425" spcFirstLastPara="1" rIns="91425" wrap="square" tIns="9142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SzPts val="1400"/>
                      <a:buFont typeface="Arial"/>
                      <a:buNone/>
                    </a:pPr>
                    <a:r>
                      <a:t/>
                    </a:r>
                    <a:endParaRPr sz="1400"/>
                  </a:p>
                </xdr:txBody>
              </xdr:sp>
              <xdr:sp>
                <xdr:nvSpPr>
                  <xdr:cNvPr id="99" name="Shape 99"/>
                  <xdr:cNvSpPr/>
                </xdr:nvSpPr>
                <xdr:spPr>
                  <a:xfrm>
                    <a:off x="1255" y="582"/>
                    <a:ext cx="42" cy="19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noFill/>
                  </a:ln>
                </xdr:spPr>
                <xdr:txBody>
                  <a:bodyPr anchorCtr="0" anchor="t" bIns="0" lIns="27425" spcFirstLastPara="1" rIns="0" wrap="square" tIns="18275">
                    <a:noAutofit/>
                  </a:bodyPr>
                  <a:lstStyle/>
                  <a:p>
                    <a:pPr indent="0" lvl="0" marL="0" rtl="0" algn="l">
                      <a:spcBef>
                        <a:spcPts val="0"/>
                      </a:spcBef>
                      <a:spcAft>
                        <a:spcPts val="0"/>
                      </a:spcAft>
                      <a:buClr>
                        <a:srgbClr val="000000"/>
                      </a:buClr>
                      <a:buSzPts val="1100"/>
                      <a:buFont typeface="MS Gothic"/>
                      <a:buNone/>
                    </a:pPr>
                    <a:r>
                      <a:rPr b="0" i="0" lang="en-US" sz="1100" u="none" strike="noStrike">
                        <a:solidFill>
                          <a:srgbClr val="000000"/>
                        </a:solidFill>
                        <a:latin typeface="MS Gothic"/>
                        <a:ea typeface="MS Gothic"/>
                        <a:cs typeface="MS Gothic"/>
                        <a:sym typeface="MS Gothic"/>
                      </a:rPr>
                      <a:t>予想</a:t>
                    </a:r>
                    <a:endParaRPr sz="1400"/>
                  </a:p>
                </xdr:txBody>
              </xdr:sp>
            </xdr:grpSp>
          </xdr:grpSp>
        </xdr:grp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104775</xdr:rowOff>
    </xdr:from>
    <xdr:ext cx="2343150" cy="352425"/>
    <xdr:sp>
      <xdr:nvSpPr>
        <xdr:cNvPr id="100" name="Shape 100"/>
        <xdr:cNvSpPr/>
      </xdr:nvSpPr>
      <xdr:spPr>
        <a:xfrm>
          <a:off x="4179188" y="3608550"/>
          <a:ext cx="2333625" cy="342900"/>
        </a:xfrm>
        <a:prstGeom prst="roundRect">
          <a:avLst>
            <a:gd fmla="val 11306" name="adj"/>
          </a:avLst>
        </a:prstGeom>
        <a:solidFill>
          <a:schemeClr val="accent2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1600"/>
            <a:buFont typeface="MS PGothic"/>
            <a:buNone/>
          </a:pPr>
          <a:r>
            <a:rPr b="1" i="0" lang="en-US" sz="16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　共有事項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600"/>
            <a:buFont typeface="Arial"/>
            <a:buNone/>
          </a:pPr>
          <a:r>
            <a:t/>
          </a:r>
          <a:endParaRPr b="1" i="0" sz="1600" u="none" strike="noStrike">
            <a:solidFill>
              <a:srgbClr val="FFFFFF"/>
            </a:solidFill>
            <a:latin typeface="MS PGothic"/>
            <a:ea typeface="MS PGothic"/>
            <a:cs typeface="MS PGothic"/>
            <a:sym typeface="MS PGothic"/>
          </a:endParaRPr>
        </a:p>
      </xdr:txBody>
    </xdr:sp>
    <xdr:clientData fLocksWithSheet="0"/>
  </xdr:oneCellAnchor>
  <xdr:oneCellAnchor>
    <xdr:from>
      <xdr:col>1</xdr:col>
      <xdr:colOff>0</xdr:colOff>
      <xdr:row>4</xdr:row>
      <xdr:rowOff>0</xdr:rowOff>
    </xdr:from>
    <xdr:ext cx="7019925" cy="266700"/>
    <xdr:sp>
      <xdr:nvSpPr>
        <xdr:cNvPr id="101" name="Shape 101"/>
        <xdr:cNvSpPr/>
      </xdr:nvSpPr>
      <xdr:spPr>
        <a:xfrm>
          <a:off x="1840800" y="3651413"/>
          <a:ext cx="7010400" cy="257175"/>
        </a:xfrm>
        <a:prstGeom prst="rect">
          <a:avLst/>
        </a:prstGeom>
        <a:solidFill>
          <a:srgbClr val="262626"/>
        </a:solidFill>
        <a:ln>
          <a:noFill/>
        </a:ln>
      </xdr:spPr>
      <xdr:txBody>
        <a:bodyPr anchorCtr="0" anchor="ctr" bIns="18275" lIns="3657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1100"/>
            <a:buFont typeface="MS PGothic"/>
            <a:buNone/>
          </a:pPr>
          <a:r>
            <a:rPr b="1" i="0" lang="en-US" sz="11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　リソース配分の変更オプション</a:t>
          </a:r>
          <a:endParaRPr sz="1400"/>
        </a:p>
      </xdr:txBody>
    </xdr:sp>
    <xdr:clientData fLocksWithSheet="0"/>
  </xdr:oneCellAnchor>
  <xdr:oneCellAnchor>
    <xdr:from>
      <xdr:col>6</xdr:col>
      <xdr:colOff>409575</xdr:colOff>
      <xdr:row>0</xdr:row>
      <xdr:rowOff>47625</xdr:rowOff>
    </xdr:from>
    <xdr:ext cx="4429125" cy="581025"/>
    <xdr:sp>
      <xdr:nvSpPr>
        <xdr:cNvPr id="102" name="Shape 102"/>
        <xdr:cNvSpPr/>
      </xdr:nvSpPr>
      <xdr:spPr>
        <a:xfrm>
          <a:off x="3136200" y="3494250"/>
          <a:ext cx="441960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6800" lIns="72000" spcFirstLastPara="1" rIns="90000" wrap="square" tIns="46800">
          <a:noAutofit/>
        </a:bodyPr>
        <a:lstStyle/>
        <a:p>
          <a:pPr indent="0" lvl="0" marL="0" rtl="0" algn="l">
            <a:lnSpc>
              <a:spcPct val="12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MS PGothic"/>
            <a:buNone/>
          </a:pPr>
          <a:r>
            <a:rPr b="0" i="0" lang="en-US" sz="1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内外の環境要因の変化から、リソース配分の変更を企図したことを記載ください。ただし、</a:t>
          </a:r>
          <a:r>
            <a:rPr b="0" i="0" lang="en-US" sz="10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喫緊の意思決定を必要とする変更を記載するのではなく、「もしかしたら」という程度で検討していることを記載ください。</a:t>
          </a:r>
          <a:r>
            <a:rPr b="0" i="0" lang="en-US" sz="1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なければ記載の必要はありません。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42</xdr:row>
      <xdr:rowOff>0</xdr:rowOff>
    </xdr:from>
    <xdr:ext cx="7019925" cy="266700"/>
    <xdr:sp>
      <xdr:nvSpPr>
        <xdr:cNvPr id="103" name="Shape 103"/>
        <xdr:cNvSpPr/>
      </xdr:nvSpPr>
      <xdr:spPr>
        <a:xfrm>
          <a:off x="1840800" y="3651413"/>
          <a:ext cx="7010400" cy="257175"/>
        </a:xfrm>
        <a:prstGeom prst="rect">
          <a:avLst/>
        </a:prstGeom>
        <a:solidFill>
          <a:srgbClr val="262626"/>
        </a:solidFill>
        <a:ln>
          <a:noFill/>
        </a:ln>
      </xdr:spPr>
      <xdr:txBody>
        <a:bodyPr anchorCtr="0" anchor="ctr" bIns="18275" lIns="3657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FFFFFF"/>
            </a:buClr>
            <a:buSzPts val="1100"/>
            <a:buFont typeface="MS PGothic"/>
            <a:buNone/>
          </a:pPr>
          <a:r>
            <a:rPr b="1" i="0" lang="en-US" sz="11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　競合・顧客の動向や予測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32</xdr:row>
      <xdr:rowOff>38100</xdr:rowOff>
    </xdr:from>
    <xdr:ext cx="3838575" cy="2333625"/>
    <xdr:graphicFrame>
      <xdr:nvGraphicFramePr>
        <xdr:cNvPr id="1268711790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381000</xdr:colOff>
      <xdr:row>32</xdr:row>
      <xdr:rowOff>38100</xdr:rowOff>
    </xdr:from>
    <xdr:ext cx="3819525" cy="2333625"/>
    <xdr:graphicFrame>
      <xdr:nvGraphicFramePr>
        <xdr:cNvPr id="22990084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47625</xdr:rowOff>
    </xdr:from>
    <xdr:ext cx="3838575" cy="2333625"/>
    <xdr:graphicFrame>
      <xdr:nvGraphicFramePr>
        <xdr:cNvPr id="120385060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361950</xdr:colOff>
      <xdr:row>52</xdr:row>
      <xdr:rowOff>47625</xdr:rowOff>
    </xdr:from>
    <xdr:ext cx="3819525" cy="2305050"/>
    <xdr:graphicFrame>
      <xdr:nvGraphicFramePr>
        <xdr:cNvPr id="61486988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46</xdr:row>
      <xdr:rowOff>0</xdr:rowOff>
    </xdr:from>
    <xdr:ext cx="4924425" cy="2676525"/>
    <xdr:graphicFrame>
      <xdr:nvGraphicFramePr>
        <xdr:cNvPr id="2096767847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38100</xdr:colOff>
      <xdr:row>46</xdr:row>
      <xdr:rowOff>0</xdr:rowOff>
    </xdr:from>
    <xdr:ext cx="5210175" cy="2676525"/>
    <xdr:graphicFrame>
      <xdr:nvGraphicFramePr>
        <xdr:cNvPr id="1816223241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62</xdr:row>
      <xdr:rowOff>133350</xdr:rowOff>
    </xdr:from>
    <xdr:ext cx="4962525" cy="2428875"/>
    <xdr:graphicFrame>
      <xdr:nvGraphicFramePr>
        <xdr:cNvPr id="208900189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62</xdr:row>
      <xdr:rowOff>133350</xdr:rowOff>
    </xdr:from>
    <xdr:ext cx="5200650" cy="2428875"/>
    <xdr:graphicFrame>
      <xdr:nvGraphicFramePr>
        <xdr:cNvPr id="172311784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46</xdr:row>
      <xdr:rowOff>0</xdr:rowOff>
    </xdr:from>
    <xdr:ext cx="4829175" cy="2676525"/>
    <xdr:graphicFrame>
      <xdr:nvGraphicFramePr>
        <xdr:cNvPr id="1748635203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38100</xdr:colOff>
      <xdr:row>46</xdr:row>
      <xdr:rowOff>0</xdr:rowOff>
    </xdr:from>
    <xdr:ext cx="5210175" cy="2676525"/>
    <xdr:graphicFrame>
      <xdr:nvGraphicFramePr>
        <xdr:cNvPr id="1766471424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62</xdr:row>
      <xdr:rowOff>133350</xdr:rowOff>
    </xdr:from>
    <xdr:ext cx="4867275" cy="2428875"/>
    <xdr:graphicFrame>
      <xdr:nvGraphicFramePr>
        <xdr:cNvPr id="270722480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62</xdr:row>
      <xdr:rowOff>133350</xdr:rowOff>
    </xdr:from>
    <xdr:ext cx="5200650" cy="2428875"/>
    <xdr:graphicFrame>
      <xdr:nvGraphicFramePr>
        <xdr:cNvPr id="139035428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&#20107;&#21209;&#26989;&#21209;&#36039;&#26009;/100000&#31649;&#29702;&#37096;&#38272;/112000&#20250;&#35696;&#36039;&#26009;/&#12510;&#12493;&#12540;&#12472;&#12515;&#12540;&#20250;&#35696;&#12539;&#22577;&#21578;/&#26032;&#31649;&#29702;&#20250;&#35336;&#12487;&#12540;&#12479;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&#20107;&#21209;&#26989;&#21209;&#36039;&#26009;/100000&#31649;&#29702;&#37096;&#38272;/112000&#20250;&#35696;&#36039;&#26009;/&#12510;&#12493;&#12540;&#12472;&#12515;&#12540;&#20250;&#35696;&#12539;&#22577;&#21578;/&#12501;&#12457;&#12540;&#12510;&#12483;&#12488;/&#26032;&#31649;&#29702;&#20250;&#35336;&#12487;&#12540;&#12479;20130813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改変後イメージ"/>
      <sheetName val="【四半期サマリー作成用】"/>
      <sheetName val="※作成中【月次作成用】"/>
      <sheetName val="計算入力"/>
      <sheetName val="過去予算データ"/>
      <sheetName val="12(総合)"/>
      <sheetName val="12（管理)"/>
      <sheetName val="12（家庭教師)"/>
      <sheetName val="12(教育人材)"/>
      <sheetName val="12（コアコンピタンス)"/>
      <sheetName val="12（経営投資)"/>
      <sheetName val="【月次作成用】"/>
      <sheetName val="月次セクション入力用"/>
      <sheetName val="四半期計算入力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共通要素管理"/>
      <sheetName val="【月次作成用】"/>
      <sheetName val="【四半期サマリー作成用】"/>
      <sheetName val="四半期計算入力"/>
      <sheetName val="過去予算データ"/>
      <sheetName val="【営業報告作成用】"/>
      <sheetName val="13（総合）"/>
      <sheetName val="13（管理）"/>
      <sheetName val="13（家庭教師）"/>
      <sheetName val="13（講師求人）"/>
      <sheetName val="13（留学生支援）"/>
      <sheetName val="13（事業創造）"/>
      <sheetName val="13（経営投資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saka"/>
        <a:ea typeface="osaka"/>
        <a:cs typeface="osaka"/>
      </a:majorFont>
      <a:minorFont>
        <a:latin typeface="osaka"/>
        <a:ea typeface="osaka"/>
        <a:cs typeface="osak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3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4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6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7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8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9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0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1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1.22" defaultRowHeight="15.0"/>
  <cols>
    <col customWidth="1" min="1" max="1" width="0.78"/>
    <col customWidth="1" hidden="1" min="2" max="2" width="3.56"/>
    <col customWidth="1" min="3" max="3" width="9.0"/>
    <col customWidth="1" min="4" max="4" width="0.78"/>
    <col customWidth="1" min="5" max="5" width="10.56"/>
    <col customWidth="1" min="6" max="6" width="0.78"/>
    <col customWidth="1" min="7" max="7" width="9.22"/>
    <col customWidth="1" min="8" max="9" width="8.22"/>
    <col customWidth="1" min="10" max="10" width="0.78"/>
    <col customWidth="1" min="11" max="11" width="9.22"/>
    <col customWidth="1" min="12" max="13" width="8.22"/>
    <col customWidth="1" min="14" max="26" width="10.11"/>
  </cols>
  <sheetData>
    <row r="1" ht="28.5" customHeight="1">
      <c r="A1" s="1"/>
      <c r="B1" s="1"/>
      <c r="C1" s="2">
        <v>3.0</v>
      </c>
      <c r="D1" s="3"/>
      <c r="E1" s="4" t="str">
        <f>+'【営業報告作成用】'!D2</f>
        <v>講師求人</v>
      </c>
      <c r="F1" s="5" t="str">
        <f>IF(OR(E1="全社",E1="管理部")," 社員報告会　発表資料","部門　社員報告会　発表資料")</f>
        <v>部門　社員報告会　発表資料</v>
      </c>
      <c r="G1" s="6"/>
      <c r="H1" s="1"/>
      <c r="I1" s="1"/>
      <c r="J1" s="1"/>
      <c r="K1" s="1"/>
      <c r="L1" s="7">
        <f>+'【営業報告作成用】'!H2</f>
        <v>2019</v>
      </c>
      <c r="M1" s="8" t="str">
        <f> IF(E1="管理","管理",E1)</f>
        <v>講師求人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hidden="1" customHeight="1">
      <c r="A2" s="1"/>
      <c r="B2" s="1"/>
      <c r="C2" s="9"/>
      <c r="D2" s="9"/>
      <c r="E2" s="10"/>
      <c r="F2" s="11"/>
      <c r="G2" s="1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hidden="1" customHeight="1">
      <c r="A3" s="1"/>
      <c r="B3" s="1"/>
      <c r="C3" s="9"/>
      <c r="D3" s="9"/>
      <c r="E3" s="11"/>
      <c r="F3" s="11"/>
      <c r="G3" s="12">
        <v>1.08</v>
      </c>
      <c r="H3" s="1"/>
      <c r="I3" s="1"/>
      <c r="J3" s="1"/>
      <c r="K3" s="1">
        <v>1.05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hidden="1" customHeight="1">
      <c r="A4" s="10"/>
      <c r="B4" s="10"/>
      <c r="C4" s="13"/>
      <c r="D4" s="13"/>
      <c r="E4" s="14"/>
      <c r="F4" s="14"/>
      <c r="G4" s="14">
        <v>1.0</v>
      </c>
      <c r="H4" s="14">
        <f t="shared" ref="H4:I4" si="1">G4+1</f>
        <v>2</v>
      </c>
      <c r="I4" s="14">
        <f t="shared" si="1"/>
        <v>3</v>
      </c>
      <c r="J4" s="14"/>
      <c r="K4" s="14">
        <f>I4+1</f>
        <v>4</v>
      </c>
      <c r="L4" s="14">
        <f t="shared" ref="L4:M4" si="2">K4+1</f>
        <v>5</v>
      </c>
      <c r="M4" s="14">
        <f t="shared" si="2"/>
        <v>6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6.0" customHeight="1">
      <c r="A5" s="10"/>
      <c r="B5" s="10"/>
      <c r="C5" s="13"/>
      <c r="D5" s="13"/>
      <c r="E5" s="14"/>
      <c r="F5" s="14"/>
      <c r="G5" s="14"/>
      <c r="H5" s="14"/>
      <c r="I5" s="14"/>
      <c r="J5" s="14"/>
      <c r="K5" s="14"/>
      <c r="L5" s="14"/>
      <c r="M5" s="14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6.5" customHeight="1">
      <c r="A6" s="1"/>
      <c r="B6" s="1"/>
      <c r="C6" s="1"/>
      <c r="D6" s="1"/>
      <c r="E6" s="15" t="s">
        <v>0</v>
      </c>
      <c r="F6" s="10"/>
      <c r="G6" s="16" t="s">
        <v>1</v>
      </c>
      <c r="H6" s="17"/>
      <c r="I6" s="17"/>
      <c r="J6" s="10"/>
      <c r="K6" s="16" t="s">
        <v>2</v>
      </c>
      <c r="L6" s="17"/>
      <c r="M6" s="17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8"/>
      <c r="F7" s="10"/>
      <c r="G7" s="19" t="s">
        <v>3</v>
      </c>
      <c r="H7" s="20" t="s">
        <v>4</v>
      </c>
      <c r="I7" s="20" t="s">
        <v>5</v>
      </c>
      <c r="J7" s="20"/>
      <c r="K7" s="19" t="s">
        <v>3</v>
      </c>
      <c r="L7" s="20" t="s">
        <v>4</v>
      </c>
      <c r="M7" s="20" t="s">
        <v>6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.75" customHeight="1">
      <c r="A8" s="1"/>
      <c r="B8" s="1"/>
      <c r="C8" s="1"/>
      <c r="D8" s="1"/>
      <c r="E8" s="21" t="s">
        <v>7</v>
      </c>
      <c r="F8" s="22"/>
      <c r="G8" s="21" t="s">
        <v>8</v>
      </c>
      <c r="H8" s="22"/>
      <c r="I8" s="22"/>
      <c r="J8" s="22"/>
      <c r="K8" s="21" t="s">
        <v>7</v>
      </c>
      <c r="L8" s="22"/>
      <c r="M8" s="22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.0" customHeight="1">
      <c r="A9" s="1"/>
      <c r="B9" s="1"/>
      <c r="C9" s="23"/>
      <c r="D9" s="23"/>
      <c r="E9" s="24"/>
      <c r="F9" s="24"/>
      <c r="G9" s="24"/>
      <c r="H9" s="24"/>
      <c r="I9" s="24"/>
      <c r="J9" s="24"/>
      <c r="K9" s="24"/>
      <c r="L9" s="24"/>
      <c r="M9" s="2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/>
      <c r="B10" s="1">
        <v>3.0</v>
      </c>
      <c r="C10" s="25" t="s">
        <v>9</v>
      </c>
      <c r="D10" s="26" t="s">
        <v>9</v>
      </c>
      <c r="E10" s="27">
        <f t="array" ref="E10">IFERROR(INDEX('元データ'!$A$1:$DY$200,MATCH(IF($C$1&lt;4,$L$1+1,$L$1)*100+$C$1,'元データ'!$A$1:$A$200,0),MATCH($M$1&amp;"-"&amp;E$8&amp;"-"&amp;$D10,'元データ'!$A$1:$DY$1,0))/10000,"")</f>
        <v>3467.42</v>
      </c>
      <c r="F10" s="10"/>
      <c r="G10" s="28">
        <f t="array" ref="G10">IFERROR(INDEX('元データ'!$A$1:$DY$200,MATCH(IF($C$1&lt;4,$L$1+1,$L$1)*100+$C$1,'元データ'!$A$1:$A$200,0),MATCH($M$1&amp;"-"&amp;G$8&amp;"-"&amp;$D10,'元データ'!$A$1:$DY$1,0))/10000,"")</f>
        <v>2997.9553</v>
      </c>
      <c r="H10" s="29">
        <f t="shared" ref="H10:H12" si="3">IFERROR(+E10-G10,"")</f>
        <v>469.4647</v>
      </c>
      <c r="I10" s="30">
        <f t="shared" ref="I10:I13" si="4">IFERROR(E10/G10,"")</f>
        <v>1.156594963</v>
      </c>
      <c r="J10" s="31"/>
      <c r="K10" s="28">
        <f t="array" ref="K10">IFERROR(INDEX('元データ'!$A$1:$DY$200,MATCH((IF($C$1&lt;4,$L$1+1,$L$1)-1)*100+$C$1,'元データ'!$A$1:$A$200,0),MATCH($M$1&amp;"-"&amp;E$8&amp;"-"&amp;$D10,'元データ'!$A$1:$DY$1,0))/10000,"")</f>
        <v>3023.46</v>
      </c>
      <c r="L10" s="29">
        <f t="shared" ref="L10:L12" si="5">IFERROR(+E10-K10,"")</f>
        <v>443.96</v>
      </c>
      <c r="M10" s="30">
        <f t="shared" ref="M10:M12" si="6">IFERROR(E10/K10,"")</f>
        <v>1.14683839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/>
      <c r="B11" s="1">
        <v>10.0</v>
      </c>
      <c r="C11" s="25" t="s">
        <v>10</v>
      </c>
      <c r="D11" s="26" t="s">
        <v>11</v>
      </c>
      <c r="E11" s="27">
        <f t="array" ref="E11">IFERROR(INDEX('元データ'!$A$1:$DY$200,MATCH(IF($C$1&lt;4,$L$1+1,$L$1)*100+$C$1,'元データ'!$A$1:$A$200,0),MATCH($M$1&amp;"-"&amp;E$8&amp;"-"&amp;$D11,'元データ'!$A$1:$DY$1,0))/10000,"")</f>
        <v>0</v>
      </c>
      <c r="F11" s="10"/>
      <c r="G11" s="28">
        <f t="array" ref="G11">IFERROR(INDEX('元データ'!$A$1:$DY$200,MATCH(IF($C$1&lt;4,$L$1+1,$L$1)*100+$C$1,'元データ'!$A$1:$A$200,0),MATCH($M$1&amp;"-"&amp;G$8&amp;"-"&amp;$D11,'元データ'!$A$1:$DY$1,0))/10000,"")</f>
        <v>0</v>
      </c>
      <c r="H11" s="29">
        <f t="shared" si="3"/>
        <v>0</v>
      </c>
      <c r="I11" s="30" t="str">
        <f t="shared" si="4"/>
        <v/>
      </c>
      <c r="J11" s="31"/>
      <c r="K11" s="28">
        <f t="array" ref="K11">IFERROR(INDEX('元データ'!$A$1:$DY$200,MATCH((IF($C$1&lt;4,$L$1+1,$L$1)-1)*100+$C$1,'元データ'!$A$1:$A$200,0),MATCH($M$1&amp;"-"&amp;E$8&amp;"-"&amp;$D11,'元データ'!$A$1:$DY$1,0))/10000,"")</f>
        <v>0</v>
      </c>
      <c r="L11" s="29">
        <f t="shared" si="5"/>
        <v>0</v>
      </c>
      <c r="M11" s="30" t="str">
        <f t="shared" si="6"/>
        <v/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/>
      <c r="B12" s="1">
        <v>17.0</v>
      </c>
      <c r="C12" s="25" t="s">
        <v>12</v>
      </c>
      <c r="D12" s="26" t="s">
        <v>13</v>
      </c>
      <c r="E12" s="27">
        <f t="array" ref="E12">IFERROR(INDEX('元データ'!$A$1:$DY$200,MATCH(IF($C$1&lt;4,$L$1+1,$L$1)*100+$C$1,'元データ'!$A$1:$A$200,0),MATCH($M$1&amp;"-"&amp;E$8&amp;"-"&amp;$D12,'元データ'!$A$1:$DY$1,0))/10000,"")</f>
        <v>3467.42</v>
      </c>
      <c r="F12" s="10"/>
      <c r="G12" s="28">
        <f t="array" ref="G12">IFERROR(INDEX('元データ'!$A$1:$DY$200,MATCH(IF($C$1&lt;4,$L$1+1,$L$1)*100+$C$1,'元データ'!$A$1:$A$200,0),MATCH($M$1&amp;"-"&amp;G$8&amp;"-"&amp;$D12,'元データ'!$A$1:$DY$1,0))/10000,"")</f>
        <v>2997.9553</v>
      </c>
      <c r="H12" s="29">
        <f t="shared" si="3"/>
        <v>469.4647</v>
      </c>
      <c r="I12" s="30">
        <f t="shared" si="4"/>
        <v>1.156594963</v>
      </c>
      <c r="J12" s="31"/>
      <c r="K12" s="28">
        <f t="array" ref="K12">IFERROR(INDEX('元データ'!$A$1:$DY$200,MATCH((IF($C$1&lt;4,$L$1+1,$L$1)-1)*100+$C$1,'元データ'!$A$1:$A$200,0),MATCH($M$1&amp;"-"&amp;E$8&amp;"-"&amp;$D12,'元データ'!$A$1:$DY$1,0))/10000,"")</f>
        <v>3023.46</v>
      </c>
      <c r="L12" s="29">
        <f t="shared" si="5"/>
        <v>443.96</v>
      </c>
      <c r="M12" s="30">
        <f t="shared" si="6"/>
        <v>1.14683839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/>
      <c r="B13" s="1">
        <v>39.0</v>
      </c>
      <c r="C13" s="25" t="s">
        <v>14</v>
      </c>
      <c r="D13" s="32"/>
      <c r="E13" s="30">
        <f>IFERROR(IF(E10=0,"",+E12/E10),"")</f>
        <v>1</v>
      </c>
      <c r="F13" s="31"/>
      <c r="G13" s="33">
        <f>IFERROR(IF(G10=0,"",+G12/G10),"")</f>
        <v>1</v>
      </c>
      <c r="H13" s="34">
        <f>IFERROR(E13-G13,"")</f>
        <v>0</v>
      </c>
      <c r="I13" s="30">
        <f t="shared" si="4"/>
        <v>1</v>
      </c>
      <c r="J13" s="1"/>
      <c r="K13" s="33">
        <f>IFERROR(IF(K10=0,"",+K12/K10),"")</f>
        <v>1</v>
      </c>
      <c r="L13" s="34"/>
      <c r="M13" s="10" t="s">
        <v>15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.0" customHeight="1">
      <c r="A14" s="1"/>
      <c r="B14" s="1"/>
      <c r="C14" s="35"/>
      <c r="D14" s="36"/>
      <c r="E14" s="37"/>
      <c r="F14" s="24"/>
      <c r="G14" s="38"/>
      <c r="H14" s="23"/>
      <c r="I14" s="23"/>
      <c r="J14" s="23"/>
      <c r="K14" s="38"/>
      <c r="L14" s="23"/>
      <c r="M14" s="23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/>
      <c r="B15" s="1">
        <v>24.0</v>
      </c>
      <c r="C15" s="25" t="s">
        <v>16</v>
      </c>
      <c r="D15" s="26" t="s">
        <v>17</v>
      </c>
      <c r="E15" s="27">
        <f t="array" ref="E15">IFERROR(INDEX('元データ'!$A$1:$DY$200,MATCH(IF($C$1&lt;4,$L$1+1,$L$1)*100+$C$1,'元データ'!$A$1:$A$200,0),MATCH($M$1&amp;"-"&amp;E$8&amp;"-"&amp;$D15,'元データ'!$A$1:$DY$1,0))/10000,"")</f>
        <v>2990.87322</v>
      </c>
      <c r="F15" s="10"/>
      <c r="G15" s="28">
        <f t="array" ref="G15">IFERROR(INDEX('元データ'!$A$1:$DY$200,MATCH(IF($C$1&lt;4,$L$1+1,$L$1)*100+$C$1,'元データ'!$A$1:$A$200,0),MATCH($M$1&amp;"-"&amp;G$8&amp;"-"&amp;$D15,'元データ'!$A$1:$DY$1,0))/10000,"")</f>
        <v>3375.1933</v>
      </c>
      <c r="H15" s="29">
        <f t="shared" ref="H15:H16" si="7">IFERROR(+E15-G15,"")</f>
        <v>-384.3200796</v>
      </c>
      <c r="I15" s="30">
        <f t="shared" ref="I15:I16" si="8">IFERROR(E15/G15,"")</f>
        <v>0.8861339054</v>
      </c>
      <c r="J15" s="31"/>
      <c r="K15" s="28">
        <f t="array" ref="K15">IFERROR(INDEX('元データ'!$A$1:$DY$200,MATCH((IF($C$1&lt;4,$L$1+1,$L$1)-1)*100+$C$1,'元データ'!$A$1:$A$200,0),MATCH($M$1&amp;"-"&amp;E$8&amp;"-"&amp;$D15,'元データ'!$A$1:$DY$1,0))/10000,"")</f>
        <v>2817.429741</v>
      </c>
      <c r="L15" s="29">
        <f t="shared" ref="L15:L16" si="9">IFERROR(+E15-K15,"")</f>
        <v>173.4434796</v>
      </c>
      <c r="M15" s="30">
        <f t="shared" ref="M15:M16" si="10">IFERROR(E15/K15,"")</f>
        <v>1.061560889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>
        <v>31.0</v>
      </c>
      <c r="C16" s="25" t="s">
        <v>18</v>
      </c>
      <c r="D16" s="26" t="s">
        <v>19</v>
      </c>
      <c r="E16" s="27">
        <f t="array" ref="E16">IFERROR(INDEX('元データ'!$A$1:$DY$200,MATCH(IF($C$1&lt;4,$L$1+1,$L$1)*100+$C$1,'元データ'!$A$1:$A$200,0),MATCH($M$1&amp;"-"&amp;E$8&amp;"-"&amp;$D16,'元データ'!$A$1:$DY$1,0))/10000,"")</f>
        <v>476.5467796</v>
      </c>
      <c r="F16" s="10"/>
      <c r="G16" s="39">
        <f t="array" ref="G16">IFERROR(INDEX('元データ'!$A$1:$DY$200,MATCH(IF($C$1&lt;4,$L$1+1,$L$1)*100+$C$1,'元データ'!$A$1:$A$200,0),MATCH($M$1&amp;"-"&amp;G$8&amp;"-"&amp;$D16,'元データ'!$A$1:$DY$1,0))/10000,"")</f>
        <v>-377.238</v>
      </c>
      <c r="H16" s="29">
        <f t="shared" si="7"/>
        <v>853.7847796</v>
      </c>
      <c r="I16" s="30">
        <f t="shared" si="8"/>
        <v>-1.263252322</v>
      </c>
      <c r="J16" s="31"/>
      <c r="K16" s="39">
        <f t="array" ref="K16">IFERROR(INDEX('元データ'!$A$1:$DY$200,MATCH((IF($C$1&lt;4,$L$1+1,$L$1)-1)*100+$C$1,'元データ'!$A$1:$A$200,0),MATCH($M$1&amp;"-"&amp;E$8&amp;"-"&amp;$D16,'元データ'!$A$1:$DY$1,0))/10000,"")</f>
        <v>206.0302593</v>
      </c>
      <c r="L16" s="29">
        <f t="shared" si="9"/>
        <v>270.5165204</v>
      </c>
      <c r="M16" s="30">
        <f t="shared" si="10"/>
        <v>2.312994127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/>
      <c r="B17" s="1">
        <v>42.0</v>
      </c>
      <c r="C17" s="25" t="s">
        <v>20</v>
      </c>
      <c r="D17" s="40"/>
      <c r="E17" s="30">
        <f>IFERROR(IF(E10=0,"",E16/E10),"")</f>
        <v>0.1374355514</v>
      </c>
      <c r="F17" s="10"/>
      <c r="G17" s="33">
        <f>IFERROR(IF(G10=0,"",G16/G10),"")</f>
        <v>-0.1258317627</v>
      </c>
      <c r="H17" s="34">
        <f>IFERROR(E17-G17,"")</f>
        <v>0.2632673141</v>
      </c>
      <c r="I17" s="10" t="s">
        <v>15</v>
      </c>
      <c r="J17" s="1"/>
      <c r="K17" s="33">
        <f>IFERROR(IF(K10=0,"",K16/K10),"")</f>
        <v>0.06814386804</v>
      </c>
      <c r="L17" s="34">
        <f>IF(E17="","",E17-K17)</f>
        <v>0.06929168336</v>
      </c>
      <c r="M17" s="10" t="s">
        <v>15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.0" customHeight="1">
      <c r="A18" s="1"/>
      <c r="B18" s="1"/>
      <c r="C18" s="23"/>
      <c r="D18" s="23"/>
      <c r="E18" s="24"/>
      <c r="F18" s="24"/>
      <c r="G18" s="24"/>
      <c r="H18" s="23"/>
      <c r="I18" s="23"/>
      <c r="J18" s="23"/>
      <c r="K18" s="23"/>
      <c r="L18" s="23"/>
      <c r="M18" s="2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4.5" customHeight="1">
      <c r="A19" s="1"/>
      <c r="B19" s="1"/>
      <c r="C19" s="1"/>
      <c r="D19" s="1"/>
      <c r="E19" s="10"/>
      <c r="F19" s="10"/>
      <c r="G19" s="10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0" customHeight="1">
      <c r="A20" s="1"/>
      <c r="B20" s="1"/>
      <c r="C20" s="1"/>
      <c r="D20" s="1"/>
      <c r="E20" s="10"/>
      <c r="F20" s="10"/>
      <c r="G20" s="41"/>
      <c r="H20" s="1"/>
      <c r="I20" s="1"/>
      <c r="J20" s="1"/>
      <c r="K20" s="4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/>
      <c r="B21" s="1"/>
      <c r="C21" s="1"/>
      <c r="D21" s="1"/>
      <c r="E21" s="10"/>
      <c r="F21" s="10"/>
      <c r="G21" s="42"/>
      <c r="H21" s="42"/>
      <c r="I21" s="42"/>
      <c r="J21" s="43"/>
      <c r="K21" s="42"/>
      <c r="L21" s="42"/>
      <c r="M21" s="4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/>
      <c r="B22" s="1"/>
      <c r="C22" s="1"/>
      <c r="D22" s="1"/>
      <c r="E22" s="10"/>
      <c r="F22" s="10"/>
      <c r="G22" s="42"/>
      <c r="H22" s="42"/>
      <c r="I22" s="42"/>
      <c r="J22" s="43"/>
      <c r="K22" s="42"/>
      <c r="L22" s="42"/>
      <c r="M22" s="4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/>
      <c r="B23" s="1"/>
      <c r="C23" s="1"/>
      <c r="D23" s="1"/>
      <c r="E23" s="10"/>
      <c r="F23" s="10"/>
      <c r="G23" s="42"/>
      <c r="H23" s="42"/>
      <c r="I23" s="42"/>
      <c r="J23" s="43"/>
      <c r="K23" s="42"/>
      <c r="L23" s="42"/>
      <c r="M23" s="4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/>
      <c r="B24" s="1"/>
      <c r="C24" s="1"/>
      <c r="D24" s="1"/>
      <c r="E24" s="10"/>
      <c r="F24" s="10"/>
      <c r="G24" s="42"/>
      <c r="H24" s="42"/>
      <c r="I24" s="42"/>
      <c r="J24" s="43"/>
      <c r="K24" s="42"/>
      <c r="L24" s="42"/>
      <c r="M24" s="4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44"/>
      <c r="E25" s="27"/>
      <c r="F25" s="10"/>
      <c r="G25" s="42"/>
      <c r="H25" s="42"/>
      <c r="I25" s="42"/>
      <c r="J25" s="43"/>
      <c r="K25" s="42"/>
      <c r="L25" s="42"/>
      <c r="M25" s="4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1"/>
      <c r="D26" s="44"/>
      <c r="E26" s="27"/>
      <c r="F26" s="10"/>
      <c r="G26" s="42"/>
      <c r="H26" s="42"/>
      <c r="I26" s="42"/>
      <c r="J26" s="43"/>
      <c r="K26" s="42"/>
      <c r="L26" s="42"/>
      <c r="M26" s="4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44"/>
      <c r="E27" s="27"/>
      <c r="F27" s="10"/>
      <c r="G27" s="42"/>
      <c r="H27" s="42"/>
      <c r="I27" s="42"/>
      <c r="J27" s="43"/>
      <c r="K27" s="42"/>
      <c r="L27" s="42"/>
      <c r="M27" s="4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44"/>
      <c r="E28" s="27"/>
      <c r="F28" s="10"/>
      <c r="G28" s="42"/>
      <c r="H28" s="42"/>
      <c r="I28" s="42"/>
      <c r="J28" s="43"/>
      <c r="K28" s="42"/>
      <c r="L28" s="42"/>
      <c r="M28" s="4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44"/>
      <c r="E29" s="27"/>
      <c r="F29" s="10"/>
      <c r="G29" s="42"/>
      <c r="H29" s="42"/>
      <c r="I29" s="42"/>
      <c r="J29" s="43"/>
      <c r="K29" s="42"/>
      <c r="L29" s="42"/>
      <c r="M29" s="4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0"/>
      <c r="F30" s="10"/>
      <c r="G30" s="42"/>
      <c r="H30" s="42"/>
      <c r="I30" s="42"/>
      <c r="J30" s="43"/>
      <c r="K30" s="42"/>
      <c r="L30" s="42"/>
      <c r="M30" s="4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0"/>
      <c r="F31" s="10"/>
      <c r="G31" s="42"/>
      <c r="H31" s="42"/>
      <c r="I31" s="42"/>
      <c r="J31" s="43"/>
      <c r="K31" s="42"/>
      <c r="L31" s="42"/>
      <c r="M31" s="4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0"/>
      <c r="F32" s="10"/>
      <c r="G32" s="42"/>
      <c r="H32" s="42"/>
      <c r="I32" s="42"/>
      <c r="J32" s="43"/>
      <c r="K32" s="42"/>
      <c r="L32" s="42"/>
      <c r="M32" s="4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0"/>
      <c r="F34" s="10"/>
      <c r="G34" s="1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0"/>
      <c r="F35" s="10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0"/>
      <c r="F37" s="10"/>
      <c r="G37" s="1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0"/>
      <c r="F38" s="10"/>
      <c r="G38" s="10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0"/>
      <c r="F39" s="10"/>
      <c r="G39" s="10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0"/>
      <c r="F40" s="10"/>
      <c r="G40" s="1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0"/>
      <c r="F41" s="10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0"/>
      <c r="F42" s="10"/>
      <c r="G42" s="10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0"/>
      <c r="F43" s="10"/>
      <c r="G43" s="10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0"/>
      <c r="F44" s="10"/>
      <c r="G44" s="10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0"/>
      <c r="F45" s="10"/>
      <c r="G45" s="1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0"/>
      <c r="F46" s="10"/>
      <c r="G46" s="1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0"/>
      <c r="F47" s="10"/>
      <c r="G47" s="10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0"/>
      <c r="F48" s="10"/>
      <c r="G48" s="10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0"/>
      <c r="F49" s="10"/>
      <c r="G49" s="10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0"/>
      <c r="F50" s="10"/>
      <c r="G50" s="10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0"/>
      <c r="F51" s="10"/>
      <c r="G51" s="1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0"/>
      <c r="F52" s="10"/>
      <c r="G52" s="10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0"/>
      <c r="F53" s="10"/>
      <c r="G53" s="10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0"/>
      <c r="F54" s="10"/>
      <c r="G54" s="10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0"/>
      <c r="F55" s="10"/>
      <c r="G55" s="10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0"/>
      <c r="F56" s="10"/>
      <c r="G56" s="10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0"/>
      <c r="F57" s="10"/>
      <c r="G57" s="10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0"/>
      <c r="F58" s="10"/>
      <c r="G58" s="10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0"/>
      <c r="F59" s="10"/>
      <c r="G59" s="10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0"/>
      <c r="F60" s="10"/>
      <c r="G60" s="10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0"/>
      <c r="F61" s="10"/>
      <c r="G61" s="10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0"/>
      <c r="F62" s="10"/>
      <c r="G62" s="10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0"/>
      <c r="F63" s="10"/>
      <c r="G63" s="10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0"/>
      <c r="F64" s="10"/>
      <c r="G64" s="10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0"/>
      <c r="F65" s="10"/>
      <c r="G65" s="10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0"/>
      <c r="F66" s="10"/>
      <c r="G66" s="10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0"/>
      <c r="F67" s="10"/>
      <c r="G67" s="10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0"/>
      <c r="F68" s="10"/>
      <c r="G68" s="10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0"/>
      <c r="F69" s="10"/>
      <c r="G69" s="10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0"/>
      <c r="F70" s="10"/>
      <c r="G70" s="10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0"/>
      <c r="F71" s="10"/>
      <c r="G71" s="10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0"/>
      <c r="F72" s="10"/>
      <c r="G72" s="10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0"/>
      <c r="F73" s="10"/>
      <c r="G73" s="10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0"/>
      <c r="F74" s="10"/>
      <c r="G74" s="10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0"/>
      <c r="F75" s="10"/>
      <c r="G75" s="10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0"/>
      <c r="F76" s="10"/>
      <c r="G76" s="10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0"/>
      <c r="F77" s="10"/>
      <c r="G77" s="10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0"/>
      <c r="F78" s="10"/>
      <c r="G78" s="10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0"/>
      <c r="F79" s="10"/>
      <c r="G79" s="10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0"/>
      <c r="F80" s="10"/>
      <c r="G80" s="10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0"/>
      <c r="F81" s="10"/>
      <c r="G81" s="10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0"/>
      <c r="F82" s="10"/>
      <c r="G82" s="10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0"/>
      <c r="F83" s="10"/>
      <c r="G83" s="10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0"/>
      <c r="F84" s="10"/>
      <c r="G84" s="10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0"/>
      <c r="F85" s="10"/>
      <c r="G85" s="10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0"/>
      <c r="F86" s="10"/>
      <c r="G86" s="10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0"/>
      <c r="F87" s="10"/>
      <c r="G87" s="10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0"/>
      <c r="F88" s="10"/>
      <c r="G88" s="10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0"/>
      <c r="F89" s="10"/>
      <c r="G89" s="10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0"/>
      <c r="F90" s="10"/>
      <c r="G90" s="10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0"/>
      <c r="F91" s="10"/>
      <c r="G91" s="10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0"/>
      <c r="F92" s="10"/>
      <c r="G92" s="10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0"/>
      <c r="F93" s="10"/>
      <c r="G93" s="10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0"/>
      <c r="F94" s="10"/>
      <c r="G94" s="10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0"/>
      <c r="F95" s="10"/>
      <c r="G95" s="10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0"/>
      <c r="F96" s="10"/>
      <c r="G96" s="10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0"/>
      <c r="F97" s="10"/>
      <c r="G97" s="10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0"/>
      <c r="F98" s="10"/>
      <c r="G98" s="10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0"/>
      <c r="F99" s="10"/>
      <c r="G99" s="10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0"/>
      <c r="F100" s="10"/>
      <c r="G100" s="10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0"/>
      <c r="F101" s="10"/>
      <c r="G101" s="10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0"/>
      <c r="F102" s="10"/>
      <c r="G102" s="10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0"/>
      <c r="F103" s="10"/>
      <c r="G103" s="10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0"/>
      <c r="F104" s="10"/>
      <c r="G104" s="10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0"/>
      <c r="F105" s="10"/>
      <c r="G105" s="10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0"/>
      <c r="F106" s="10"/>
      <c r="G106" s="10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0"/>
      <c r="F107" s="10"/>
      <c r="G107" s="10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0"/>
      <c r="F108" s="10"/>
      <c r="G108" s="10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0"/>
      <c r="F109" s="10"/>
      <c r="G109" s="10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0"/>
      <c r="F110" s="10"/>
      <c r="G110" s="10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0"/>
      <c r="F111" s="10"/>
      <c r="G111" s="10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0"/>
      <c r="F112" s="10"/>
      <c r="G112" s="10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0"/>
      <c r="F113" s="10"/>
      <c r="G113" s="10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0"/>
      <c r="F114" s="10"/>
      <c r="G114" s="10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0"/>
      <c r="F115" s="10"/>
      <c r="G115" s="10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0"/>
      <c r="F116" s="10"/>
      <c r="G116" s="10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0"/>
      <c r="F117" s="10"/>
      <c r="G117" s="10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0"/>
      <c r="F118" s="10"/>
      <c r="G118" s="10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0"/>
      <c r="F119" s="10"/>
      <c r="G119" s="10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0"/>
      <c r="F120" s="10"/>
      <c r="G120" s="10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0"/>
      <c r="F121" s="10"/>
      <c r="G121" s="10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0"/>
      <c r="F122" s="10"/>
      <c r="G122" s="10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0"/>
      <c r="F123" s="10"/>
      <c r="G123" s="10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0"/>
      <c r="F124" s="10"/>
      <c r="G124" s="10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0"/>
      <c r="F125" s="10"/>
      <c r="G125" s="10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0"/>
      <c r="F126" s="10"/>
      <c r="G126" s="10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0"/>
      <c r="F127" s="10"/>
      <c r="G127" s="10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0"/>
      <c r="F128" s="10"/>
      <c r="G128" s="10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0"/>
      <c r="F129" s="10"/>
      <c r="G129" s="10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0"/>
      <c r="F130" s="10"/>
      <c r="G130" s="10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0"/>
      <c r="F131" s="10"/>
      <c r="G131" s="10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0"/>
      <c r="F132" s="10"/>
      <c r="G132" s="10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0"/>
      <c r="F133" s="10"/>
      <c r="G133" s="10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0"/>
      <c r="F134" s="10"/>
      <c r="G134" s="10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0"/>
      <c r="F135" s="10"/>
      <c r="G135" s="10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0"/>
      <c r="F136" s="10"/>
      <c r="G136" s="10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0"/>
      <c r="F137" s="10"/>
      <c r="G137" s="10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0"/>
      <c r="F138" s="10"/>
      <c r="G138" s="10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0"/>
      <c r="F139" s="10"/>
      <c r="G139" s="10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0"/>
      <c r="F140" s="10"/>
      <c r="G140" s="10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0"/>
      <c r="F141" s="10"/>
      <c r="G141" s="10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0"/>
      <c r="F142" s="10"/>
      <c r="G142" s="10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0"/>
      <c r="F143" s="10"/>
      <c r="G143" s="10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0"/>
      <c r="F144" s="10"/>
      <c r="G144" s="10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0"/>
      <c r="F145" s="10"/>
      <c r="G145" s="10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0"/>
      <c r="F146" s="10"/>
      <c r="G146" s="10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0"/>
      <c r="F147" s="10"/>
      <c r="G147" s="10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0"/>
      <c r="F148" s="10"/>
      <c r="G148" s="10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0"/>
      <c r="F149" s="10"/>
      <c r="G149" s="10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0"/>
      <c r="F150" s="10"/>
      <c r="G150" s="10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0"/>
      <c r="F151" s="10"/>
      <c r="G151" s="10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0"/>
      <c r="F152" s="10"/>
      <c r="G152" s="10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0"/>
      <c r="F153" s="10"/>
      <c r="G153" s="10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0"/>
      <c r="F154" s="10"/>
      <c r="G154" s="10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0"/>
      <c r="F155" s="10"/>
      <c r="G155" s="10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0"/>
      <c r="F156" s="10"/>
      <c r="G156" s="10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0"/>
      <c r="F157" s="10"/>
      <c r="G157" s="10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0"/>
      <c r="F158" s="10"/>
      <c r="G158" s="10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0"/>
      <c r="F159" s="10"/>
      <c r="G159" s="10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0"/>
      <c r="F160" s="10"/>
      <c r="G160" s="10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0"/>
      <c r="F161" s="10"/>
      <c r="G161" s="10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0"/>
      <c r="F162" s="10"/>
      <c r="G162" s="10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0"/>
      <c r="F163" s="10"/>
      <c r="G163" s="10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0"/>
      <c r="F164" s="10"/>
      <c r="G164" s="10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0"/>
      <c r="F165" s="10"/>
      <c r="G165" s="10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0"/>
      <c r="F166" s="10"/>
      <c r="G166" s="10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0"/>
      <c r="F167" s="10"/>
      <c r="G167" s="10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0"/>
      <c r="F168" s="10"/>
      <c r="G168" s="10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0"/>
      <c r="F169" s="10"/>
      <c r="G169" s="10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0"/>
      <c r="F170" s="10"/>
      <c r="G170" s="10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0"/>
      <c r="F171" s="10"/>
      <c r="G171" s="10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0"/>
      <c r="F172" s="10"/>
      <c r="G172" s="10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0"/>
      <c r="F173" s="10"/>
      <c r="G173" s="10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0"/>
      <c r="F174" s="10"/>
      <c r="G174" s="10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0"/>
      <c r="F175" s="10"/>
      <c r="G175" s="10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0"/>
      <c r="F176" s="10"/>
      <c r="G176" s="10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0"/>
      <c r="F177" s="10"/>
      <c r="G177" s="10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0"/>
      <c r="F178" s="10"/>
      <c r="G178" s="10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0"/>
      <c r="F179" s="10"/>
      <c r="G179" s="10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0"/>
      <c r="F180" s="10"/>
      <c r="G180" s="10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0"/>
      <c r="F181" s="10"/>
      <c r="G181" s="10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0"/>
      <c r="F182" s="10"/>
      <c r="G182" s="10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0"/>
      <c r="F183" s="10"/>
      <c r="G183" s="10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0"/>
      <c r="F184" s="10"/>
      <c r="G184" s="10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0"/>
      <c r="F185" s="10"/>
      <c r="G185" s="10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0"/>
      <c r="F186" s="10"/>
      <c r="G186" s="10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0"/>
      <c r="F187" s="10"/>
      <c r="G187" s="10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0"/>
      <c r="F188" s="10"/>
      <c r="G188" s="10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0"/>
      <c r="F189" s="10"/>
      <c r="G189" s="10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0"/>
      <c r="F190" s="10"/>
      <c r="G190" s="10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0"/>
      <c r="F191" s="10"/>
      <c r="G191" s="10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0"/>
      <c r="F192" s="10"/>
      <c r="G192" s="10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0"/>
      <c r="F193" s="10"/>
      <c r="G193" s="10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0"/>
      <c r="F194" s="10"/>
      <c r="G194" s="10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0"/>
      <c r="F195" s="10"/>
      <c r="G195" s="10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0"/>
      <c r="F196" s="10"/>
      <c r="G196" s="10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0"/>
      <c r="F197" s="10"/>
      <c r="G197" s="10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0"/>
      <c r="F198" s="10"/>
      <c r="G198" s="10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0"/>
      <c r="F199" s="10"/>
      <c r="G199" s="10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0"/>
      <c r="F200" s="10"/>
      <c r="G200" s="10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0"/>
      <c r="F201" s="10"/>
      <c r="G201" s="10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0"/>
      <c r="F202" s="10"/>
      <c r="G202" s="10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0"/>
      <c r="F203" s="10"/>
      <c r="G203" s="10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0"/>
      <c r="F204" s="10"/>
      <c r="G204" s="10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0"/>
      <c r="F205" s="10"/>
      <c r="G205" s="10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0"/>
      <c r="F206" s="10"/>
      <c r="G206" s="10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0"/>
      <c r="F207" s="10"/>
      <c r="G207" s="10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0"/>
      <c r="F208" s="10"/>
      <c r="G208" s="10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0"/>
      <c r="F209" s="10"/>
      <c r="G209" s="10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0"/>
      <c r="F210" s="10"/>
      <c r="G210" s="10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0"/>
      <c r="F211" s="10"/>
      <c r="G211" s="10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0"/>
      <c r="F212" s="10"/>
      <c r="G212" s="10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0"/>
      <c r="F213" s="10"/>
      <c r="G213" s="10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0"/>
      <c r="F214" s="10"/>
      <c r="G214" s="10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0"/>
      <c r="F215" s="10"/>
      <c r="G215" s="10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0"/>
      <c r="F216" s="10"/>
      <c r="G216" s="10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0"/>
      <c r="F217" s="10"/>
      <c r="G217" s="10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0"/>
      <c r="F218" s="10"/>
      <c r="G218" s="10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0"/>
      <c r="F219" s="10"/>
      <c r="G219" s="10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0"/>
      <c r="F220" s="10"/>
      <c r="G220" s="10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0"/>
      <c r="F221" s="10"/>
      <c r="G221" s="10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0"/>
      <c r="F222" s="10"/>
      <c r="G222" s="10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0"/>
      <c r="F223" s="10"/>
      <c r="G223" s="10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0"/>
      <c r="F224" s="10"/>
      <c r="G224" s="10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0"/>
      <c r="F225" s="10"/>
      <c r="G225" s="10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0"/>
      <c r="F226" s="10"/>
      <c r="G226" s="10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0"/>
      <c r="F227" s="10"/>
      <c r="G227" s="10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0"/>
      <c r="F228" s="10"/>
      <c r="G228" s="10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0"/>
      <c r="F229" s="10"/>
      <c r="G229" s="10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0"/>
      <c r="F230" s="10"/>
      <c r="G230" s="10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0"/>
      <c r="F231" s="10"/>
      <c r="G231" s="10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0"/>
      <c r="F232" s="10"/>
      <c r="G232" s="10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0"/>
      <c r="F233" s="10"/>
      <c r="G233" s="10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0"/>
      <c r="F234" s="10"/>
      <c r="G234" s="10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0"/>
      <c r="F235" s="10"/>
      <c r="G235" s="10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0"/>
      <c r="F236" s="10"/>
      <c r="G236" s="10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0"/>
      <c r="F237" s="10"/>
      <c r="G237" s="10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0"/>
      <c r="F238" s="10"/>
      <c r="G238" s="10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0"/>
      <c r="F239" s="10"/>
      <c r="G239" s="10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0"/>
      <c r="F240" s="10"/>
      <c r="G240" s="10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0"/>
      <c r="F241" s="10"/>
      <c r="G241" s="10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0"/>
      <c r="F242" s="10"/>
      <c r="G242" s="10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0"/>
      <c r="F243" s="10"/>
      <c r="G243" s="10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0"/>
      <c r="F244" s="10"/>
      <c r="G244" s="10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0"/>
      <c r="F245" s="10"/>
      <c r="G245" s="10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0"/>
      <c r="F246" s="10"/>
      <c r="G246" s="10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0"/>
      <c r="F247" s="10"/>
      <c r="G247" s="10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0"/>
      <c r="F248" s="10"/>
      <c r="G248" s="10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0"/>
      <c r="F249" s="10"/>
      <c r="G249" s="10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0"/>
      <c r="F250" s="10"/>
      <c r="G250" s="10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0"/>
      <c r="F251" s="10"/>
      <c r="G251" s="10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0"/>
      <c r="F252" s="10"/>
      <c r="G252" s="10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0"/>
      <c r="F253" s="10"/>
      <c r="G253" s="10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0"/>
      <c r="F254" s="10"/>
      <c r="G254" s="10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0"/>
      <c r="F255" s="10"/>
      <c r="G255" s="10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0"/>
      <c r="F256" s="10"/>
      <c r="G256" s="10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0"/>
      <c r="F257" s="10"/>
      <c r="G257" s="10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0"/>
      <c r="F258" s="10"/>
      <c r="G258" s="10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0"/>
      <c r="F259" s="10"/>
      <c r="G259" s="10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0"/>
      <c r="F260" s="10"/>
      <c r="G260" s="10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0"/>
      <c r="F261" s="10"/>
      <c r="G261" s="10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0"/>
      <c r="F262" s="10"/>
      <c r="G262" s="10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0"/>
      <c r="F263" s="10"/>
      <c r="G263" s="10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0"/>
      <c r="F264" s="10"/>
      <c r="G264" s="10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0"/>
      <c r="F265" s="10"/>
      <c r="G265" s="10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0"/>
      <c r="F266" s="10"/>
      <c r="G266" s="10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0"/>
      <c r="F267" s="10"/>
      <c r="G267" s="10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0"/>
      <c r="F268" s="10"/>
      <c r="G268" s="10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0"/>
      <c r="F269" s="10"/>
      <c r="G269" s="10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0"/>
      <c r="F270" s="10"/>
      <c r="G270" s="10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0"/>
      <c r="F271" s="10"/>
      <c r="G271" s="10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0"/>
      <c r="F272" s="10"/>
      <c r="G272" s="10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0"/>
      <c r="F273" s="10"/>
      <c r="G273" s="10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0"/>
      <c r="F274" s="10"/>
      <c r="G274" s="10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0"/>
      <c r="F275" s="10"/>
      <c r="G275" s="10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0"/>
      <c r="F276" s="10"/>
      <c r="G276" s="10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0"/>
      <c r="F277" s="10"/>
      <c r="G277" s="10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0"/>
      <c r="F278" s="10"/>
      <c r="G278" s="10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0"/>
      <c r="F279" s="10"/>
      <c r="G279" s="10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0"/>
      <c r="F280" s="10"/>
      <c r="G280" s="10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0"/>
      <c r="F281" s="10"/>
      <c r="G281" s="10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0"/>
      <c r="F282" s="10"/>
      <c r="G282" s="10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0"/>
      <c r="F283" s="10"/>
      <c r="G283" s="10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0"/>
      <c r="F284" s="10"/>
      <c r="G284" s="10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0"/>
      <c r="F285" s="10"/>
      <c r="G285" s="10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0"/>
      <c r="F286" s="10"/>
      <c r="G286" s="10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0"/>
      <c r="F287" s="10"/>
      <c r="G287" s="10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0"/>
      <c r="F288" s="10"/>
      <c r="G288" s="10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0"/>
      <c r="F289" s="10"/>
      <c r="G289" s="10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0"/>
      <c r="F290" s="10"/>
      <c r="G290" s="10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0"/>
      <c r="F291" s="10"/>
      <c r="G291" s="10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0"/>
      <c r="F292" s="10"/>
      <c r="G292" s="10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0"/>
      <c r="F293" s="10"/>
      <c r="G293" s="10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0"/>
      <c r="F294" s="10"/>
      <c r="G294" s="10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0"/>
      <c r="F295" s="10"/>
      <c r="G295" s="10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0"/>
      <c r="F296" s="10"/>
      <c r="G296" s="10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0"/>
      <c r="F297" s="10"/>
      <c r="G297" s="10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0"/>
      <c r="F298" s="10"/>
      <c r="G298" s="10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0"/>
      <c r="F299" s="10"/>
      <c r="G299" s="10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0"/>
      <c r="F300" s="10"/>
      <c r="G300" s="10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0"/>
      <c r="F301" s="10"/>
      <c r="G301" s="10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0"/>
      <c r="F302" s="10"/>
      <c r="G302" s="10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0"/>
      <c r="F303" s="10"/>
      <c r="G303" s="10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0"/>
      <c r="F304" s="10"/>
      <c r="G304" s="10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0"/>
      <c r="F305" s="10"/>
      <c r="G305" s="10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0"/>
      <c r="F306" s="10"/>
      <c r="G306" s="10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0"/>
      <c r="F307" s="10"/>
      <c r="G307" s="10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0"/>
      <c r="F308" s="10"/>
      <c r="G308" s="10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0"/>
      <c r="F309" s="10"/>
      <c r="G309" s="10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0"/>
      <c r="F310" s="10"/>
      <c r="G310" s="10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0"/>
      <c r="F311" s="10"/>
      <c r="G311" s="10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0"/>
      <c r="F312" s="10"/>
      <c r="G312" s="10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0"/>
      <c r="F313" s="10"/>
      <c r="G313" s="10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0"/>
      <c r="F314" s="10"/>
      <c r="G314" s="10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0"/>
      <c r="F315" s="10"/>
      <c r="G315" s="10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0"/>
      <c r="F316" s="10"/>
      <c r="G316" s="10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0"/>
      <c r="F317" s="10"/>
      <c r="G317" s="10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0"/>
      <c r="F318" s="10"/>
      <c r="G318" s="10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0"/>
      <c r="F319" s="10"/>
      <c r="G319" s="10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0"/>
      <c r="F320" s="10"/>
      <c r="G320" s="10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0"/>
      <c r="F321" s="10"/>
      <c r="G321" s="10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0"/>
      <c r="F322" s="10"/>
      <c r="G322" s="10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0"/>
      <c r="F323" s="10"/>
      <c r="G323" s="10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0"/>
      <c r="F324" s="10"/>
      <c r="G324" s="10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0"/>
      <c r="F325" s="10"/>
      <c r="G325" s="10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0"/>
      <c r="F326" s="10"/>
      <c r="G326" s="10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0"/>
      <c r="F327" s="10"/>
      <c r="G327" s="10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0"/>
      <c r="F328" s="10"/>
      <c r="G328" s="10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0"/>
      <c r="F329" s="10"/>
      <c r="G329" s="10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0"/>
      <c r="F330" s="10"/>
      <c r="G330" s="10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0"/>
      <c r="F331" s="10"/>
      <c r="G331" s="10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0"/>
      <c r="F332" s="10"/>
      <c r="G332" s="10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0"/>
      <c r="F333" s="10"/>
      <c r="G333" s="10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0"/>
      <c r="F334" s="10"/>
      <c r="G334" s="10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0"/>
      <c r="F335" s="10"/>
      <c r="G335" s="10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0"/>
      <c r="F336" s="10"/>
      <c r="G336" s="10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0"/>
      <c r="F337" s="10"/>
      <c r="G337" s="10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0"/>
      <c r="F338" s="10"/>
      <c r="G338" s="10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0"/>
      <c r="F339" s="10"/>
      <c r="G339" s="10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0"/>
      <c r="F340" s="10"/>
      <c r="G340" s="10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0"/>
      <c r="F341" s="10"/>
      <c r="G341" s="10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0"/>
      <c r="F342" s="10"/>
      <c r="G342" s="10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0"/>
      <c r="F343" s="10"/>
      <c r="G343" s="10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0"/>
      <c r="F344" s="10"/>
      <c r="G344" s="10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0"/>
      <c r="F345" s="10"/>
      <c r="G345" s="10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0"/>
      <c r="F346" s="10"/>
      <c r="G346" s="10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0"/>
      <c r="F347" s="10"/>
      <c r="G347" s="10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0"/>
      <c r="F348" s="10"/>
      <c r="G348" s="10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0"/>
      <c r="F349" s="10"/>
      <c r="G349" s="10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0"/>
      <c r="F350" s="10"/>
      <c r="G350" s="10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0"/>
      <c r="F351" s="10"/>
      <c r="G351" s="10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0"/>
      <c r="F352" s="10"/>
      <c r="G352" s="10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0"/>
      <c r="F353" s="10"/>
      <c r="G353" s="10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0"/>
      <c r="F354" s="10"/>
      <c r="G354" s="10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0"/>
      <c r="F355" s="10"/>
      <c r="G355" s="10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0"/>
      <c r="F356" s="10"/>
      <c r="G356" s="10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0"/>
      <c r="F357" s="10"/>
      <c r="G357" s="10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0"/>
      <c r="F358" s="10"/>
      <c r="G358" s="10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0"/>
      <c r="F359" s="10"/>
      <c r="G359" s="10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0"/>
      <c r="F360" s="10"/>
      <c r="G360" s="10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0"/>
      <c r="F361" s="10"/>
      <c r="G361" s="10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0"/>
      <c r="F362" s="10"/>
      <c r="G362" s="10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0"/>
      <c r="F363" s="10"/>
      <c r="G363" s="10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0"/>
      <c r="F364" s="10"/>
      <c r="G364" s="10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0"/>
      <c r="F365" s="10"/>
      <c r="G365" s="10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0"/>
      <c r="F366" s="10"/>
      <c r="G366" s="10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0"/>
      <c r="F367" s="10"/>
      <c r="G367" s="10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0"/>
      <c r="F368" s="10"/>
      <c r="G368" s="10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0"/>
      <c r="F369" s="10"/>
      <c r="G369" s="10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0"/>
      <c r="F370" s="10"/>
      <c r="G370" s="10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0"/>
      <c r="F371" s="10"/>
      <c r="G371" s="10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0"/>
      <c r="F372" s="10"/>
      <c r="G372" s="10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0"/>
      <c r="F373" s="10"/>
      <c r="G373" s="10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0"/>
      <c r="F374" s="10"/>
      <c r="G374" s="10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0"/>
      <c r="F375" s="10"/>
      <c r="G375" s="10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0"/>
      <c r="F376" s="10"/>
      <c r="G376" s="10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0"/>
      <c r="F377" s="10"/>
      <c r="G377" s="10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0"/>
      <c r="F378" s="10"/>
      <c r="G378" s="10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0"/>
      <c r="F379" s="10"/>
      <c r="G379" s="10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0"/>
      <c r="F380" s="10"/>
      <c r="G380" s="10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0"/>
      <c r="F381" s="10"/>
      <c r="G381" s="10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0"/>
      <c r="F382" s="10"/>
      <c r="G382" s="10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0"/>
      <c r="F383" s="10"/>
      <c r="G383" s="10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0"/>
      <c r="F384" s="10"/>
      <c r="G384" s="10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0"/>
      <c r="F385" s="10"/>
      <c r="G385" s="10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0"/>
      <c r="F386" s="10"/>
      <c r="G386" s="10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0"/>
      <c r="F387" s="10"/>
      <c r="G387" s="10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0"/>
      <c r="F388" s="10"/>
      <c r="G388" s="10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0"/>
      <c r="F389" s="10"/>
      <c r="G389" s="10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0"/>
      <c r="F390" s="10"/>
      <c r="G390" s="10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0"/>
      <c r="F391" s="10"/>
      <c r="G391" s="10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0"/>
      <c r="F392" s="10"/>
      <c r="G392" s="10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0"/>
      <c r="F393" s="10"/>
      <c r="G393" s="10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0"/>
      <c r="F394" s="10"/>
      <c r="G394" s="10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0"/>
      <c r="F395" s="10"/>
      <c r="G395" s="10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0"/>
      <c r="F396" s="10"/>
      <c r="G396" s="10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0"/>
      <c r="F397" s="10"/>
      <c r="G397" s="10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0"/>
      <c r="F398" s="10"/>
      <c r="G398" s="10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0"/>
      <c r="F399" s="10"/>
      <c r="G399" s="10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0"/>
      <c r="F400" s="10"/>
      <c r="G400" s="10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0"/>
      <c r="F401" s="10"/>
      <c r="G401" s="10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0"/>
      <c r="F402" s="10"/>
      <c r="G402" s="10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0"/>
      <c r="F403" s="10"/>
      <c r="G403" s="10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0"/>
      <c r="F404" s="10"/>
      <c r="G404" s="10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0"/>
      <c r="F405" s="10"/>
      <c r="G405" s="10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0"/>
      <c r="F406" s="10"/>
      <c r="G406" s="10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0"/>
      <c r="F407" s="10"/>
      <c r="G407" s="10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0"/>
      <c r="F408" s="10"/>
      <c r="G408" s="10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0"/>
      <c r="F409" s="10"/>
      <c r="G409" s="10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0"/>
      <c r="F410" s="10"/>
      <c r="G410" s="10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0"/>
      <c r="F411" s="10"/>
      <c r="G411" s="10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0"/>
      <c r="F412" s="10"/>
      <c r="G412" s="10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0"/>
      <c r="F413" s="10"/>
      <c r="G413" s="10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0"/>
      <c r="F414" s="10"/>
      <c r="G414" s="10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0"/>
      <c r="F415" s="10"/>
      <c r="G415" s="10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0"/>
      <c r="F416" s="10"/>
      <c r="G416" s="10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0"/>
      <c r="F417" s="10"/>
      <c r="G417" s="10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0"/>
      <c r="F418" s="10"/>
      <c r="G418" s="10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0"/>
      <c r="F419" s="10"/>
      <c r="G419" s="10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0"/>
      <c r="F420" s="10"/>
      <c r="G420" s="10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0"/>
      <c r="F421" s="10"/>
      <c r="G421" s="10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0"/>
      <c r="F422" s="10"/>
      <c r="G422" s="10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0"/>
      <c r="F423" s="10"/>
      <c r="G423" s="10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0"/>
      <c r="F424" s="10"/>
      <c r="G424" s="10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0"/>
      <c r="F425" s="10"/>
      <c r="G425" s="10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0"/>
      <c r="F426" s="10"/>
      <c r="G426" s="10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0"/>
      <c r="F427" s="10"/>
      <c r="G427" s="10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0"/>
      <c r="F428" s="10"/>
      <c r="G428" s="10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0"/>
      <c r="F429" s="10"/>
      <c r="G429" s="10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0"/>
      <c r="F430" s="10"/>
      <c r="G430" s="10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0"/>
      <c r="F431" s="10"/>
      <c r="G431" s="10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0"/>
      <c r="F432" s="10"/>
      <c r="G432" s="10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0"/>
      <c r="F433" s="10"/>
      <c r="G433" s="10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0"/>
      <c r="F434" s="10"/>
      <c r="G434" s="10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0"/>
      <c r="F435" s="10"/>
      <c r="G435" s="10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0"/>
      <c r="F436" s="10"/>
      <c r="G436" s="10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0"/>
      <c r="F437" s="10"/>
      <c r="G437" s="10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0"/>
      <c r="F438" s="10"/>
      <c r="G438" s="10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0"/>
      <c r="F439" s="10"/>
      <c r="G439" s="10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0"/>
      <c r="F440" s="10"/>
      <c r="G440" s="10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0"/>
      <c r="F441" s="10"/>
      <c r="G441" s="10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0"/>
      <c r="F442" s="10"/>
      <c r="G442" s="10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0"/>
      <c r="F443" s="10"/>
      <c r="G443" s="10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0"/>
      <c r="F444" s="10"/>
      <c r="G444" s="10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0"/>
      <c r="F445" s="10"/>
      <c r="G445" s="10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0"/>
      <c r="F446" s="10"/>
      <c r="G446" s="10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0"/>
      <c r="F447" s="10"/>
      <c r="G447" s="10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0"/>
      <c r="F448" s="10"/>
      <c r="G448" s="10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0"/>
      <c r="F449" s="10"/>
      <c r="G449" s="10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0"/>
      <c r="F450" s="10"/>
      <c r="G450" s="10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0"/>
      <c r="F451" s="10"/>
      <c r="G451" s="10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0"/>
      <c r="F452" s="10"/>
      <c r="G452" s="10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0"/>
      <c r="F453" s="10"/>
      <c r="G453" s="10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0"/>
      <c r="F454" s="10"/>
      <c r="G454" s="10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0"/>
      <c r="F455" s="10"/>
      <c r="G455" s="10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0"/>
      <c r="F456" s="10"/>
      <c r="G456" s="10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0"/>
      <c r="F457" s="10"/>
      <c r="G457" s="10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0"/>
      <c r="F458" s="10"/>
      <c r="G458" s="10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0"/>
      <c r="F459" s="10"/>
      <c r="G459" s="10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0"/>
      <c r="F460" s="10"/>
      <c r="G460" s="10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0"/>
      <c r="F461" s="10"/>
      <c r="G461" s="10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0"/>
      <c r="F462" s="10"/>
      <c r="G462" s="10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0"/>
      <c r="F463" s="10"/>
      <c r="G463" s="10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0"/>
      <c r="F464" s="10"/>
      <c r="G464" s="10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0"/>
      <c r="F465" s="10"/>
      <c r="G465" s="10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0"/>
      <c r="F466" s="10"/>
      <c r="G466" s="10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0"/>
      <c r="F467" s="10"/>
      <c r="G467" s="10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0"/>
      <c r="F468" s="10"/>
      <c r="G468" s="10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0"/>
      <c r="F469" s="10"/>
      <c r="G469" s="10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0"/>
      <c r="F470" s="10"/>
      <c r="G470" s="10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0"/>
      <c r="F471" s="10"/>
      <c r="G471" s="10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0"/>
      <c r="F472" s="10"/>
      <c r="G472" s="10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0"/>
      <c r="F473" s="10"/>
      <c r="G473" s="10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0"/>
      <c r="F474" s="10"/>
      <c r="G474" s="10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0"/>
      <c r="F475" s="10"/>
      <c r="G475" s="10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0"/>
      <c r="F476" s="10"/>
      <c r="G476" s="10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0"/>
      <c r="F477" s="10"/>
      <c r="G477" s="10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0"/>
      <c r="F478" s="10"/>
      <c r="G478" s="10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0"/>
      <c r="F479" s="10"/>
      <c r="G479" s="10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0"/>
      <c r="F480" s="10"/>
      <c r="G480" s="10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0"/>
      <c r="F481" s="10"/>
      <c r="G481" s="10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0"/>
      <c r="F482" s="10"/>
      <c r="G482" s="10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0"/>
      <c r="F483" s="10"/>
      <c r="G483" s="10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0"/>
      <c r="F484" s="10"/>
      <c r="G484" s="10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0"/>
      <c r="F485" s="10"/>
      <c r="G485" s="10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0"/>
      <c r="F486" s="10"/>
      <c r="G486" s="10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0"/>
      <c r="F487" s="10"/>
      <c r="G487" s="10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0"/>
      <c r="F488" s="10"/>
      <c r="G488" s="10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0"/>
      <c r="F489" s="10"/>
      <c r="G489" s="10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0"/>
      <c r="F490" s="10"/>
      <c r="G490" s="10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0"/>
      <c r="F491" s="10"/>
      <c r="G491" s="10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0"/>
      <c r="F492" s="10"/>
      <c r="G492" s="10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0"/>
      <c r="F493" s="10"/>
      <c r="G493" s="10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0"/>
      <c r="F494" s="10"/>
      <c r="G494" s="10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0"/>
      <c r="F495" s="10"/>
      <c r="G495" s="10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0"/>
      <c r="F496" s="10"/>
      <c r="G496" s="10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0"/>
      <c r="F497" s="10"/>
      <c r="G497" s="10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0"/>
      <c r="F498" s="10"/>
      <c r="G498" s="10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0"/>
      <c r="F499" s="10"/>
      <c r="G499" s="10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0"/>
      <c r="F500" s="10"/>
      <c r="G500" s="10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0"/>
      <c r="F501" s="10"/>
      <c r="G501" s="10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0"/>
      <c r="F502" s="10"/>
      <c r="G502" s="10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0"/>
      <c r="F503" s="10"/>
      <c r="G503" s="10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0"/>
      <c r="F504" s="10"/>
      <c r="G504" s="10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0"/>
      <c r="F505" s="10"/>
      <c r="G505" s="10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0"/>
      <c r="F506" s="10"/>
      <c r="G506" s="10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0"/>
      <c r="F507" s="10"/>
      <c r="G507" s="10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0"/>
      <c r="F508" s="10"/>
      <c r="G508" s="10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0"/>
      <c r="F509" s="10"/>
      <c r="G509" s="10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0"/>
      <c r="F510" s="10"/>
      <c r="G510" s="10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0"/>
      <c r="F511" s="10"/>
      <c r="G511" s="10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0"/>
      <c r="F512" s="10"/>
      <c r="G512" s="10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0"/>
      <c r="F513" s="10"/>
      <c r="G513" s="10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0"/>
      <c r="F514" s="10"/>
      <c r="G514" s="10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0"/>
      <c r="F515" s="10"/>
      <c r="G515" s="10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0"/>
      <c r="F516" s="10"/>
      <c r="G516" s="10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0"/>
      <c r="F517" s="10"/>
      <c r="G517" s="10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0"/>
      <c r="F518" s="10"/>
      <c r="G518" s="10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0"/>
      <c r="F519" s="10"/>
      <c r="G519" s="10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0"/>
      <c r="F520" s="10"/>
      <c r="G520" s="10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0"/>
      <c r="F521" s="10"/>
      <c r="G521" s="10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0"/>
      <c r="F522" s="10"/>
      <c r="G522" s="10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0"/>
      <c r="F523" s="10"/>
      <c r="G523" s="10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0"/>
      <c r="F524" s="10"/>
      <c r="G524" s="10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0"/>
      <c r="F525" s="10"/>
      <c r="G525" s="10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0"/>
      <c r="F526" s="10"/>
      <c r="G526" s="10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0"/>
      <c r="F527" s="10"/>
      <c r="G527" s="10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0"/>
      <c r="F528" s="10"/>
      <c r="G528" s="10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0"/>
      <c r="F529" s="10"/>
      <c r="G529" s="10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0"/>
      <c r="F530" s="10"/>
      <c r="G530" s="10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0"/>
      <c r="F531" s="10"/>
      <c r="G531" s="10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0"/>
      <c r="F532" s="10"/>
      <c r="G532" s="10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0"/>
      <c r="F533" s="10"/>
      <c r="G533" s="10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0"/>
      <c r="F534" s="10"/>
      <c r="G534" s="10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0"/>
      <c r="F535" s="10"/>
      <c r="G535" s="10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0"/>
      <c r="F536" s="10"/>
      <c r="G536" s="10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0"/>
      <c r="F537" s="10"/>
      <c r="G537" s="10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0"/>
      <c r="F538" s="10"/>
      <c r="G538" s="10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0"/>
      <c r="F539" s="10"/>
      <c r="G539" s="10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0"/>
      <c r="F540" s="10"/>
      <c r="G540" s="10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0"/>
      <c r="F541" s="10"/>
      <c r="G541" s="10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0"/>
      <c r="F542" s="10"/>
      <c r="G542" s="10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0"/>
      <c r="F543" s="10"/>
      <c r="G543" s="10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0"/>
      <c r="F544" s="10"/>
      <c r="G544" s="10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0"/>
      <c r="F545" s="10"/>
      <c r="G545" s="10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0"/>
      <c r="F546" s="10"/>
      <c r="G546" s="10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0"/>
      <c r="F547" s="10"/>
      <c r="G547" s="10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0"/>
      <c r="F548" s="10"/>
      <c r="G548" s="10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0"/>
      <c r="F549" s="10"/>
      <c r="G549" s="10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0"/>
      <c r="F550" s="10"/>
      <c r="G550" s="10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0"/>
      <c r="F551" s="10"/>
      <c r="G551" s="10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0"/>
      <c r="F552" s="10"/>
      <c r="G552" s="10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0"/>
      <c r="F553" s="10"/>
      <c r="G553" s="10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0"/>
      <c r="F554" s="10"/>
      <c r="G554" s="10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0"/>
      <c r="F555" s="10"/>
      <c r="G555" s="10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0"/>
      <c r="F556" s="10"/>
      <c r="G556" s="10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0"/>
      <c r="F557" s="10"/>
      <c r="G557" s="10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0"/>
      <c r="F558" s="10"/>
      <c r="G558" s="10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0"/>
      <c r="F559" s="10"/>
      <c r="G559" s="10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0"/>
      <c r="F560" s="10"/>
      <c r="G560" s="10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0"/>
      <c r="F561" s="10"/>
      <c r="G561" s="10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0"/>
      <c r="F562" s="10"/>
      <c r="G562" s="10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0"/>
      <c r="F563" s="10"/>
      <c r="G563" s="10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0"/>
      <c r="F564" s="10"/>
      <c r="G564" s="10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0"/>
      <c r="F565" s="10"/>
      <c r="G565" s="10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0"/>
      <c r="F566" s="10"/>
      <c r="G566" s="10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0"/>
      <c r="F567" s="10"/>
      <c r="G567" s="10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0"/>
      <c r="F568" s="10"/>
      <c r="G568" s="10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0"/>
      <c r="F569" s="10"/>
      <c r="G569" s="10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0"/>
      <c r="F570" s="10"/>
      <c r="G570" s="10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0"/>
      <c r="F571" s="10"/>
      <c r="G571" s="10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0"/>
      <c r="F572" s="10"/>
      <c r="G572" s="10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0"/>
      <c r="F573" s="10"/>
      <c r="G573" s="10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0"/>
      <c r="F574" s="10"/>
      <c r="G574" s="10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0"/>
      <c r="F575" s="10"/>
      <c r="G575" s="10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0"/>
      <c r="F576" s="10"/>
      <c r="G576" s="10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0"/>
      <c r="F577" s="10"/>
      <c r="G577" s="10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0"/>
      <c r="F578" s="10"/>
      <c r="G578" s="10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0"/>
      <c r="F579" s="10"/>
      <c r="G579" s="10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0"/>
      <c r="F580" s="10"/>
      <c r="G580" s="10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0"/>
      <c r="F581" s="10"/>
      <c r="G581" s="10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0"/>
      <c r="F582" s="10"/>
      <c r="G582" s="10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0"/>
      <c r="F583" s="10"/>
      <c r="G583" s="10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0"/>
      <c r="F584" s="10"/>
      <c r="G584" s="10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0"/>
      <c r="F585" s="10"/>
      <c r="G585" s="10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0"/>
      <c r="F586" s="10"/>
      <c r="G586" s="10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0"/>
      <c r="F587" s="10"/>
      <c r="G587" s="10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0"/>
      <c r="F588" s="10"/>
      <c r="G588" s="10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0"/>
      <c r="F589" s="10"/>
      <c r="G589" s="10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0"/>
      <c r="F590" s="10"/>
      <c r="G590" s="10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0"/>
      <c r="F591" s="10"/>
      <c r="G591" s="10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0"/>
      <c r="F592" s="10"/>
      <c r="G592" s="10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0"/>
      <c r="F593" s="10"/>
      <c r="G593" s="10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0"/>
      <c r="F594" s="10"/>
      <c r="G594" s="10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0"/>
      <c r="F595" s="10"/>
      <c r="G595" s="10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0"/>
      <c r="F596" s="10"/>
      <c r="G596" s="10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0"/>
      <c r="F597" s="10"/>
      <c r="G597" s="10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0"/>
      <c r="F598" s="10"/>
      <c r="G598" s="10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0"/>
      <c r="F599" s="10"/>
      <c r="G599" s="10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0"/>
      <c r="F600" s="10"/>
      <c r="G600" s="10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0"/>
      <c r="F601" s="10"/>
      <c r="G601" s="10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0"/>
      <c r="F602" s="10"/>
      <c r="G602" s="10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0"/>
      <c r="F603" s="10"/>
      <c r="G603" s="10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0"/>
      <c r="F604" s="10"/>
      <c r="G604" s="10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0"/>
      <c r="F605" s="10"/>
      <c r="G605" s="10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0"/>
      <c r="F606" s="10"/>
      <c r="G606" s="10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0"/>
      <c r="F607" s="10"/>
      <c r="G607" s="10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0"/>
      <c r="F608" s="10"/>
      <c r="G608" s="10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0"/>
      <c r="F609" s="10"/>
      <c r="G609" s="10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0"/>
      <c r="F610" s="10"/>
      <c r="G610" s="10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0"/>
      <c r="F611" s="10"/>
      <c r="G611" s="10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0"/>
      <c r="F612" s="10"/>
      <c r="G612" s="10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0"/>
      <c r="F613" s="10"/>
      <c r="G613" s="10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0"/>
      <c r="F614" s="10"/>
      <c r="G614" s="10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0"/>
      <c r="F615" s="10"/>
      <c r="G615" s="10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0"/>
      <c r="F616" s="10"/>
      <c r="G616" s="10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0"/>
      <c r="F617" s="10"/>
      <c r="G617" s="10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0"/>
      <c r="F618" s="10"/>
      <c r="G618" s="10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0"/>
      <c r="F619" s="10"/>
      <c r="G619" s="10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0"/>
      <c r="F620" s="10"/>
      <c r="G620" s="10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0"/>
      <c r="F621" s="10"/>
      <c r="G621" s="10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0"/>
      <c r="F622" s="10"/>
      <c r="G622" s="10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0"/>
      <c r="F623" s="10"/>
      <c r="G623" s="10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0"/>
      <c r="F624" s="10"/>
      <c r="G624" s="10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0"/>
      <c r="F625" s="10"/>
      <c r="G625" s="10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0"/>
      <c r="F626" s="10"/>
      <c r="G626" s="10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0"/>
      <c r="F627" s="10"/>
      <c r="G627" s="10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0"/>
      <c r="F628" s="10"/>
      <c r="G628" s="10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0"/>
      <c r="F629" s="10"/>
      <c r="G629" s="10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0"/>
      <c r="F630" s="10"/>
      <c r="G630" s="10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0"/>
      <c r="F631" s="10"/>
      <c r="G631" s="10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0"/>
      <c r="F632" s="10"/>
      <c r="G632" s="10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0"/>
      <c r="F633" s="10"/>
      <c r="G633" s="10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0"/>
      <c r="F634" s="10"/>
      <c r="G634" s="10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0"/>
      <c r="F635" s="10"/>
      <c r="G635" s="10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0"/>
      <c r="F636" s="10"/>
      <c r="G636" s="10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0"/>
      <c r="F637" s="10"/>
      <c r="G637" s="10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0"/>
      <c r="F638" s="10"/>
      <c r="G638" s="10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0"/>
      <c r="F639" s="10"/>
      <c r="G639" s="10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0"/>
      <c r="F640" s="10"/>
      <c r="G640" s="10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0"/>
      <c r="F641" s="10"/>
      <c r="G641" s="10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0"/>
      <c r="F642" s="10"/>
      <c r="G642" s="10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0"/>
      <c r="F643" s="10"/>
      <c r="G643" s="10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0"/>
      <c r="F644" s="10"/>
      <c r="G644" s="10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0"/>
      <c r="F645" s="10"/>
      <c r="G645" s="10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0"/>
      <c r="F646" s="10"/>
      <c r="G646" s="10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0"/>
      <c r="F647" s="10"/>
      <c r="G647" s="10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0"/>
      <c r="F648" s="10"/>
      <c r="G648" s="10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0"/>
      <c r="F649" s="10"/>
      <c r="G649" s="10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0"/>
      <c r="F650" s="10"/>
      <c r="G650" s="10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0"/>
      <c r="F651" s="10"/>
      <c r="G651" s="10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0"/>
      <c r="F652" s="10"/>
      <c r="G652" s="10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0"/>
      <c r="F653" s="10"/>
      <c r="G653" s="10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0"/>
      <c r="F654" s="10"/>
      <c r="G654" s="10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0"/>
      <c r="F655" s="10"/>
      <c r="G655" s="10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0"/>
      <c r="F656" s="10"/>
      <c r="G656" s="10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0"/>
      <c r="F657" s="10"/>
      <c r="G657" s="10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0"/>
      <c r="F658" s="10"/>
      <c r="G658" s="10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0"/>
      <c r="F659" s="10"/>
      <c r="G659" s="10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0"/>
      <c r="F660" s="10"/>
      <c r="G660" s="10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0"/>
      <c r="F661" s="10"/>
      <c r="G661" s="10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0"/>
      <c r="F662" s="10"/>
      <c r="G662" s="10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0"/>
      <c r="F663" s="10"/>
      <c r="G663" s="10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0"/>
      <c r="F664" s="10"/>
      <c r="G664" s="10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0"/>
      <c r="F665" s="10"/>
      <c r="G665" s="10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0"/>
      <c r="F666" s="10"/>
      <c r="G666" s="10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0"/>
      <c r="F667" s="10"/>
      <c r="G667" s="10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0"/>
      <c r="F668" s="10"/>
      <c r="G668" s="10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0"/>
      <c r="F669" s="10"/>
      <c r="G669" s="10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0"/>
      <c r="F670" s="10"/>
      <c r="G670" s="10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0"/>
      <c r="F671" s="10"/>
      <c r="G671" s="10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0"/>
      <c r="F672" s="10"/>
      <c r="G672" s="10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0"/>
      <c r="F673" s="10"/>
      <c r="G673" s="10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0"/>
      <c r="F674" s="10"/>
      <c r="G674" s="10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0"/>
      <c r="F675" s="10"/>
      <c r="G675" s="10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0"/>
      <c r="F676" s="10"/>
      <c r="G676" s="10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0"/>
      <c r="F677" s="10"/>
      <c r="G677" s="10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0"/>
      <c r="F678" s="10"/>
      <c r="G678" s="10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0"/>
      <c r="F679" s="10"/>
      <c r="G679" s="10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0"/>
      <c r="F680" s="10"/>
      <c r="G680" s="10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0"/>
      <c r="F681" s="10"/>
      <c r="G681" s="10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0"/>
      <c r="F682" s="10"/>
      <c r="G682" s="10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0"/>
      <c r="F683" s="10"/>
      <c r="G683" s="10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0"/>
      <c r="F684" s="10"/>
      <c r="G684" s="10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0"/>
      <c r="F685" s="10"/>
      <c r="G685" s="10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0"/>
      <c r="F686" s="10"/>
      <c r="G686" s="10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0"/>
      <c r="F687" s="10"/>
      <c r="G687" s="10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0"/>
      <c r="F688" s="10"/>
      <c r="G688" s="10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0"/>
      <c r="F689" s="10"/>
      <c r="G689" s="10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0"/>
      <c r="F690" s="10"/>
      <c r="G690" s="10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0"/>
      <c r="F691" s="10"/>
      <c r="G691" s="10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0"/>
      <c r="F692" s="10"/>
      <c r="G692" s="10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0"/>
      <c r="F693" s="10"/>
      <c r="G693" s="10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0"/>
      <c r="F694" s="10"/>
      <c r="G694" s="10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0"/>
      <c r="F695" s="10"/>
      <c r="G695" s="10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0"/>
      <c r="F696" s="10"/>
      <c r="G696" s="10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0"/>
      <c r="F697" s="10"/>
      <c r="G697" s="10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0"/>
      <c r="F698" s="10"/>
      <c r="G698" s="10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0"/>
      <c r="F699" s="10"/>
      <c r="G699" s="10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0"/>
      <c r="F700" s="10"/>
      <c r="G700" s="10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0"/>
      <c r="F701" s="10"/>
      <c r="G701" s="10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0"/>
      <c r="F702" s="10"/>
      <c r="G702" s="10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0"/>
      <c r="F703" s="10"/>
      <c r="G703" s="10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0"/>
      <c r="F704" s="10"/>
      <c r="G704" s="10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0"/>
      <c r="F705" s="10"/>
      <c r="G705" s="10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0"/>
      <c r="F706" s="10"/>
      <c r="G706" s="10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0"/>
      <c r="F707" s="10"/>
      <c r="G707" s="10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0"/>
      <c r="F708" s="10"/>
      <c r="G708" s="10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0"/>
      <c r="F709" s="10"/>
      <c r="G709" s="10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0"/>
      <c r="F710" s="10"/>
      <c r="G710" s="10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0"/>
      <c r="F711" s="10"/>
      <c r="G711" s="10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0"/>
      <c r="F712" s="10"/>
      <c r="G712" s="10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0"/>
      <c r="F713" s="10"/>
      <c r="G713" s="10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0"/>
      <c r="F714" s="10"/>
      <c r="G714" s="10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0"/>
      <c r="F715" s="10"/>
      <c r="G715" s="10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0"/>
      <c r="F716" s="10"/>
      <c r="G716" s="10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0"/>
      <c r="F717" s="10"/>
      <c r="G717" s="10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0"/>
      <c r="F718" s="10"/>
      <c r="G718" s="10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0"/>
      <c r="F719" s="10"/>
      <c r="G719" s="10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0"/>
      <c r="F720" s="10"/>
      <c r="G720" s="10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0"/>
      <c r="F721" s="10"/>
      <c r="G721" s="10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0"/>
      <c r="F722" s="10"/>
      <c r="G722" s="10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0"/>
      <c r="F723" s="10"/>
      <c r="G723" s="10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0"/>
      <c r="F724" s="10"/>
      <c r="G724" s="10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0"/>
      <c r="F725" s="10"/>
      <c r="G725" s="10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0"/>
      <c r="F726" s="10"/>
      <c r="G726" s="10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0"/>
      <c r="F727" s="10"/>
      <c r="G727" s="10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0"/>
      <c r="F728" s="10"/>
      <c r="G728" s="10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0"/>
      <c r="F729" s="10"/>
      <c r="G729" s="10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0"/>
      <c r="F730" s="10"/>
      <c r="G730" s="10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0"/>
      <c r="F731" s="10"/>
      <c r="G731" s="10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0"/>
      <c r="F732" s="10"/>
      <c r="G732" s="10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0"/>
      <c r="F733" s="10"/>
      <c r="G733" s="10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0"/>
      <c r="F734" s="10"/>
      <c r="G734" s="10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0"/>
      <c r="F735" s="10"/>
      <c r="G735" s="10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0"/>
      <c r="F736" s="10"/>
      <c r="G736" s="10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0"/>
      <c r="F737" s="10"/>
      <c r="G737" s="10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0"/>
      <c r="F738" s="10"/>
      <c r="G738" s="10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0"/>
      <c r="F739" s="10"/>
      <c r="G739" s="10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0"/>
      <c r="F740" s="10"/>
      <c r="G740" s="10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0"/>
      <c r="F741" s="10"/>
      <c r="G741" s="10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0"/>
      <c r="F742" s="10"/>
      <c r="G742" s="10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0"/>
      <c r="F743" s="10"/>
      <c r="G743" s="10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0"/>
      <c r="F744" s="10"/>
      <c r="G744" s="10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0"/>
      <c r="F745" s="10"/>
      <c r="G745" s="10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0"/>
      <c r="F746" s="10"/>
      <c r="G746" s="10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0"/>
      <c r="F747" s="10"/>
      <c r="G747" s="10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0"/>
      <c r="F748" s="10"/>
      <c r="G748" s="10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0"/>
      <c r="F749" s="10"/>
      <c r="G749" s="10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0"/>
      <c r="F750" s="10"/>
      <c r="G750" s="10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0"/>
      <c r="F751" s="10"/>
      <c r="G751" s="10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0"/>
      <c r="F752" s="10"/>
      <c r="G752" s="10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0"/>
      <c r="F753" s="10"/>
      <c r="G753" s="10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0"/>
      <c r="F754" s="10"/>
      <c r="G754" s="10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0"/>
      <c r="F755" s="10"/>
      <c r="G755" s="10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0"/>
      <c r="F756" s="10"/>
      <c r="G756" s="10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0"/>
      <c r="F757" s="10"/>
      <c r="G757" s="10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0"/>
      <c r="F758" s="10"/>
      <c r="G758" s="10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0"/>
      <c r="F759" s="10"/>
      <c r="G759" s="10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0"/>
      <c r="F760" s="10"/>
      <c r="G760" s="10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0"/>
      <c r="F761" s="10"/>
      <c r="G761" s="10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0"/>
      <c r="F762" s="10"/>
      <c r="G762" s="10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0"/>
      <c r="F763" s="10"/>
      <c r="G763" s="10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0"/>
      <c r="F764" s="10"/>
      <c r="G764" s="10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0"/>
      <c r="F765" s="10"/>
      <c r="G765" s="10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0"/>
      <c r="F766" s="10"/>
      <c r="G766" s="10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0"/>
      <c r="F767" s="10"/>
      <c r="G767" s="10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0"/>
      <c r="F768" s="10"/>
      <c r="G768" s="10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0"/>
      <c r="F769" s="10"/>
      <c r="G769" s="10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0"/>
      <c r="F770" s="10"/>
      <c r="G770" s="10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0"/>
      <c r="F771" s="10"/>
      <c r="G771" s="10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0"/>
      <c r="F772" s="10"/>
      <c r="G772" s="10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0"/>
      <c r="F773" s="10"/>
      <c r="G773" s="10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0"/>
      <c r="F774" s="10"/>
      <c r="G774" s="10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0"/>
      <c r="F775" s="10"/>
      <c r="G775" s="10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0"/>
      <c r="F776" s="10"/>
      <c r="G776" s="10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0"/>
      <c r="F777" s="10"/>
      <c r="G777" s="10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0"/>
      <c r="F778" s="10"/>
      <c r="G778" s="10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0"/>
      <c r="F779" s="10"/>
      <c r="G779" s="10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0"/>
      <c r="F780" s="10"/>
      <c r="G780" s="10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0"/>
      <c r="F781" s="10"/>
      <c r="G781" s="10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0"/>
      <c r="F782" s="10"/>
      <c r="G782" s="10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0"/>
      <c r="F783" s="10"/>
      <c r="G783" s="10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0"/>
      <c r="F784" s="10"/>
      <c r="G784" s="10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0"/>
      <c r="F785" s="10"/>
      <c r="G785" s="10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0"/>
      <c r="F786" s="10"/>
      <c r="G786" s="10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0"/>
      <c r="F787" s="10"/>
      <c r="G787" s="10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0"/>
      <c r="F788" s="10"/>
      <c r="G788" s="10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0"/>
      <c r="F789" s="10"/>
      <c r="G789" s="10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0"/>
      <c r="F790" s="10"/>
      <c r="G790" s="10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0"/>
      <c r="F791" s="10"/>
      <c r="G791" s="10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0"/>
      <c r="F792" s="10"/>
      <c r="G792" s="10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0"/>
      <c r="F793" s="10"/>
      <c r="G793" s="10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0"/>
      <c r="F794" s="10"/>
      <c r="G794" s="10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0"/>
      <c r="F795" s="10"/>
      <c r="G795" s="10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0"/>
      <c r="F796" s="10"/>
      <c r="G796" s="10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0"/>
      <c r="F797" s="10"/>
      <c r="G797" s="10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0"/>
      <c r="F798" s="10"/>
      <c r="G798" s="10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0"/>
      <c r="F799" s="10"/>
      <c r="G799" s="10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0"/>
      <c r="F800" s="10"/>
      <c r="G800" s="10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0"/>
      <c r="F801" s="10"/>
      <c r="G801" s="10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0"/>
      <c r="F802" s="10"/>
      <c r="G802" s="10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0"/>
      <c r="F803" s="10"/>
      <c r="G803" s="10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0"/>
      <c r="F804" s="10"/>
      <c r="G804" s="10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0"/>
      <c r="F805" s="10"/>
      <c r="G805" s="10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0"/>
      <c r="F806" s="10"/>
      <c r="G806" s="10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0"/>
      <c r="F807" s="10"/>
      <c r="G807" s="10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0"/>
      <c r="F808" s="10"/>
      <c r="G808" s="10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0"/>
      <c r="F809" s="10"/>
      <c r="G809" s="10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0"/>
      <c r="F810" s="10"/>
      <c r="G810" s="10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0"/>
      <c r="F811" s="10"/>
      <c r="G811" s="10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0"/>
      <c r="F812" s="10"/>
      <c r="G812" s="10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0"/>
      <c r="F813" s="10"/>
      <c r="G813" s="10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0"/>
      <c r="F814" s="10"/>
      <c r="G814" s="10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0"/>
      <c r="F815" s="10"/>
      <c r="G815" s="10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0"/>
      <c r="F816" s="10"/>
      <c r="G816" s="10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0"/>
      <c r="F817" s="10"/>
      <c r="G817" s="10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0"/>
      <c r="F818" s="10"/>
      <c r="G818" s="10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0"/>
      <c r="F819" s="10"/>
      <c r="G819" s="10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0"/>
      <c r="F820" s="10"/>
      <c r="G820" s="10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0"/>
      <c r="F821" s="10"/>
      <c r="G821" s="10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0"/>
      <c r="F822" s="10"/>
      <c r="G822" s="10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0"/>
      <c r="F823" s="10"/>
      <c r="G823" s="10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0"/>
      <c r="F824" s="10"/>
      <c r="G824" s="10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0"/>
      <c r="F825" s="10"/>
      <c r="G825" s="10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0"/>
      <c r="F826" s="10"/>
      <c r="G826" s="10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0"/>
      <c r="F827" s="10"/>
      <c r="G827" s="10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0"/>
      <c r="F828" s="10"/>
      <c r="G828" s="10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0"/>
      <c r="F829" s="10"/>
      <c r="G829" s="10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0"/>
      <c r="F830" s="10"/>
      <c r="G830" s="10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0"/>
      <c r="F831" s="10"/>
      <c r="G831" s="10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0"/>
      <c r="F832" s="10"/>
      <c r="G832" s="10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0"/>
      <c r="F833" s="10"/>
      <c r="G833" s="10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0"/>
      <c r="F834" s="10"/>
      <c r="G834" s="10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0"/>
      <c r="F835" s="10"/>
      <c r="G835" s="10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0"/>
      <c r="F836" s="10"/>
      <c r="G836" s="10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0"/>
      <c r="F837" s="10"/>
      <c r="G837" s="10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0"/>
      <c r="F838" s="10"/>
      <c r="G838" s="10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0"/>
      <c r="F839" s="10"/>
      <c r="G839" s="10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0"/>
      <c r="F840" s="10"/>
      <c r="G840" s="10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0"/>
      <c r="F841" s="10"/>
      <c r="G841" s="10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0"/>
      <c r="F842" s="10"/>
      <c r="G842" s="10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0"/>
      <c r="F843" s="10"/>
      <c r="G843" s="10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0"/>
      <c r="F844" s="10"/>
      <c r="G844" s="10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0"/>
      <c r="F845" s="10"/>
      <c r="G845" s="10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0"/>
      <c r="F846" s="10"/>
      <c r="G846" s="10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0"/>
      <c r="F847" s="10"/>
      <c r="G847" s="10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0"/>
      <c r="F848" s="10"/>
      <c r="G848" s="10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0"/>
      <c r="F849" s="10"/>
      <c r="G849" s="10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0"/>
      <c r="F850" s="10"/>
      <c r="G850" s="10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0"/>
      <c r="F851" s="10"/>
      <c r="G851" s="10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0"/>
      <c r="F852" s="10"/>
      <c r="G852" s="10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0"/>
      <c r="F853" s="10"/>
      <c r="G853" s="10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0"/>
      <c r="F854" s="10"/>
      <c r="G854" s="10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0"/>
      <c r="F855" s="10"/>
      <c r="G855" s="10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0"/>
      <c r="F856" s="10"/>
      <c r="G856" s="10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0"/>
      <c r="F857" s="10"/>
      <c r="G857" s="10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0"/>
      <c r="F858" s="10"/>
      <c r="G858" s="10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0"/>
      <c r="F859" s="10"/>
      <c r="G859" s="10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0"/>
      <c r="F860" s="10"/>
      <c r="G860" s="10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0"/>
      <c r="F861" s="10"/>
      <c r="G861" s="10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0"/>
      <c r="F862" s="10"/>
      <c r="G862" s="10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0"/>
      <c r="F863" s="10"/>
      <c r="G863" s="10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0"/>
      <c r="F864" s="10"/>
      <c r="G864" s="10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0"/>
      <c r="F865" s="10"/>
      <c r="G865" s="10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0"/>
      <c r="F866" s="10"/>
      <c r="G866" s="10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0"/>
      <c r="F867" s="10"/>
      <c r="G867" s="10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0"/>
      <c r="F868" s="10"/>
      <c r="G868" s="10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0"/>
      <c r="F869" s="10"/>
      <c r="G869" s="10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0"/>
      <c r="F870" s="10"/>
      <c r="G870" s="10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0"/>
      <c r="F871" s="10"/>
      <c r="G871" s="10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0"/>
      <c r="F872" s="10"/>
      <c r="G872" s="10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0"/>
      <c r="F873" s="10"/>
      <c r="G873" s="10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0"/>
      <c r="F874" s="10"/>
      <c r="G874" s="10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0"/>
      <c r="F875" s="10"/>
      <c r="G875" s="10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0"/>
      <c r="F876" s="10"/>
      <c r="G876" s="10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0"/>
      <c r="F877" s="10"/>
      <c r="G877" s="10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0"/>
      <c r="F878" s="10"/>
      <c r="G878" s="10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0"/>
      <c r="F879" s="10"/>
      <c r="G879" s="10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0"/>
      <c r="F880" s="10"/>
      <c r="G880" s="10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0"/>
      <c r="F881" s="10"/>
      <c r="G881" s="10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0"/>
      <c r="F882" s="10"/>
      <c r="G882" s="10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0"/>
      <c r="F883" s="10"/>
      <c r="G883" s="10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0"/>
      <c r="F884" s="10"/>
      <c r="G884" s="10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0"/>
      <c r="F885" s="10"/>
      <c r="G885" s="10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0"/>
      <c r="F886" s="10"/>
      <c r="G886" s="10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0"/>
      <c r="F887" s="10"/>
      <c r="G887" s="10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0"/>
      <c r="F888" s="10"/>
      <c r="G888" s="10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0"/>
      <c r="F889" s="10"/>
      <c r="G889" s="10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0"/>
      <c r="F890" s="10"/>
      <c r="G890" s="10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0"/>
      <c r="F891" s="10"/>
      <c r="G891" s="10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0"/>
      <c r="F892" s="10"/>
      <c r="G892" s="10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0"/>
      <c r="F893" s="10"/>
      <c r="G893" s="10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0"/>
      <c r="F894" s="10"/>
      <c r="G894" s="10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0"/>
      <c r="F895" s="10"/>
      <c r="G895" s="10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0"/>
      <c r="F896" s="10"/>
      <c r="G896" s="10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0"/>
      <c r="F897" s="10"/>
      <c r="G897" s="10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0"/>
      <c r="F898" s="10"/>
      <c r="G898" s="10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0"/>
      <c r="F899" s="10"/>
      <c r="G899" s="10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0"/>
      <c r="F900" s="10"/>
      <c r="G900" s="10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0"/>
      <c r="F901" s="10"/>
      <c r="G901" s="10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0"/>
      <c r="F902" s="10"/>
      <c r="G902" s="10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0"/>
      <c r="F903" s="10"/>
      <c r="G903" s="10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0"/>
      <c r="F904" s="10"/>
      <c r="G904" s="10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0"/>
      <c r="F905" s="10"/>
      <c r="G905" s="10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0"/>
      <c r="F906" s="10"/>
      <c r="G906" s="10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0"/>
      <c r="F907" s="10"/>
      <c r="G907" s="10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0"/>
      <c r="F908" s="10"/>
      <c r="G908" s="10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0"/>
      <c r="F909" s="10"/>
      <c r="G909" s="10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0"/>
      <c r="F910" s="10"/>
      <c r="G910" s="10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0"/>
      <c r="F911" s="10"/>
      <c r="G911" s="10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0"/>
      <c r="F912" s="10"/>
      <c r="G912" s="10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0"/>
      <c r="F913" s="10"/>
      <c r="G913" s="10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0"/>
      <c r="F914" s="10"/>
      <c r="G914" s="10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0"/>
      <c r="F915" s="10"/>
      <c r="G915" s="10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0"/>
      <c r="F916" s="10"/>
      <c r="G916" s="10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0"/>
      <c r="F917" s="10"/>
      <c r="G917" s="10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0"/>
      <c r="F918" s="10"/>
      <c r="G918" s="10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0"/>
      <c r="F919" s="10"/>
      <c r="G919" s="10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0"/>
      <c r="F920" s="10"/>
      <c r="G920" s="10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0"/>
      <c r="F921" s="10"/>
      <c r="G921" s="10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0"/>
      <c r="F922" s="10"/>
      <c r="G922" s="10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0"/>
      <c r="F923" s="10"/>
      <c r="G923" s="10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0"/>
      <c r="F924" s="10"/>
      <c r="G924" s="10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0"/>
      <c r="F925" s="10"/>
      <c r="G925" s="10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0"/>
      <c r="F926" s="10"/>
      <c r="G926" s="10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0"/>
      <c r="F927" s="10"/>
      <c r="G927" s="10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0"/>
      <c r="F928" s="10"/>
      <c r="G928" s="10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0"/>
      <c r="F929" s="10"/>
      <c r="G929" s="10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0"/>
      <c r="F930" s="10"/>
      <c r="G930" s="10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0"/>
      <c r="F931" s="10"/>
      <c r="G931" s="10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0"/>
      <c r="F932" s="10"/>
      <c r="G932" s="10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0"/>
      <c r="F933" s="10"/>
      <c r="G933" s="10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0"/>
      <c r="F934" s="10"/>
      <c r="G934" s="10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0"/>
      <c r="F935" s="10"/>
      <c r="G935" s="10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0"/>
      <c r="F936" s="10"/>
      <c r="G936" s="10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0"/>
      <c r="F937" s="10"/>
      <c r="G937" s="10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0"/>
      <c r="F938" s="10"/>
      <c r="G938" s="10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0"/>
      <c r="F939" s="10"/>
      <c r="G939" s="10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0"/>
      <c r="F940" s="10"/>
      <c r="G940" s="10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0"/>
      <c r="F941" s="10"/>
      <c r="G941" s="10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0"/>
      <c r="F942" s="10"/>
      <c r="G942" s="10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0"/>
      <c r="F943" s="10"/>
      <c r="G943" s="10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0"/>
      <c r="F944" s="10"/>
      <c r="G944" s="10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0"/>
      <c r="F945" s="10"/>
      <c r="G945" s="10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0"/>
      <c r="F946" s="10"/>
      <c r="G946" s="10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0"/>
      <c r="F947" s="10"/>
      <c r="G947" s="10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0"/>
      <c r="F948" s="10"/>
      <c r="G948" s="10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0"/>
      <c r="F949" s="10"/>
      <c r="G949" s="10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0"/>
      <c r="F950" s="10"/>
      <c r="G950" s="10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0"/>
      <c r="F951" s="10"/>
      <c r="G951" s="10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0"/>
      <c r="F952" s="10"/>
      <c r="G952" s="10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0"/>
      <c r="F953" s="10"/>
      <c r="G953" s="10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0"/>
      <c r="F954" s="10"/>
      <c r="G954" s="10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0"/>
      <c r="F955" s="10"/>
      <c r="G955" s="10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0"/>
      <c r="F956" s="10"/>
      <c r="G956" s="10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0"/>
      <c r="F957" s="10"/>
      <c r="G957" s="10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0"/>
      <c r="F958" s="10"/>
      <c r="G958" s="10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0"/>
      <c r="F959" s="10"/>
      <c r="G959" s="10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0"/>
      <c r="F960" s="10"/>
      <c r="G960" s="10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0"/>
      <c r="F961" s="10"/>
      <c r="G961" s="10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0"/>
      <c r="F962" s="10"/>
      <c r="G962" s="10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0"/>
      <c r="F963" s="10"/>
      <c r="G963" s="10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0"/>
      <c r="F964" s="10"/>
      <c r="G964" s="10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0"/>
      <c r="F965" s="10"/>
      <c r="G965" s="10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0"/>
      <c r="F966" s="10"/>
      <c r="G966" s="10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0"/>
      <c r="F967" s="10"/>
      <c r="G967" s="10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0"/>
      <c r="F968" s="10"/>
      <c r="G968" s="10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0"/>
      <c r="F969" s="10"/>
      <c r="G969" s="10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0"/>
      <c r="F970" s="10"/>
      <c r="G970" s="10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0"/>
      <c r="F971" s="10"/>
      <c r="G971" s="10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0"/>
      <c r="F972" s="10"/>
      <c r="G972" s="10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0"/>
      <c r="F973" s="10"/>
      <c r="G973" s="10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0"/>
      <c r="F974" s="10"/>
      <c r="G974" s="10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0"/>
      <c r="F975" s="10"/>
      <c r="G975" s="10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0"/>
      <c r="F976" s="10"/>
      <c r="G976" s="10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0"/>
      <c r="F977" s="10"/>
      <c r="G977" s="10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0"/>
      <c r="F978" s="10"/>
      <c r="G978" s="10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0"/>
      <c r="F979" s="10"/>
      <c r="G979" s="10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0"/>
      <c r="F980" s="10"/>
      <c r="G980" s="10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0"/>
      <c r="F981" s="10"/>
      <c r="G981" s="10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0"/>
      <c r="F982" s="10"/>
      <c r="G982" s="10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0"/>
      <c r="F983" s="10"/>
      <c r="G983" s="10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0"/>
      <c r="F984" s="10"/>
      <c r="G984" s="10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0"/>
      <c r="F985" s="10"/>
      <c r="G985" s="10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0"/>
      <c r="F986" s="10"/>
      <c r="G986" s="10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0"/>
      <c r="F987" s="10"/>
      <c r="G987" s="10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0"/>
      <c r="F988" s="10"/>
      <c r="G988" s="10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0"/>
      <c r="F989" s="10"/>
      <c r="G989" s="10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0"/>
      <c r="F990" s="10"/>
      <c r="G990" s="10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0"/>
      <c r="F991" s="10"/>
      <c r="G991" s="10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0"/>
      <c r="F992" s="10"/>
      <c r="G992" s="10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0"/>
      <c r="F993" s="10"/>
      <c r="G993" s="10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0"/>
      <c r="F994" s="10"/>
      <c r="G994" s="10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0"/>
      <c r="F995" s="10"/>
      <c r="G995" s="10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0"/>
      <c r="F996" s="10"/>
      <c r="G996" s="10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0"/>
      <c r="F997" s="10"/>
      <c r="G997" s="10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0"/>
      <c r="F998" s="10"/>
      <c r="G998" s="10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0"/>
      <c r="F999" s="10"/>
      <c r="G999" s="10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0"/>
      <c r="F1000" s="10"/>
      <c r="G1000" s="10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E6:E7"/>
    <mergeCell ref="G6:I6"/>
    <mergeCell ref="K6:M6"/>
  </mergeCells>
  <conditionalFormatting sqref="I11">
    <cfRule type="expression" dxfId="0" priority="1">
      <formula>I11&gt;1</formula>
    </cfRule>
  </conditionalFormatting>
  <conditionalFormatting sqref="I11">
    <cfRule type="expression" dxfId="1" priority="2">
      <formula>I11&lt;1</formula>
    </cfRule>
  </conditionalFormatting>
  <conditionalFormatting sqref="M10:M12">
    <cfRule type="expression" dxfId="0" priority="3">
      <formula>M10&gt;1</formula>
    </cfRule>
  </conditionalFormatting>
  <conditionalFormatting sqref="M10:M12">
    <cfRule type="expression" dxfId="1" priority="4">
      <formula>M10&lt;1</formula>
    </cfRule>
  </conditionalFormatting>
  <conditionalFormatting sqref="I10">
    <cfRule type="expression" dxfId="0" priority="5">
      <formula>I10&gt;1</formula>
    </cfRule>
  </conditionalFormatting>
  <conditionalFormatting sqref="I10">
    <cfRule type="expression" dxfId="1" priority="6">
      <formula>I10&lt;1</formula>
    </cfRule>
  </conditionalFormatting>
  <conditionalFormatting sqref="I12">
    <cfRule type="expression" dxfId="0" priority="7">
      <formula>I12&gt;1</formula>
    </cfRule>
  </conditionalFormatting>
  <conditionalFormatting sqref="I12">
    <cfRule type="expression" dxfId="1" priority="8">
      <formula>I12&lt;1</formula>
    </cfRule>
  </conditionalFormatting>
  <conditionalFormatting sqref="I15">
    <cfRule type="expression" dxfId="0" priority="9">
      <formula>I15&gt;1</formula>
    </cfRule>
  </conditionalFormatting>
  <conditionalFormatting sqref="I15">
    <cfRule type="expression" dxfId="1" priority="10">
      <formula>I15&lt;1</formula>
    </cfRule>
  </conditionalFormatting>
  <conditionalFormatting sqref="I16">
    <cfRule type="expression" dxfId="0" priority="11">
      <formula>I16&gt;1</formula>
    </cfRule>
  </conditionalFormatting>
  <conditionalFormatting sqref="I16">
    <cfRule type="expression" dxfId="1" priority="12">
      <formula>I16&lt;1</formula>
    </cfRule>
  </conditionalFormatting>
  <conditionalFormatting sqref="M15">
    <cfRule type="expression" dxfId="0" priority="13">
      <formula>M15&gt;1</formula>
    </cfRule>
  </conditionalFormatting>
  <conditionalFormatting sqref="M15">
    <cfRule type="expression" dxfId="1" priority="14">
      <formula>M15&lt;1</formula>
    </cfRule>
  </conditionalFormatting>
  <conditionalFormatting sqref="M16">
    <cfRule type="expression" dxfId="0" priority="15">
      <formula>M16&gt;1</formula>
    </cfRule>
  </conditionalFormatting>
  <conditionalFormatting sqref="M16">
    <cfRule type="expression" dxfId="1" priority="16">
      <formula>M16&lt;1</formula>
    </cfRule>
  </conditionalFormatting>
  <conditionalFormatting sqref="E16">
    <cfRule type="cellIs" dxfId="1" priority="17" operator="lessThan">
      <formula>0</formula>
    </cfRule>
  </conditionalFormatting>
  <conditionalFormatting sqref="G16">
    <cfRule type="cellIs" dxfId="1" priority="18" operator="lessThan">
      <formula>0</formula>
    </cfRule>
  </conditionalFormatting>
  <conditionalFormatting sqref="K16">
    <cfRule type="cellIs" dxfId="1" priority="19" operator="lessThan">
      <formula>0</formula>
    </cfRule>
  </conditionalFormatting>
  <conditionalFormatting sqref="I13">
    <cfRule type="expression" dxfId="0" priority="20">
      <formula>I13&gt;1</formula>
    </cfRule>
  </conditionalFormatting>
  <conditionalFormatting sqref="I13">
    <cfRule type="expression" dxfId="1" priority="21">
      <formula>I13&lt;1</formula>
    </cfRule>
  </conditionalFormatting>
  <dataValidations>
    <dataValidation type="list" allowBlank="1" showErrorMessage="1" sqref="C1">
      <formula1>"4.0,5.0,6.0,7.0,8.0,9.0,10.0,11.0,12.0,1.0,2.0,3.0"</formula1>
    </dataValidation>
  </dataValidations>
  <printOptions/>
  <pageMargins bottom="1.0" footer="0.0" header="0.0" left="0.75" right="0.75" top="1.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1.22" defaultRowHeight="15.0"/>
  <cols>
    <col customWidth="1" min="1" max="1" width="6.0"/>
    <col customWidth="1" min="2" max="2" width="4.56"/>
    <col customWidth="1" min="3" max="8" width="5.0"/>
    <col customWidth="1" min="9" max="9" width="5.89"/>
    <col customWidth="1" min="10" max="15" width="5.0"/>
    <col customWidth="1" min="16" max="16" width="6.33"/>
    <col customWidth="1" min="17" max="17" width="6.44"/>
    <col customWidth="1" min="18" max="18" width="7.0"/>
    <col customWidth="1" min="19" max="19" width="6.67"/>
    <col customWidth="1" min="20" max="20" width="2.78"/>
    <col customWidth="1" min="21" max="33" width="5.0"/>
    <col customWidth="1" min="34" max="34" width="6.56"/>
  </cols>
  <sheetData>
    <row r="1" ht="18.75" customHeight="1">
      <c r="A1" s="45" t="str">
        <f>"'"&amp;RIGHT(H2,2)</f>
        <v>'ータ</v>
      </c>
      <c r="B1" s="46"/>
      <c r="C1" s="46" t="s">
        <v>21</v>
      </c>
      <c r="D1" s="46" t="s">
        <v>22</v>
      </c>
      <c r="E1" s="46" t="s">
        <v>23</v>
      </c>
      <c r="F1" s="46" t="s">
        <v>24</v>
      </c>
      <c r="G1" s="46" t="s">
        <v>25</v>
      </c>
      <c r="H1" s="46" t="s">
        <v>26</v>
      </c>
      <c r="I1" s="46"/>
      <c r="J1" s="46" t="s">
        <v>27</v>
      </c>
      <c r="K1" s="46" t="s">
        <v>28</v>
      </c>
      <c r="L1" s="46" t="s">
        <v>29</v>
      </c>
      <c r="M1" s="46" t="s">
        <v>30</v>
      </c>
      <c r="N1" s="46" t="s">
        <v>31</v>
      </c>
      <c r="O1" s="46" t="s">
        <v>32</v>
      </c>
      <c r="P1" s="46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</row>
    <row r="2" ht="12.0" customHeight="1">
      <c r="A2" s="47"/>
      <c r="B2" s="47"/>
      <c r="C2" s="48" t="s">
        <v>33</v>
      </c>
      <c r="D2" s="49" t="s">
        <v>34</v>
      </c>
      <c r="E2" s="50"/>
      <c r="F2" s="47"/>
      <c r="G2" s="47"/>
      <c r="H2" s="51">
        <v>2019.0</v>
      </c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</row>
    <row r="3" ht="13.5" customHeight="1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</row>
    <row r="4" ht="4.5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</row>
    <row r="5" ht="14.25" customHeight="1">
      <c r="A5" s="52"/>
      <c r="B5" s="53"/>
      <c r="C5" s="54" t="s">
        <v>35</v>
      </c>
      <c r="D5" s="55"/>
      <c r="E5" s="55"/>
      <c r="F5" s="55"/>
      <c r="G5" s="55"/>
      <c r="H5" s="55"/>
      <c r="I5" s="56"/>
      <c r="J5" s="57" t="s">
        <v>36</v>
      </c>
      <c r="K5" s="55"/>
      <c r="L5" s="55"/>
      <c r="M5" s="55"/>
      <c r="N5" s="55"/>
      <c r="O5" s="55"/>
      <c r="P5" s="58"/>
      <c r="Q5" s="59" t="s">
        <v>37</v>
      </c>
      <c r="R5" s="47"/>
      <c r="S5" s="60"/>
      <c r="T5" s="60"/>
      <c r="U5" s="60"/>
      <c r="V5" s="60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0"/>
    </row>
    <row r="6" ht="15.75" customHeight="1">
      <c r="A6" s="62"/>
      <c r="B6" s="60"/>
      <c r="C6" s="63">
        <v>4.0</v>
      </c>
      <c r="D6" s="63">
        <v>5.0</v>
      </c>
      <c r="E6" s="63">
        <v>6.0</v>
      </c>
      <c r="F6" s="63">
        <v>7.0</v>
      </c>
      <c r="G6" s="63">
        <v>8.0</v>
      </c>
      <c r="H6" s="63">
        <v>9.0</v>
      </c>
      <c r="I6" s="64" t="s">
        <v>38</v>
      </c>
      <c r="J6" s="63">
        <v>10.0</v>
      </c>
      <c r="K6" s="63">
        <v>11.0</v>
      </c>
      <c r="L6" s="63">
        <v>12.0</v>
      </c>
      <c r="M6" s="63">
        <v>1.0</v>
      </c>
      <c r="N6" s="63">
        <v>2.0</v>
      </c>
      <c r="O6" s="63">
        <v>3.0</v>
      </c>
      <c r="P6" s="64" t="s">
        <v>39</v>
      </c>
      <c r="Q6" s="64" t="s">
        <v>40</v>
      </c>
      <c r="R6" s="47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ht="15.75" customHeight="1">
      <c r="A7" s="62"/>
      <c r="B7" s="60"/>
      <c r="C7" s="65" t="str">
        <f>+PL!C3</f>
        <v>確定</v>
      </c>
      <c r="D7" s="65" t="str">
        <f>+PL!D3</f>
        <v>確定</v>
      </c>
      <c r="E7" s="65" t="str">
        <f>+PL!E3</f>
        <v>確定</v>
      </c>
      <c r="F7" s="65" t="str">
        <f>+PL!F3</f>
        <v>確定</v>
      </c>
      <c r="G7" s="65" t="str">
        <f>+PL!G3</f>
        <v>確定</v>
      </c>
      <c r="H7" s="65" t="str">
        <f>+PL!H3</f>
        <v>確定</v>
      </c>
      <c r="I7" s="66"/>
      <c r="J7" s="65" t="str">
        <f>+PL!J3</f>
        <v>確定</v>
      </c>
      <c r="K7" s="65" t="str">
        <f>+PL!K3</f>
        <v>確定</v>
      </c>
      <c r="L7" s="65" t="str">
        <f>+PL!L3</f>
        <v>確定</v>
      </c>
      <c r="M7" s="65" t="str">
        <f>+PL!M3</f>
        <v>確定</v>
      </c>
      <c r="N7" s="65" t="str">
        <f>+PL!N3</f>
        <v>確定</v>
      </c>
      <c r="O7" s="65" t="str">
        <f>+PL!O3</f>
        <v>確定</v>
      </c>
      <c r="P7" s="66"/>
      <c r="Q7" s="66"/>
      <c r="R7" s="47"/>
      <c r="S7" s="67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</row>
    <row r="8" ht="15.75" customHeight="1">
      <c r="A8" s="68" t="s">
        <v>9</v>
      </c>
      <c r="B8" s="69" t="s">
        <v>41</v>
      </c>
      <c r="C8" s="70">
        <f t="array" ref="C8">IFERROR(IF(C$7 = "確定",INDEX(
 '元データ'!$A$1:$DY$200,MATCH(
  IF( C$6 &lt; 4,$H$2 + 1,$H$2 )*100+C$6,'元データ'!$A$1:$A$200,0),MATCH(
  $D$2&amp;"-実績-売上",'元データ'!$A$1:$DY$1,0) ),
INDEX('見込入力'!$D$3:$Q$27,MATCH($D$2&amp;$A8,'見込入力'!$D$3:$D$27,0),MATCH(C$6,'見込入力'!$D$3:$Q$3,0))),"")</f>
        <v>44896680</v>
      </c>
      <c r="D8" s="70">
        <f t="array" ref="D8">IFERROR(IF(D$7 = "確定",INDEX(
 '元データ'!$A$1:$DY$200,MATCH(
  IF( D$6 &lt; 4,$H$2 + 1,$H$2 )*100+D$6,'元データ'!$A$1:$A$200,0),MATCH(
  $D$2&amp;"-実績-売上",'元データ'!$A$1:$DY$1,0) ),
INDEX('見込入力'!$D$3:$Q$27,MATCH($D$2&amp;$A8,'見込入力'!$D$3:$D$27,0),MATCH(D$6,'見込入力'!$D$3:$Q$3,0))),"")</f>
        <v>67447080</v>
      </c>
      <c r="E8" s="70">
        <f t="array" ref="E8">IFERROR(IF(E$7 = "確定",INDEX(
 '元データ'!$A$1:$DY$200,MATCH(
  IF( E$6 &lt; 4,$H$2 + 1,$H$2 )*100+E$6,'元データ'!$A$1:$A$200,0),MATCH(
  $D$2&amp;"-実績-売上",'元データ'!$A$1:$DY$1,0) ),
INDEX('見込入力'!$D$3:$Q$27,MATCH($D$2&amp;$A8,'見込入力'!$D$3:$D$27,0),MATCH(E$6,'見込入力'!$D$3:$Q$3,0))),"")</f>
        <v>68557320</v>
      </c>
      <c r="F8" s="70">
        <f t="array" ref="F8">IFERROR(IF(F$7 = "確定",INDEX(
 '元データ'!$A$1:$DY$200,MATCH(
  IF( F$6 &lt; 4,$H$2 + 1,$H$2 )*100+F$6,'元データ'!$A$1:$A$200,0),MATCH(
  $D$2&amp;"-実績-売上",'元データ'!$A$1:$DY$1,0) ),
INDEX('見込入力'!$D$3:$Q$27,MATCH($D$2&amp;$A8,'見込入力'!$D$3:$D$27,0),MATCH(F$6,'見込入力'!$D$3:$Q$3,0))),"")</f>
        <v>56646000</v>
      </c>
      <c r="G8" s="70">
        <f t="array" ref="G8">IFERROR(IF(G$7 = "確定",INDEX(
 '元データ'!$A$1:$DY$200,MATCH(
  IF( G$6 &lt; 4,$H$2 + 1,$H$2 )*100+G$6,'元データ'!$A$1:$A$200,0),MATCH(
  $D$2&amp;"-実績-売上",'元データ'!$A$1:$DY$1,0) ),
INDEX('見込入力'!$D$3:$Q$27,MATCH($D$2&amp;$A8,'見込入力'!$D$3:$D$27,0),MATCH(G$6,'見込入力'!$D$3:$Q$3,0))),"")</f>
        <v>42357600</v>
      </c>
      <c r="H8" s="70">
        <f t="array" ref="H8">IFERROR(IF(H$7 = "確定",INDEX(
 '元データ'!$A$1:$DY$200,MATCH(
  IF( H$6 &lt; 4,$H$2 + 1,$H$2 )*100+H$6,'元データ'!$A$1:$A$200,0),MATCH(
  $D$2&amp;"-実績-売上",'元データ'!$A$1:$DY$1,0) ),
INDEX('見込入力'!$D$3:$Q$27,MATCH($D$2&amp;$A8,'見込入力'!$D$3:$D$27,0),MATCH(H$6,'見込入力'!$D$3:$Q$3,0))),"")</f>
        <v>32713200</v>
      </c>
      <c r="I8" s="71">
        <f t="shared" ref="I8:I9" si="1">SUM(C8:H8)</f>
        <v>312617880</v>
      </c>
      <c r="J8" s="70">
        <f t="array" ref="J8">IFERROR(IF(J$7 = "確定",INDEX(
 '元データ'!$A$1:$DY$200,MATCH(
  IF( J$6 &lt; 4,$H$2 + 1,$H$2 )*100+J$6,'元データ'!$A$1:$A$200,0),MATCH(
  $D$2&amp;"-実績-売上",'元データ'!$A$1:$DY$1,0) ),
INDEX('見込入力'!$D$3:$Q$27,MATCH($D$2&amp;$A8,'見込入力'!$D$3:$D$27,0),MATCH(J$6,'見込入力'!$D$3:$Q$3,0))),"")</f>
        <v>35371600</v>
      </c>
      <c r="K8" s="70">
        <f t="array" ref="K8">IFERROR(IF(K$7 = "確定",INDEX(
 '元データ'!$A$1:$DY$200,MATCH(
  IF( K$6 &lt; 4,$H$2 + 1,$H$2 )*100+K$6,'元データ'!$A$1:$A$200,0),MATCH(
  $D$2&amp;"-実績-売上",'元データ'!$A$1:$DY$1,0) ),
INDEX('見込入力'!$D$3:$Q$27,MATCH($D$2&amp;$A8,'見込入力'!$D$3:$D$27,0),MATCH(K$6,'見込入力'!$D$3:$Q$3,0))),"")</f>
        <v>35838900</v>
      </c>
      <c r="L8" s="70">
        <f t="array" ref="L8">IFERROR(IF(L$7 = "確定",INDEX(
 '元データ'!$A$1:$DY$200,MATCH(
  IF( L$6 &lt; 4,$H$2 + 1,$H$2 )*100+L$6,'元データ'!$A$1:$A$200,0),MATCH(
  $D$2&amp;"-実績-売上",'元データ'!$A$1:$DY$1,0) ),
INDEX('見込入力'!$D$3:$Q$27,MATCH($D$2&amp;$A8,'見込入力'!$D$3:$D$27,0),MATCH(L$6,'見込入力'!$D$3:$Q$3,0))),"")</f>
        <v>28558200</v>
      </c>
      <c r="M8" s="70">
        <f t="array" ref="M8">IFERROR(IF(M$7 = "確定",INDEX(
 '元データ'!$A$1:$DY$200,MATCH(
  IF( M$6 &lt; 4,$H$2 + 1,$H$2 )*100+M$6,'元データ'!$A$1:$A$200,0),MATCH(
  $D$2&amp;"-実績-売上",'元データ'!$A$1:$DY$1,0) ),
INDEX('見込入力'!$D$3:$Q$27,MATCH($D$2&amp;$A8,'見込入力'!$D$3:$D$27,0),MATCH(M$6,'見込入力'!$D$3:$Q$3,0))),"")</f>
        <v>23917300</v>
      </c>
      <c r="N8" s="70">
        <f t="array" ref="N8">IFERROR(IF(N$7 = "確定",INDEX(
 '元データ'!$A$1:$DY$200,MATCH(
  IF( N$6 &lt; 4,$H$2 + 1,$H$2 )*100+N$6,'元データ'!$A$1:$A$200,0),MATCH(
  $D$2&amp;"-実績-売上",'元データ'!$A$1:$DY$1,0) ),
INDEX('見込入力'!$D$3:$Q$27,MATCH($D$2&amp;$A8,'見込入力'!$D$3:$D$27,0),MATCH(N$6,'見込入力'!$D$3:$Q$3,0))),"")</f>
        <v>19901200</v>
      </c>
      <c r="O8" s="70">
        <f t="array" ref="O8">IFERROR(IF(O$7 = "確定",INDEX(
 '元データ'!$A$1:$DY$200,MATCH(
  IF( O$6 &lt; 4,$H$2 + 1,$H$2 )*100+O$6,'元データ'!$A$1:$A$200,0),MATCH(
  $D$2&amp;"-実績-売上",'元データ'!$A$1:$DY$1,0) ),
INDEX('見込入力'!$D$3:$Q$27,MATCH($D$2&amp;$A8,'見込入力'!$D$3:$D$27,0),MATCH(O$6,'見込入力'!$D$3:$Q$3,0))),"")</f>
        <v>34674200</v>
      </c>
      <c r="P8" s="71">
        <f t="shared" ref="P8:P9" si="2">SUM(J8:O8)</f>
        <v>178261400</v>
      </c>
      <c r="Q8" s="72">
        <f t="shared" ref="Q8:Q9" si="3">SUM(I8:O8)</f>
        <v>490879280</v>
      </c>
      <c r="R8" s="73"/>
      <c r="S8" s="74"/>
      <c r="T8" s="74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6"/>
    </row>
    <row r="9" ht="15.75" customHeight="1">
      <c r="A9" s="77"/>
      <c r="B9" s="78" t="s">
        <v>42</v>
      </c>
      <c r="C9" s="79">
        <f t="array" ref="C9">IFERROR(INDEX(
 '元データ'!$A$1:$DY$200,MATCH(
  IF(
   C$6 &lt; 4,$H$2 + 1,$H$2
  )*100+C$6,'元データ'!$A$1:$A$200,0),MATCH(
  '社員報告（月次）'!$M$1&amp;"-"&amp;IF($B9="予","予算","実績")&amp;"-売上",'元データ'!$A$1:$DY$1,0)
 ),"")</f>
        <v>49902105</v>
      </c>
      <c r="D9" s="79">
        <f t="array" ref="D9">IFERROR(INDEX(
 '元データ'!$A$1:$DY$200,MATCH(
  IF(
   D$6 &lt; 4,$H$2 + 1,$H$2
  )*100+D$6,'元データ'!$A$1:$A$200,0),MATCH(
  '社員報告（月次）'!$M$1&amp;"-"&amp;IF($B9="予","予算","実績")&amp;"-売上",'元データ'!$A$1:$DY$1,0)
 ),"")</f>
        <v>69577663</v>
      </c>
      <c r="E9" s="79">
        <f t="array" ref="E9">IFERROR(INDEX(
 '元データ'!$A$1:$DY$200,MATCH(
  IF(
   E$6 &lt; 4,$H$2 + 1,$H$2
  )*100+E$6,'元データ'!$A$1:$A$200,0),MATCH(
  '社員報告（月次）'!$M$1&amp;"-"&amp;IF($B9="予","予算","実績")&amp;"-売上",'元データ'!$A$1:$DY$1,0)
 ),"")</f>
        <v>65786206</v>
      </c>
      <c r="F9" s="79">
        <f t="array" ref="F9">IFERROR(INDEX(
 '元データ'!$A$1:$DY$200,MATCH(
  IF(
   F$6 &lt; 4,$H$2 + 1,$H$2
  )*100+F$6,'元データ'!$A$1:$A$200,0),MATCH(
  '社員報告（月次）'!$M$1&amp;"-"&amp;IF($B9="予","予算","実績")&amp;"-売上",'元データ'!$A$1:$DY$1,0)
 ),"")</f>
        <v>47640102</v>
      </c>
      <c r="G9" s="79">
        <f t="array" ref="G9">IFERROR(INDEX(
 '元データ'!$A$1:$DY$200,MATCH(
  IF(
   G$6 &lt; 4,$H$2 + 1,$H$2
  )*100+G$6,'元データ'!$A$1:$A$200,0),MATCH(
  '社員報告（月次）'!$M$1&amp;"-"&amp;IF($B9="予","予算","実績")&amp;"-売上",'元データ'!$A$1:$DY$1,0)
 ),"")</f>
        <v>38473781</v>
      </c>
      <c r="H9" s="79">
        <f t="array" ref="H9">IFERROR(INDEX(
 '元データ'!$A$1:$DY$200,MATCH(
  IF(
   H$6 &lt; 4,$H$2 + 1,$H$2
  )*100+H$6,'元データ'!$A$1:$A$200,0),MATCH(
  '社員報告（月次）'!$M$1&amp;"-"&amp;IF($B9="予","予算","実績")&amp;"-売上",'元データ'!$A$1:$DY$1,0)
 ),"")</f>
        <v>32684888</v>
      </c>
      <c r="I9" s="80">
        <f t="shared" si="1"/>
        <v>304064745</v>
      </c>
      <c r="J9" s="79">
        <f t="array" ref="J9">IFERROR(INDEX(
 '元データ'!$A$1:$DY$200,MATCH(
  IF(
   J$6 &lt; 4,$H$2 + 1,$H$2
  )*100+J$6,'元データ'!$A$1:$A$200,0),MATCH(
  '社員報告（月次）'!$M$1&amp;"-"&amp;IF($B9="予","予算","実績")&amp;"-売上",'元データ'!$A$1:$DY$1,0)
 ),"")</f>
        <v>34339045</v>
      </c>
      <c r="K9" s="79">
        <f t="array" ref="K9">IFERROR(INDEX(
 '元データ'!$A$1:$DY$200,MATCH(
  IF(
   K$6 &lt; 4,$H$2 + 1,$H$2
  )*100+K$6,'元データ'!$A$1:$A$200,0),MATCH(
  '社員報告（月次）'!$M$1&amp;"-"&amp;IF($B9="予","予算","実績")&amp;"-売上",'元データ'!$A$1:$DY$1,0)
 ),"")</f>
        <v>36505285</v>
      </c>
      <c r="L9" s="79">
        <f t="array" ref="L9">IFERROR(INDEX(
 '元データ'!$A$1:$DY$200,MATCH(
  IF(
   L$6 &lt; 4,$H$2 + 1,$H$2
  )*100+L$6,'元データ'!$A$1:$A$200,0),MATCH(
  '社員報告（月次）'!$M$1&amp;"-"&amp;IF($B9="予","予算","実績")&amp;"-売上",'元データ'!$A$1:$DY$1,0)
 ),"")</f>
        <v>26170794</v>
      </c>
      <c r="M9" s="79">
        <f t="array" ref="M9">IFERROR(INDEX(
 '元データ'!$A$1:$DY$200,MATCH(
  IF(
   M$6 &lt; 4,$H$2 + 1,$H$2
  )*100+M$6,'元データ'!$A$1:$A$200,0),MATCH(
  '社員報告（月次）'!$M$1&amp;"-"&amp;IF($B9="予","予算","実績")&amp;"-売上",'元データ'!$A$1:$DY$1,0)
 ),"")</f>
        <v>24646346</v>
      </c>
      <c r="N9" s="79">
        <f t="array" ref="N9">IFERROR(INDEX(
 '元データ'!$A$1:$DY$200,MATCH(
  IF(
   N$6 &lt; 4,$H$2 + 1,$H$2
  )*100+N$6,'元データ'!$A$1:$A$200,0),MATCH(
  '社員報告（月次）'!$M$1&amp;"-"&amp;IF($B9="予","予算","実績")&amp;"-売上",'元データ'!$A$1:$DY$1,0)
 ),"")</f>
        <v>16649250</v>
      </c>
      <c r="O9" s="79">
        <f t="array" ref="O9">IFERROR(INDEX(
 '元データ'!$A$1:$DY$200,MATCH(
  IF(
   O$6 &lt; 4,$H$2 + 1,$H$2
  )*100+O$6,'元データ'!$A$1:$A$200,0),MATCH(
  '社員報告（月次）'!$M$1&amp;"-"&amp;IF($B9="予","予算","実績")&amp;"-売上",'元データ'!$A$1:$DY$1,0)
 ),"")</f>
        <v>29979553</v>
      </c>
      <c r="P9" s="80">
        <f t="shared" si="2"/>
        <v>168290273</v>
      </c>
      <c r="Q9" s="81">
        <f t="shared" si="3"/>
        <v>472355018</v>
      </c>
      <c r="R9" s="82"/>
      <c r="S9" s="74"/>
      <c r="T9" s="74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83"/>
    </row>
    <row r="10" ht="15.75" customHeight="1">
      <c r="A10" s="84"/>
      <c r="B10" s="85" t="s">
        <v>43</v>
      </c>
      <c r="C10" s="86">
        <f t="shared" ref="C10:Q10" si="4">IF(OR(C8=0,C9=0),"",C8/C9)</f>
        <v>0.8996951131</v>
      </c>
      <c r="D10" s="86">
        <f t="shared" si="4"/>
        <v>0.9693783478</v>
      </c>
      <c r="E10" s="86">
        <f t="shared" si="4"/>
        <v>1.042123025</v>
      </c>
      <c r="F10" s="86">
        <f t="shared" si="4"/>
        <v>1.189040275</v>
      </c>
      <c r="G10" s="86">
        <f t="shared" si="4"/>
        <v>1.100947162</v>
      </c>
      <c r="H10" s="86">
        <f t="shared" si="4"/>
        <v>1.000866211</v>
      </c>
      <c r="I10" s="87">
        <f t="shared" si="4"/>
        <v>1.028129322</v>
      </c>
      <c r="J10" s="86">
        <f t="shared" si="4"/>
        <v>1.030069415</v>
      </c>
      <c r="K10" s="86">
        <f t="shared" si="4"/>
        <v>0.9817455199</v>
      </c>
      <c r="L10" s="86">
        <f t="shared" si="4"/>
        <v>1.091224057</v>
      </c>
      <c r="M10" s="86">
        <f t="shared" si="4"/>
        <v>0.9704197125</v>
      </c>
      <c r="N10" s="86">
        <f t="shared" si="4"/>
        <v>1.195321111</v>
      </c>
      <c r="O10" s="86">
        <f t="shared" si="4"/>
        <v>1.156594963</v>
      </c>
      <c r="P10" s="87">
        <f t="shared" si="4"/>
        <v>1.059249574</v>
      </c>
      <c r="Q10" s="88">
        <f t="shared" si="4"/>
        <v>1.039216821</v>
      </c>
      <c r="R10" s="47"/>
      <c r="S10" s="74"/>
      <c r="T10" s="74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6"/>
    </row>
    <row r="11" ht="15.75" customHeight="1">
      <c r="A11" s="89" t="s">
        <v>10</v>
      </c>
      <c r="B11" s="90"/>
      <c r="C11" s="91">
        <f t="array" ref="C11">IFERROR(IF(C$7 = "確定",INDEX(
 '元データ'!$A$1:$DY$200,MATCH( IF( C$6 &lt; 4,$H$2 + 1,$H$2)*100+C$6,'元データ'!$A$1:$A$200,0),MATCH( $D$2&amp;"-実績-仕入",'元データ'!$A$1:$DY$1,0) ),
INDEX('見込入力'!$D$3:$Q$27,MATCH($D$2&amp;$A11,'見込入力'!$D$3:$D$27,0),MATCH(C$6,'見込入力'!$D$3:$Q$3,0))),"")</f>
        <v>0</v>
      </c>
      <c r="D11" s="91">
        <f t="array" ref="D11">IFERROR(IF(D$7 = "確定",INDEX(
 '元データ'!$A$1:$DY$200,MATCH( IF( D$6 &lt; 4,$H$2 + 1,$H$2)*100+D$6,'元データ'!$A$1:$A$200,0),MATCH( $D$2&amp;"-実績-仕入",'元データ'!$A$1:$DY$1,0) ),
INDEX('見込入力'!$D$3:$Q$27,MATCH($D$2&amp;$A11,'見込入力'!$D$3:$D$27,0),MATCH(D$6,'見込入力'!$D$3:$Q$3,0))),"")</f>
        <v>0</v>
      </c>
      <c r="E11" s="91">
        <f t="array" ref="E11">IFERROR(IF(E$7 = "確定",INDEX(
 '元データ'!$A$1:$DY$200,MATCH( IF( E$6 &lt; 4,$H$2 + 1,$H$2)*100+E$6,'元データ'!$A$1:$A$200,0),MATCH( $D$2&amp;"-実績-仕入",'元データ'!$A$1:$DY$1,0) ),
INDEX('見込入力'!$D$3:$Q$27,MATCH($D$2&amp;$A11,'見込入力'!$D$3:$D$27,0),MATCH(E$6,'見込入力'!$D$3:$Q$3,0))),"")</f>
        <v>0</v>
      </c>
      <c r="F11" s="91">
        <f t="array" ref="F11">IFERROR(IF(F$7 = "確定",INDEX(
 '元データ'!$A$1:$DY$200,MATCH( IF( F$6 &lt; 4,$H$2 + 1,$H$2)*100+F$6,'元データ'!$A$1:$A$200,0),MATCH( $D$2&amp;"-実績-仕入",'元データ'!$A$1:$DY$1,0) ),
INDEX('見込入力'!$D$3:$Q$27,MATCH($D$2&amp;$A11,'見込入力'!$D$3:$D$27,0),MATCH(F$6,'見込入力'!$D$3:$Q$3,0))),"")</f>
        <v>0</v>
      </c>
      <c r="G11" s="91">
        <f t="array" ref="G11">IFERROR(IF(G$7 = "確定",INDEX(
 '元データ'!$A$1:$DY$200,MATCH( IF( G$6 &lt; 4,$H$2 + 1,$H$2)*100+G$6,'元データ'!$A$1:$A$200,0),MATCH( $D$2&amp;"-実績-仕入",'元データ'!$A$1:$DY$1,0) ),
INDEX('見込入力'!$D$3:$Q$27,MATCH($D$2&amp;$A11,'見込入力'!$D$3:$D$27,0),MATCH(G$6,'見込入力'!$D$3:$Q$3,0))),"")</f>
        <v>0</v>
      </c>
      <c r="H11" s="91">
        <f t="array" ref="H11">IFERROR(IF(H$7 = "確定",INDEX(
 '元データ'!$A$1:$DY$200,MATCH( IF( H$6 &lt; 4,$H$2 + 1,$H$2)*100+H$6,'元データ'!$A$1:$A$200,0),MATCH( $D$2&amp;"-実績-仕入",'元データ'!$A$1:$DY$1,0) ),
INDEX('見込入力'!$D$3:$Q$27,MATCH($D$2&amp;$A11,'見込入力'!$D$3:$D$27,0),MATCH(H$6,'見込入力'!$D$3:$Q$3,0))),"")</f>
        <v>0</v>
      </c>
      <c r="I11" s="71">
        <f t="shared" ref="I11:I13" si="5">SUM(C11:H11)</f>
        <v>0</v>
      </c>
      <c r="J11" s="91">
        <f t="array" ref="J11">IFERROR(IF(J$7 = "確定",INDEX(
 '元データ'!$A$1:$DY$200,MATCH( IF( J$6 &lt; 4,$H$2 + 1,$H$2)*100+J$6,'元データ'!$A$1:$A$200,0),MATCH( $D$2&amp;"-実績-仕入",'元データ'!$A$1:$DY$1,0) ),
INDEX('見込入力'!$D$3:$Q$27,MATCH($D$2&amp;$A11,'見込入力'!$D$3:$D$27,0),MATCH(J$6,'見込入力'!$D$3:$Q$3,0))),"")</f>
        <v>0</v>
      </c>
      <c r="K11" s="91">
        <f t="array" ref="K11">IFERROR(IF(K$7 = "確定",INDEX(
 '元データ'!$A$1:$DY$200,MATCH( IF( K$6 &lt; 4,$H$2 + 1,$H$2)*100+K$6,'元データ'!$A$1:$A$200,0),MATCH( $D$2&amp;"-実績-仕入",'元データ'!$A$1:$DY$1,0) ),
INDEX('見込入力'!$D$3:$Q$27,MATCH($D$2&amp;$A11,'見込入力'!$D$3:$D$27,0),MATCH(K$6,'見込入力'!$D$3:$Q$3,0))),"")</f>
        <v>0</v>
      </c>
      <c r="L11" s="91">
        <f t="array" ref="L11">IFERROR(IF(L$7 = "確定",INDEX(
 '元データ'!$A$1:$DY$200,MATCH( IF( L$6 &lt; 4,$H$2 + 1,$H$2)*100+L$6,'元データ'!$A$1:$A$200,0),MATCH( $D$2&amp;"-実績-仕入",'元データ'!$A$1:$DY$1,0) ),
INDEX('見込入力'!$D$3:$Q$27,MATCH($D$2&amp;$A11,'見込入力'!$D$3:$D$27,0),MATCH(L$6,'見込入力'!$D$3:$Q$3,0))),"")</f>
        <v>0</v>
      </c>
      <c r="M11" s="91">
        <f t="array" ref="M11">IFERROR(IF(M$7 = "確定",INDEX(
 '元データ'!$A$1:$DY$200,MATCH( IF( M$6 &lt; 4,$H$2 + 1,$H$2)*100+M$6,'元データ'!$A$1:$A$200,0),MATCH( $D$2&amp;"-実績-仕入",'元データ'!$A$1:$DY$1,0) ),
INDEX('見込入力'!$D$3:$Q$27,MATCH($D$2&amp;$A11,'見込入力'!$D$3:$D$27,0),MATCH(M$6,'見込入力'!$D$3:$Q$3,0))),"")</f>
        <v>0</v>
      </c>
      <c r="N11" s="91">
        <f t="array" ref="N11">IFERROR(IF(N$7 = "確定",INDEX(
 '元データ'!$A$1:$DY$200,MATCH( IF( N$6 &lt; 4,$H$2 + 1,$H$2)*100+N$6,'元データ'!$A$1:$A$200,0),MATCH( $D$2&amp;"-実績-仕入",'元データ'!$A$1:$DY$1,0) ),
INDEX('見込入力'!$D$3:$Q$27,MATCH($D$2&amp;$A11,'見込入力'!$D$3:$D$27,0),MATCH(N$6,'見込入力'!$D$3:$Q$3,0))),"")</f>
        <v>0</v>
      </c>
      <c r="O11" s="91">
        <f t="array" ref="O11">IFERROR(IF(O$7 = "確定",INDEX(
 '元データ'!$A$1:$DY$200,MATCH( IF( O$6 &lt; 4,$H$2 + 1,$H$2)*100+O$6,'元データ'!$A$1:$A$200,0),MATCH( $D$2&amp;"-実績-仕入",'元データ'!$A$1:$DY$1,0) ),
INDEX('見込入力'!$D$3:$Q$27,MATCH($D$2&amp;$A11,'見込入力'!$D$3:$D$27,0),MATCH(O$6,'見込入力'!$D$3:$Q$3,0))),"")</f>
        <v>0</v>
      </c>
      <c r="P11" s="71">
        <f t="shared" ref="P11:P13" si="6">SUM(J11:O11)</f>
        <v>0</v>
      </c>
      <c r="Q11" s="72">
        <f t="shared" ref="Q11:Q13" si="7">SUM(I11:O11)</f>
        <v>0</v>
      </c>
      <c r="R11" s="47"/>
      <c r="S11" s="74"/>
      <c r="T11" s="74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83"/>
    </row>
    <row r="12" ht="15.75" customHeight="1">
      <c r="A12" s="68" t="s">
        <v>12</v>
      </c>
      <c r="B12" s="69" t="s">
        <v>41</v>
      </c>
      <c r="C12" s="92">
        <f t="array" ref="C12">IFERROR(IF(C$7="確定",INDEX('元データ'!$A$1:$DY$200,MATCH(IF(C$6&lt;4,$H$2+1,$H$2)*100+C$6,'元データ'!$A$1:$A$200,0),MATCH($D$2&amp;"-"&amp;IF($B12="予","予算","実績")&amp;"-粗利",'元データ'!$A$1:$DY$1,0)),C8-C11),"")</f>
        <v>44896680</v>
      </c>
      <c r="D12" s="92">
        <f t="array" ref="D12">IFERROR(IF(D$7="確定",INDEX('元データ'!$A$1:$DY$200,MATCH(IF(D$6&lt;4,$H$2+1,$H$2)*100+D$6,'元データ'!$A$1:$A$200,0),MATCH($D$2&amp;"-"&amp;IF($B12="予","予算","実績")&amp;"-粗利",'元データ'!$A$1:$DY$1,0)),D8-D11),"")</f>
        <v>67447080</v>
      </c>
      <c r="E12" s="92">
        <f t="array" ref="E12">IFERROR(IF(E$7="確定",INDEX('元データ'!$A$1:$DY$200,MATCH(IF(E$6&lt;4,$H$2+1,$H$2)*100+E$6,'元データ'!$A$1:$A$200,0),MATCH($D$2&amp;"-"&amp;IF($B12="予","予算","実績")&amp;"-粗利",'元データ'!$A$1:$DY$1,0)),E8-E11),"")</f>
        <v>68557320</v>
      </c>
      <c r="F12" s="92">
        <f t="array" ref="F12">IFERROR(IF(F$7="確定",INDEX('元データ'!$A$1:$DY$200,MATCH(IF(F$6&lt;4,$H$2+1,$H$2)*100+F$6,'元データ'!$A$1:$A$200,0),MATCH($D$2&amp;"-"&amp;IF($B12="予","予算","実績")&amp;"-粗利",'元データ'!$A$1:$DY$1,0)),F8-F11),"")</f>
        <v>56646000</v>
      </c>
      <c r="G12" s="92">
        <f t="array" ref="G12">IFERROR(IF(G$7="確定",INDEX('元データ'!$A$1:$DY$200,MATCH(IF(G$6&lt;4,$H$2+1,$H$2)*100+G$6,'元データ'!$A$1:$A$200,0),MATCH($D$2&amp;"-"&amp;IF($B12="予","予算","実績")&amp;"-粗利",'元データ'!$A$1:$DY$1,0)),G8-G11),"")</f>
        <v>42357600</v>
      </c>
      <c r="H12" s="92">
        <f t="array" ref="H12">IFERROR(IF(H$7="確定",INDEX('元データ'!$A$1:$DY$200,MATCH(IF(H$6&lt;4,$H$2+1,$H$2)*100+H$6,'元データ'!$A$1:$A$200,0),MATCH($D$2&amp;"-"&amp;IF($B12="予","予算","実績")&amp;"-粗利",'元データ'!$A$1:$DY$1,0)),H8-H11),"")</f>
        <v>32713200</v>
      </c>
      <c r="I12" s="93">
        <f t="shared" si="5"/>
        <v>312617880</v>
      </c>
      <c r="J12" s="92">
        <f t="array" ref="J12">IFERROR(IF(J$7="確定",INDEX('元データ'!$A$1:$DY$200,MATCH(IF(J$6&lt;4,$H$2+1,$H$2)*100+J$6,'元データ'!$A$1:$A$200,0),MATCH($D$2&amp;"-"&amp;IF($B12="予","予算","実績")&amp;"-粗利",'元データ'!$A$1:$DY$1,0)),J8-J11),"")</f>
        <v>35371600</v>
      </c>
      <c r="K12" s="92">
        <f t="array" ref="K12">IFERROR(IF(K$7="確定",INDEX('元データ'!$A$1:$DY$200,MATCH(IF(K$6&lt;4,$H$2+1,$H$2)*100+K$6,'元データ'!$A$1:$A$200,0),MATCH($D$2&amp;"-"&amp;IF($B12="予","予算","実績")&amp;"-粗利",'元データ'!$A$1:$DY$1,0)),K8-K11),"")</f>
        <v>35838900</v>
      </c>
      <c r="L12" s="92">
        <f t="array" ref="L12">IFERROR(IF(L$7="確定",INDEX('元データ'!$A$1:$DY$200,MATCH(IF(L$6&lt;4,$H$2+1,$H$2)*100+L$6,'元データ'!$A$1:$A$200,0),MATCH($D$2&amp;"-"&amp;IF($B12="予","予算","実績")&amp;"-粗利",'元データ'!$A$1:$DY$1,0)),L8-L11),"")</f>
        <v>28558200</v>
      </c>
      <c r="M12" s="92">
        <f t="array" ref="M12">IFERROR(IF(M$7="確定",INDEX('元データ'!$A$1:$DY$200,MATCH(IF(M$6&lt;4,$H$2+1,$H$2)*100+M$6,'元データ'!$A$1:$A$200,0),MATCH($D$2&amp;"-"&amp;IF($B12="予","予算","実績")&amp;"-粗利",'元データ'!$A$1:$DY$1,0)),M8-M11),"")</f>
        <v>23917300</v>
      </c>
      <c r="N12" s="92">
        <f t="array" ref="N12">IFERROR(IF(N$7="確定",INDEX('元データ'!$A$1:$DY$200,MATCH(IF(N$6&lt;4,$H$2+1,$H$2)*100+N$6,'元データ'!$A$1:$A$200,0),MATCH($D$2&amp;"-"&amp;IF($B12="予","予算","実績")&amp;"-粗利",'元データ'!$A$1:$DY$1,0)),N8-N11),"")</f>
        <v>19901200</v>
      </c>
      <c r="O12" s="92">
        <f t="array" ref="O12">IFERROR(IF(O$7="確定",INDEX('元データ'!$A$1:$DY$200,MATCH(IF(O$6&lt;4,$H$2+1,$H$2)*100+O$6,'元データ'!$A$1:$A$200,0),MATCH($D$2&amp;"-"&amp;IF($B12="予","予算","実績")&amp;"-粗利",'元データ'!$A$1:$DY$1,0)),O8-O11),"")</f>
        <v>34674200</v>
      </c>
      <c r="P12" s="93">
        <f t="shared" si="6"/>
        <v>178261400</v>
      </c>
      <c r="Q12" s="94">
        <f t="shared" si="7"/>
        <v>490879280</v>
      </c>
      <c r="R12" s="47"/>
      <c r="S12" s="74"/>
      <c r="T12" s="74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6"/>
    </row>
    <row r="13" ht="15.75" customHeight="1">
      <c r="A13" s="77"/>
      <c r="B13" s="78" t="s">
        <v>42</v>
      </c>
      <c r="C13" s="79">
        <f t="array" ref="C13">IFERROR(INDEX(
 '元データ'!$A$1:$DY$200,MATCH(
  IF(
   C$6 &lt; 4,$H$2 + 1,$H$2
  )*100+C$6,'元データ'!$A$1:$A$200,0),MATCH(
  '社員報告（月次）'!$M$1&amp;"-"&amp;IF($B13="予","予算","実績")&amp;"-粗利",'元データ'!$A$1:$DY$1,0)
 ),"")</f>
        <v>49902105</v>
      </c>
      <c r="D13" s="79">
        <f t="array" ref="D13">IFERROR(INDEX(
 '元データ'!$A$1:$DY$200,MATCH(
  IF(
   D$6 &lt; 4,$H$2 + 1,$H$2
  )*100+D$6,'元データ'!$A$1:$A$200,0),MATCH(
  '社員報告（月次）'!$M$1&amp;"-"&amp;IF($B13="予","予算","実績")&amp;"-粗利",'元データ'!$A$1:$DY$1,0)
 ),"")</f>
        <v>69577663</v>
      </c>
      <c r="E13" s="79">
        <f t="array" ref="E13">IFERROR(INDEX(
 '元データ'!$A$1:$DY$200,MATCH(
  IF(
   E$6 &lt; 4,$H$2 + 1,$H$2
  )*100+E$6,'元データ'!$A$1:$A$200,0),MATCH(
  '社員報告（月次）'!$M$1&amp;"-"&amp;IF($B13="予","予算","実績")&amp;"-粗利",'元データ'!$A$1:$DY$1,0)
 ),"")</f>
        <v>65786206</v>
      </c>
      <c r="F13" s="79">
        <f t="array" ref="F13">IFERROR(INDEX(
 '元データ'!$A$1:$DY$200,MATCH(
  IF(
   F$6 &lt; 4,$H$2 + 1,$H$2
  )*100+F$6,'元データ'!$A$1:$A$200,0),MATCH(
  '社員報告（月次）'!$M$1&amp;"-"&amp;IF($B13="予","予算","実績")&amp;"-粗利",'元データ'!$A$1:$DY$1,0)
 ),"")</f>
        <v>47640102</v>
      </c>
      <c r="G13" s="79">
        <f t="array" ref="G13">IFERROR(INDEX(
 '元データ'!$A$1:$DY$200,MATCH(
  IF(
   G$6 &lt; 4,$H$2 + 1,$H$2
  )*100+G$6,'元データ'!$A$1:$A$200,0),MATCH(
  '社員報告（月次）'!$M$1&amp;"-"&amp;IF($B13="予","予算","実績")&amp;"-粗利",'元データ'!$A$1:$DY$1,0)
 ),"")</f>
        <v>38473781</v>
      </c>
      <c r="H13" s="79">
        <f t="array" ref="H13">IFERROR(INDEX(
 '元データ'!$A$1:$DY$200,MATCH(
  IF(
   H$6 &lt; 4,$H$2 + 1,$H$2
  )*100+H$6,'元データ'!$A$1:$A$200,0),MATCH(
  '社員報告（月次）'!$M$1&amp;"-"&amp;IF($B13="予","予算","実績")&amp;"-粗利",'元データ'!$A$1:$DY$1,0)
 ),"")</f>
        <v>32684888</v>
      </c>
      <c r="I13" s="80">
        <f t="shared" si="5"/>
        <v>304064745</v>
      </c>
      <c r="J13" s="79">
        <f t="array" ref="J13">IFERROR(INDEX(
 '元データ'!$A$1:$DY$200,MATCH(
  IF(
   J$6 &lt; 4,$H$2 + 1,$H$2
  )*100+J$6,'元データ'!$A$1:$A$200,0),MATCH(
  '社員報告（月次）'!$M$1&amp;"-"&amp;IF($B13="予","予算","実績")&amp;"-粗利",'元データ'!$A$1:$DY$1,0)
 ),"")</f>
        <v>34339045</v>
      </c>
      <c r="K13" s="79">
        <f t="array" ref="K13">IFERROR(INDEX(
 '元データ'!$A$1:$DY$200,MATCH(
  IF(
   K$6 &lt; 4,$H$2 + 1,$H$2
  )*100+K$6,'元データ'!$A$1:$A$200,0),MATCH(
  '社員報告（月次）'!$M$1&amp;"-"&amp;IF($B13="予","予算","実績")&amp;"-粗利",'元データ'!$A$1:$DY$1,0)
 ),"")</f>
        <v>36505285</v>
      </c>
      <c r="L13" s="79">
        <f t="array" ref="L13">IFERROR(INDEX(
 '元データ'!$A$1:$DY$200,MATCH(
  IF(
   L$6 &lt; 4,$H$2 + 1,$H$2
  )*100+L$6,'元データ'!$A$1:$A$200,0),MATCH(
  '社員報告（月次）'!$M$1&amp;"-"&amp;IF($B13="予","予算","実績")&amp;"-粗利",'元データ'!$A$1:$DY$1,0)
 ),"")</f>
        <v>26170794</v>
      </c>
      <c r="M13" s="79">
        <f t="array" ref="M13">IFERROR(INDEX(
 '元データ'!$A$1:$DY$200,MATCH(
  IF(
   M$6 &lt; 4,$H$2 + 1,$H$2
  )*100+M$6,'元データ'!$A$1:$A$200,0),MATCH(
  '社員報告（月次）'!$M$1&amp;"-"&amp;IF($B13="予","予算","実績")&amp;"-粗利",'元データ'!$A$1:$DY$1,0)
 ),"")</f>
        <v>24646346</v>
      </c>
      <c r="N13" s="79">
        <f t="array" ref="N13">IFERROR(INDEX(
 '元データ'!$A$1:$DY$200,MATCH(
  IF(
   N$6 &lt; 4,$H$2 + 1,$H$2
  )*100+N$6,'元データ'!$A$1:$A$200,0),MATCH(
  '社員報告（月次）'!$M$1&amp;"-"&amp;IF($B13="予","予算","実績")&amp;"-粗利",'元データ'!$A$1:$DY$1,0)
 ),"")</f>
        <v>16649250</v>
      </c>
      <c r="O13" s="79">
        <f t="array" ref="O13">IFERROR(INDEX(
 '元データ'!$A$1:$DY$200,MATCH(
  IF(
   O$6 &lt; 4,$H$2 + 1,$H$2
  )*100+O$6,'元データ'!$A$1:$A$200,0),MATCH(
  '社員報告（月次）'!$M$1&amp;"-"&amp;IF($B13="予","予算","実績")&amp;"-粗利",'元データ'!$A$1:$DY$1,0)
 ),"")</f>
        <v>29979553</v>
      </c>
      <c r="P13" s="80">
        <f t="shared" si="6"/>
        <v>168290273</v>
      </c>
      <c r="Q13" s="81">
        <f t="shared" si="7"/>
        <v>472355018</v>
      </c>
      <c r="R13" s="47"/>
      <c r="S13" s="74"/>
      <c r="T13" s="74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6"/>
    </row>
    <row r="14" ht="15.75" customHeight="1">
      <c r="A14" s="84"/>
      <c r="B14" s="85" t="s">
        <v>43</v>
      </c>
      <c r="C14" s="86">
        <f t="shared" ref="C14:Q14" si="8">IF(OR(C12=0,C13=0),"",C12/C13)</f>
        <v>0.8996951131</v>
      </c>
      <c r="D14" s="86">
        <f t="shared" si="8"/>
        <v>0.9693783478</v>
      </c>
      <c r="E14" s="86">
        <f t="shared" si="8"/>
        <v>1.042123025</v>
      </c>
      <c r="F14" s="86">
        <f t="shared" si="8"/>
        <v>1.189040275</v>
      </c>
      <c r="G14" s="86">
        <f t="shared" si="8"/>
        <v>1.100947162</v>
      </c>
      <c r="H14" s="86">
        <f t="shared" si="8"/>
        <v>1.000866211</v>
      </c>
      <c r="I14" s="87">
        <f t="shared" si="8"/>
        <v>1.028129322</v>
      </c>
      <c r="J14" s="86">
        <f t="shared" si="8"/>
        <v>1.030069415</v>
      </c>
      <c r="K14" s="86">
        <f t="shared" si="8"/>
        <v>0.9817455199</v>
      </c>
      <c r="L14" s="86">
        <f t="shared" si="8"/>
        <v>1.091224057</v>
      </c>
      <c r="M14" s="86">
        <f t="shared" si="8"/>
        <v>0.9704197125</v>
      </c>
      <c r="N14" s="86">
        <f t="shared" si="8"/>
        <v>1.195321111</v>
      </c>
      <c r="O14" s="86">
        <f t="shared" si="8"/>
        <v>1.156594963</v>
      </c>
      <c r="P14" s="87">
        <f t="shared" si="8"/>
        <v>1.059249574</v>
      </c>
      <c r="Q14" s="88">
        <f t="shared" si="8"/>
        <v>1.039216821</v>
      </c>
      <c r="R14" s="47"/>
      <c r="S14" s="74"/>
      <c r="T14" s="74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</row>
    <row r="15" ht="15.75" customHeight="1">
      <c r="A15" s="89" t="s">
        <v>44</v>
      </c>
      <c r="B15" s="90"/>
      <c r="C15" s="91">
        <f t="array" ref="C15">IFERROR(IF(C$7="確定",INDEX(
 '元データ'!$A$1:$DY$200,MATCH(IF(C$6 &lt; 4,$H$2 + 1,$H$2)*100+C$6,'元データ'!$A$1:$A$200,0),MATCH($D$2&amp;"-実績-販管消費",'元データ'!$A$1:$DY$1,0)),INDEX('見込入力'!$D$3:$Q$27,MATCH($D$2&amp;$A15,'見込入力'!$D$3:$D$27,0),MATCH(C$6,'見込入力'!$D$3:$Q$3,0))),"")</f>
        <v>38626780</v>
      </c>
      <c r="D15" s="91">
        <f t="array" ref="D15">IFERROR(IF(D$7="確定",INDEX(
 '元データ'!$A$1:$DY$200,MATCH(IF(D$6 &lt; 4,$H$2 + 1,$H$2)*100+D$6,'元データ'!$A$1:$A$200,0),MATCH($D$2&amp;"-実績-販管消費",'元データ'!$A$1:$DY$1,0)),INDEX('見込入力'!$D$3:$Q$27,MATCH($D$2&amp;$A15,'見込入力'!$D$3:$D$27,0),MATCH(D$6,'見込入力'!$D$3:$Q$3,0))),"")</f>
        <v>31558439.78</v>
      </c>
      <c r="E15" s="91">
        <f t="array" ref="E15">IFERROR(IF(E$7="確定",INDEX(
 '元データ'!$A$1:$DY$200,MATCH(IF(E$6 &lt; 4,$H$2 + 1,$H$2)*100+E$6,'元データ'!$A$1:$A$200,0),MATCH($D$2&amp;"-実績-販管消費",'元データ'!$A$1:$DY$1,0)),INDEX('見込入力'!$D$3:$Q$27,MATCH($D$2&amp;$A15,'見込入力'!$D$3:$D$27,0),MATCH(E$6,'見込入力'!$D$3:$Q$3,0))),"")</f>
        <v>31172467.96</v>
      </c>
      <c r="F15" s="91">
        <f t="array" ref="F15">IFERROR(IF(F$7="確定",INDEX(
 '元データ'!$A$1:$DY$200,MATCH(IF(F$6 &lt; 4,$H$2 + 1,$H$2)*100+F$6,'元データ'!$A$1:$A$200,0),MATCH($D$2&amp;"-実績-販管消費",'元データ'!$A$1:$DY$1,0)),INDEX('見込入力'!$D$3:$Q$27,MATCH($D$2&amp;$A15,'見込入力'!$D$3:$D$27,0),MATCH(F$6,'見込入力'!$D$3:$Q$3,0))),"")</f>
        <v>24521407.74</v>
      </c>
      <c r="G15" s="91">
        <f t="array" ref="G15">IFERROR(IF(G$7="確定",INDEX(
 '元データ'!$A$1:$DY$200,MATCH(IF(G$6 &lt; 4,$H$2 + 1,$H$2)*100+G$6,'元データ'!$A$1:$A$200,0),MATCH($D$2&amp;"-実績-販管消費",'元データ'!$A$1:$DY$1,0)),INDEX('見込入力'!$D$3:$Q$27,MATCH($D$2&amp;$A15,'見込入力'!$D$3:$D$27,0),MATCH(G$6,'見込入力'!$D$3:$Q$3,0))),"")</f>
        <v>21982169.11</v>
      </c>
      <c r="H15" s="91">
        <f t="array" ref="H15">IFERROR(IF(H$7="確定",INDEX(
 '元データ'!$A$1:$DY$200,MATCH(IF(H$6 &lt; 4,$H$2 + 1,$H$2)*100+H$6,'元データ'!$A$1:$A$200,0),MATCH($D$2&amp;"-実績-販管消費",'元データ'!$A$1:$DY$1,0)),INDEX('見込入力'!$D$3:$Q$27,MATCH($D$2&amp;$A15,'見込入力'!$D$3:$D$27,0),MATCH(H$6,'見込入力'!$D$3:$Q$3,0))),"")</f>
        <v>20622884.59</v>
      </c>
      <c r="I15" s="71">
        <f t="shared" ref="I15:I18" si="9">SUM(C15:H15)</f>
        <v>168484149.2</v>
      </c>
      <c r="J15" s="91">
        <f t="array" ref="J15">IFERROR(IF(J$7="確定",INDEX(
 '元データ'!$A$1:$DY$200,MATCH(IF(J$6 &lt; 4,$H$2 + 1,$H$2)*100+J$6,'元データ'!$A$1:$A$200,0),MATCH($D$2&amp;"-実績-販管消費",'元データ'!$A$1:$DY$1,0)),INDEX('見込入力'!$D$3:$Q$27,MATCH($D$2&amp;$A15,'見込入力'!$D$3:$D$27,0),MATCH(J$6,'見込入力'!$D$3:$Q$3,0))),"")</f>
        <v>19848269.31</v>
      </c>
      <c r="K15" s="91">
        <f t="array" ref="K15">IFERROR(IF(K$7="確定",INDEX(
 '元データ'!$A$1:$DY$200,MATCH(IF(K$6 &lt; 4,$H$2 + 1,$H$2)*100+K$6,'元データ'!$A$1:$A$200,0),MATCH($D$2&amp;"-実績-販管消費",'元データ'!$A$1:$DY$1,0)),INDEX('見込入力'!$D$3:$Q$27,MATCH($D$2&amp;$A15,'見込入力'!$D$3:$D$27,0),MATCH(K$6,'見込入力'!$D$3:$Q$3,0))),"")</f>
        <v>20144946.63</v>
      </c>
      <c r="L15" s="91">
        <f t="array" ref="L15">IFERROR(IF(L$7="確定",INDEX(
 '元データ'!$A$1:$DY$200,MATCH(IF(L$6 &lt; 4,$H$2 + 1,$H$2)*100+L$6,'元データ'!$A$1:$A$200,0),MATCH($D$2&amp;"-実績-販管消費",'元データ'!$A$1:$DY$1,0)),INDEX('見込入力'!$D$3:$Q$27,MATCH($D$2&amp;$A15,'見込入力'!$D$3:$D$27,0),MATCH(L$6,'見込入力'!$D$3:$Q$3,0))),"")</f>
        <v>18484491.17</v>
      </c>
      <c r="M15" s="91">
        <f t="array" ref="M15">IFERROR(IF(M$7="確定",INDEX(
 '元データ'!$A$1:$DY$200,MATCH(IF(M$6 &lt; 4,$H$2 + 1,$H$2)*100+M$6,'元データ'!$A$1:$A$200,0),MATCH($D$2&amp;"-実績-販管消費",'元データ'!$A$1:$DY$1,0)),INDEX('見込入力'!$D$3:$Q$27,MATCH($D$2&amp;$A15,'見込入力'!$D$3:$D$27,0),MATCH(M$6,'見込入力'!$D$3:$Q$3,0))),"")</f>
        <v>21269223.8</v>
      </c>
      <c r="N15" s="91">
        <f t="array" ref="N15">IFERROR(IF(N$7="確定",INDEX(
 '元データ'!$A$1:$DY$200,MATCH(IF(N$6 &lt; 4,$H$2 + 1,$H$2)*100+N$6,'元データ'!$A$1:$A$200,0),MATCH($D$2&amp;"-実績-販管消費",'元データ'!$A$1:$DY$1,0)),INDEX('見込入力'!$D$3:$Q$27,MATCH($D$2&amp;$A15,'見込入力'!$D$3:$D$27,0),MATCH(N$6,'見込入力'!$D$3:$Q$3,0))),"")</f>
        <v>20250262.83</v>
      </c>
      <c r="O15" s="91">
        <f t="array" ref="O15">IFERROR(IF(O$7="確定",INDEX(
 '元データ'!$A$1:$DY$200,MATCH(IF(O$6 &lt; 4,$H$2 + 1,$H$2)*100+O$6,'元データ'!$A$1:$A$200,0),MATCH($D$2&amp;"-実績-販管消費",'元データ'!$A$1:$DY$1,0)),INDEX('見込入力'!$D$3:$Q$27,MATCH($D$2&amp;$A15,'見込入力'!$D$3:$D$27,0),MATCH(O$6,'見込入力'!$D$3:$Q$3,0))),"")</f>
        <v>29908732.2</v>
      </c>
      <c r="P15" s="71">
        <f t="shared" ref="P15:P18" si="10">SUM(J15:O15)</f>
        <v>129905925.9</v>
      </c>
      <c r="Q15" s="72">
        <f t="shared" ref="Q15:Q18" si="11">SUM(I15:O15)</f>
        <v>298390075.1</v>
      </c>
      <c r="R15" s="47"/>
      <c r="S15" s="74"/>
      <c r="T15" s="74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5.75" customHeight="1">
      <c r="A16" s="89" t="s">
        <v>18</v>
      </c>
      <c r="B16" s="90"/>
      <c r="C16" s="95">
        <f t="array" ref="C16">IFERROR(IF(C$7="確定",INDEX(
 '元データ'!$A$1:$DY$200,MATCH(
  IF(
   C$6 &lt; 4,$H$2 + 1,$H$2
  )*100+C$6,'元データ'!$A$1:$A$200,0),MATCH(
  '社員報告（月次）'!$M$1&amp;"-実績-営利",'元データ'!$A$1:$DY$1,0)
 ),C12-C15),"")</f>
        <v>6269900</v>
      </c>
      <c r="D16" s="95">
        <f t="array" ref="D16">IFERROR(IF(D$7="確定",INDEX(
 '元データ'!$A$1:$DY$200,MATCH(
  IF(
   D$6 &lt; 4,$H$2 + 1,$H$2
  )*100+D$6,'元データ'!$A$1:$A$200,0),MATCH(
  '社員報告（月次）'!$M$1&amp;"-実績-営利",'元データ'!$A$1:$DY$1,0)
 ),D12-D15),"")</f>
        <v>35888640.22</v>
      </c>
      <c r="E16" s="95">
        <f t="array" ref="E16">IFERROR(IF(E$7="確定",INDEX(
 '元データ'!$A$1:$DY$200,MATCH(
  IF(
   E$6 &lt; 4,$H$2 + 1,$H$2
  )*100+E$6,'元データ'!$A$1:$A$200,0),MATCH(
  '社員報告（月次）'!$M$1&amp;"-実績-営利",'元データ'!$A$1:$DY$1,0)
 ),E12-E15),"")</f>
        <v>37384852.04</v>
      </c>
      <c r="F16" s="95">
        <f t="array" ref="F16">IFERROR(IF(F$7="確定",INDEX(
 '元データ'!$A$1:$DY$200,MATCH(
  IF(
   F$6 &lt; 4,$H$2 + 1,$H$2
  )*100+F$6,'元データ'!$A$1:$A$200,0),MATCH(
  '社員報告（月次）'!$M$1&amp;"-実績-営利",'元データ'!$A$1:$DY$1,0)
 ),F12-F15),"")</f>
        <v>32124592.26</v>
      </c>
      <c r="G16" s="95">
        <f t="array" ref="G16">IFERROR(IF(G$7="確定",INDEX(
 '元データ'!$A$1:$DY$200,MATCH(
  IF(
   G$6 &lt; 4,$H$2 + 1,$H$2
  )*100+G$6,'元データ'!$A$1:$A$200,0),MATCH(
  '社員報告（月次）'!$M$1&amp;"-実績-営利",'元データ'!$A$1:$DY$1,0)
 ),G12-G15),"")</f>
        <v>20375430.89</v>
      </c>
      <c r="H16" s="95">
        <f t="array" ref="H16">IFERROR(IF(H$7="確定",INDEX(
 '元データ'!$A$1:$DY$200,MATCH(
  IF(
   H$6 &lt; 4,$H$2 + 1,$H$2
  )*100+H$6,'元データ'!$A$1:$A$200,0),MATCH(
  '社員報告（月次）'!$M$1&amp;"-実績-営利",'元データ'!$A$1:$DY$1,0)
 ),H12-H15),"")</f>
        <v>12090315.41</v>
      </c>
      <c r="I16" s="96">
        <f t="shared" si="9"/>
        <v>144133730.8</v>
      </c>
      <c r="J16" s="95">
        <f t="array" ref="J16">IFERROR(IF(J$7="確定",INDEX(
 '元データ'!$A$1:$DY$200,MATCH(
  IF(
   J$6 &lt; 4,$H$2 + 1,$H$2
  )*100+J$6,'元データ'!$A$1:$A$200,0),MATCH(
  '社員報告（月次）'!$M$1&amp;"-実績-営利",'元データ'!$A$1:$DY$1,0)
 ),J12-J15),"")</f>
        <v>15523330.69</v>
      </c>
      <c r="K16" s="95">
        <f t="array" ref="K16">IFERROR(IF(K$7="確定",INDEX(
 '元データ'!$A$1:$DY$200,MATCH(
  IF(
   K$6 &lt; 4,$H$2 + 1,$H$2
  )*100+K$6,'元データ'!$A$1:$A$200,0),MATCH(
  '社員報告（月次）'!$M$1&amp;"-実績-営利",'元データ'!$A$1:$DY$1,0)
 ),K12-K15),"")</f>
        <v>15693953.37</v>
      </c>
      <c r="L16" s="95">
        <f t="array" ref="L16">IFERROR(IF(L$7="確定",INDEX(
 '元データ'!$A$1:$DY$200,MATCH(
  IF(
   L$6 &lt; 4,$H$2 + 1,$H$2
  )*100+L$6,'元データ'!$A$1:$A$200,0),MATCH(
  '社員報告（月次）'!$M$1&amp;"-実績-営利",'元データ'!$A$1:$DY$1,0)
 ),L12-L15),"")</f>
        <v>10073708.83</v>
      </c>
      <c r="M16" s="95">
        <f t="array" ref="M16">IFERROR(IF(M$7="確定",INDEX(
 '元データ'!$A$1:$DY$200,MATCH(
  IF(
   M$6 &lt; 4,$H$2 + 1,$H$2
  )*100+M$6,'元データ'!$A$1:$A$200,0),MATCH(
  '社員報告（月次）'!$M$1&amp;"-実績-営利",'元データ'!$A$1:$DY$1,0)
 ),M12-M15),"")</f>
        <v>2648076.204</v>
      </c>
      <c r="N16" s="95">
        <f t="array" ref="N16">IFERROR(IF(N$7="確定",INDEX(
 '元データ'!$A$1:$DY$200,MATCH(
  IF(
   N$6 &lt; 4,$H$2 + 1,$H$2
  )*100+N$6,'元データ'!$A$1:$A$200,0),MATCH(
  '社員報告（月次）'!$M$1&amp;"-実績-営利",'元データ'!$A$1:$DY$1,0)
 ),N12-N15),"")</f>
        <v>-349062.8333</v>
      </c>
      <c r="O16" s="95">
        <f t="array" ref="O16">IFERROR(IF(O$7="確定",INDEX(
 '元データ'!$A$1:$DY$200,MATCH(
  IF(
   O$6 &lt; 4,$H$2 + 1,$H$2
  )*100+O$6,'元データ'!$A$1:$A$200,0),MATCH(
  '社員報告（月次）'!$M$1&amp;"-実績-営利",'元データ'!$A$1:$DY$1,0)
 ),O12-O15),"")</f>
        <v>4765467.796</v>
      </c>
      <c r="P16" s="96">
        <f t="shared" si="10"/>
        <v>48355474.06</v>
      </c>
      <c r="Q16" s="97">
        <f t="shared" si="11"/>
        <v>192489204.9</v>
      </c>
      <c r="R16" s="47"/>
      <c r="S16" s="47"/>
      <c r="T16" s="47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</row>
    <row r="17" ht="15.75" customHeight="1">
      <c r="A17" s="68" t="s">
        <v>45</v>
      </c>
      <c r="B17" s="69" t="s">
        <v>41</v>
      </c>
      <c r="C17" s="98">
        <f t="shared" ref="C17:H17" si="12">C16</f>
        <v>6269900</v>
      </c>
      <c r="D17" s="98">
        <f t="shared" si="12"/>
        <v>35888640.22</v>
      </c>
      <c r="E17" s="98">
        <f t="shared" si="12"/>
        <v>37384852.04</v>
      </c>
      <c r="F17" s="98">
        <f t="shared" si="12"/>
        <v>32124592.26</v>
      </c>
      <c r="G17" s="98">
        <f t="shared" si="12"/>
        <v>20375430.89</v>
      </c>
      <c r="H17" s="98">
        <f t="shared" si="12"/>
        <v>12090315.41</v>
      </c>
      <c r="I17" s="99">
        <f t="shared" si="9"/>
        <v>144133730.8</v>
      </c>
      <c r="J17" s="98">
        <f t="shared" ref="J17:O17" si="13">J16</f>
        <v>15523330.69</v>
      </c>
      <c r="K17" s="98">
        <f t="shared" si="13"/>
        <v>15693953.37</v>
      </c>
      <c r="L17" s="98">
        <f t="shared" si="13"/>
        <v>10073708.83</v>
      </c>
      <c r="M17" s="98">
        <f t="shared" si="13"/>
        <v>2648076.204</v>
      </c>
      <c r="N17" s="98">
        <f t="shared" si="13"/>
        <v>-349062.8333</v>
      </c>
      <c r="O17" s="98">
        <f t="shared" si="13"/>
        <v>4765467.796</v>
      </c>
      <c r="P17" s="99">
        <f t="shared" si="10"/>
        <v>48355474.06</v>
      </c>
      <c r="Q17" s="100">
        <f t="shared" si="11"/>
        <v>192489204.9</v>
      </c>
      <c r="R17" s="73"/>
      <c r="S17" s="47"/>
      <c r="T17" s="47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</row>
    <row r="18" ht="15.75" customHeight="1">
      <c r="A18" s="77"/>
      <c r="B18" s="78" t="s">
        <v>42</v>
      </c>
      <c r="C18" s="79">
        <f t="array" ref="C18">IFERROR(INDEX(
 '元データ'!$A$1:$DY$200,MATCH(
  IF(
   C$6 &lt; 4,$H$2 + 1,$H$2
  )*100+C$6,'元データ'!$A$1:$A$200,0),MATCH(
  '社員報告（月次）'!$M$1&amp;"-"&amp;IF($B9="予","予算","実績")&amp;"-営利",'元データ'!$A$1:$DY$1,0)
 ),"")</f>
        <v>10304040</v>
      </c>
      <c r="D18" s="79">
        <f t="array" ref="D18">IFERROR(INDEX(
 '元データ'!$A$1:$DY$200,MATCH(
  IF(
   D$6 &lt; 4,$H$2 + 1,$H$2
  )*100+D$6,'元データ'!$A$1:$A$200,0),MATCH(
  '社員報告（月次）'!$M$1&amp;"-"&amp;IF($B9="予","予算","実績")&amp;"-営利",'元データ'!$A$1:$DY$1,0)
 ),"")</f>
        <v>36574563</v>
      </c>
      <c r="E18" s="79">
        <f t="array" ref="E18">IFERROR(INDEX(
 '元データ'!$A$1:$DY$200,MATCH(
  IF(
   E$6 &lt; 4,$H$2 + 1,$H$2
  )*100+E$6,'元データ'!$A$1:$A$200,0),MATCH(
  '社員報告（月次）'!$M$1&amp;"-"&amp;IF($B9="予","予算","実績")&amp;"-営利",'元データ'!$A$1:$DY$1,0)
 ),"")</f>
        <v>32449567</v>
      </c>
      <c r="F18" s="79">
        <f t="array" ref="F18">IFERROR(INDEX(
 '元データ'!$A$1:$DY$200,MATCH(
  IF(
   F$6 &lt; 4,$H$2 + 1,$H$2
  )*100+F$6,'元データ'!$A$1:$A$200,0),MATCH(
  '社員報告（月次）'!$M$1&amp;"-"&amp;IF($B9="予","予算","実績")&amp;"-営利",'元データ'!$A$1:$DY$1,0)
 ),"")</f>
        <v>21274270</v>
      </c>
      <c r="G18" s="79">
        <f t="array" ref="G18">IFERROR(INDEX(
 '元データ'!$A$1:$DY$200,MATCH(
  IF(
   G$6 &lt; 4,$H$2 + 1,$H$2
  )*100+G$6,'元データ'!$A$1:$A$200,0),MATCH(
  '社員報告（月次）'!$M$1&amp;"-"&amp;IF($B9="予","予算","実績")&amp;"-営利",'元データ'!$A$1:$DY$1,0)
 ),"")</f>
        <v>14667369</v>
      </c>
      <c r="H18" s="79">
        <f t="array" ref="H18">IFERROR(INDEX(
 '元データ'!$A$1:$DY$200,MATCH(
  IF(
   H$6 &lt; 4,$H$2 + 1,$H$2
  )*100+H$6,'元データ'!$A$1:$A$200,0),MATCH(
  '社員報告（月次）'!$M$1&amp;"-"&amp;IF($B9="予","予算","実績")&amp;"-営利",'元データ'!$A$1:$DY$1,0)
 ),"")</f>
        <v>9628735</v>
      </c>
      <c r="I18" s="80">
        <f t="shared" si="9"/>
        <v>124898544</v>
      </c>
      <c r="J18" s="79">
        <f t="array" ref="J18">IFERROR(INDEX(
 '元データ'!$A$1:$DY$200,MATCH(
  IF(
   J$6 &lt; 4,$H$2 + 1,$H$2
  )*100+J$6,'元データ'!$A$1:$A$200,0),MATCH(
  '社員報告（月次）'!$M$1&amp;"-"&amp;IF($B9="予","予算","実績")&amp;"-営利",'元データ'!$A$1:$DY$1,0)
 ),"")</f>
        <v>11461943</v>
      </c>
      <c r="K18" s="79">
        <f t="array" ref="K18">IFERROR(INDEX(
 '元データ'!$A$1:$DY$200,MATCH(
  IF(
   K$6 &lt; 4,$H$2 + 1,$H$2
  )*100+K$6,'元データ'!$A$1:$A$200,0),MATCH(
  '社員報告（月次）'!$M$1&amp;"-"&amp;IF($B9="予","予算","実績")&amp;"-営利",'元データ'!$A$1:$DY$1,0)
 ),"")</f>
        <v>15803968</v>
      </c>
      <c r="L18" s="79">
        <f t="array" ref="L18">IFERROR(INDEX(
 '元データ'!$A$1:$DY$200,MATCH(
  IF(
   L$6 &lt; 4,$H$2 + 1,$H$2
  )*100+L$6,'元データ'!$A$1:$A$200,0),MATCH(
  '社員報告（月次）'!$M$1&amp;"-"&amp;IF($B9="予","予算","実績")&amp;"-営利",'元データ'!$A$1:$DY$1,0)
 ),"")</f>
        <v>3259442</v>
      </c>
      <c r="M18" s="79">
        <f t="array" ref="M18">IFERROR(INDEX(
 '元データ'!$A$1:$DY$200,MATCH(
  IF(
   M$6 &lt; 4,$H$2 + 1,$H$2
  )*100+M$6,'元データ'!$A$1:$A$200,0),MATCH(
  '社員報告（月次）'!$M$1&amp;"-"&amp;IF($B9="予","予算","実績")&amp;"-営利",'元データ'!$A$1:$DY$1,0)
 ),"")</f>
        <v>4866629</v>
      </c>
      <c r="N18" s="79">
        <f t="array" ref="N18">IFERROR(INDEX(
 '元データ'!$A$1:$DY$200,MATCH(
  IF(
   N$6 &lt; 4,$H$2 + 1,$H$2
  )*100+N$6,'元データ'!$A$1:$A$200,0),MATCH(
  '社員報告（月次）'!$M$1&amp;"-"&amp;IF($B9="予","予算","実績")&amp;"-営利",'元データ'!$A$1:$DY$1,0)
 ),"")</f>
        <v>-5494238</v>
      </c>
      <c r="O18" s="79">
        <f t="array" ref="O18">IFERROR(INDEX(
 '元データ'!$A$1:$DY$200,MATCH(
  IF(
   O$6 &lt; 4,$H$2 + 1,$H$2
  )*100+O$6,'元データ'!$A$1:$A$200,0),MATCH(
  '社員報告（月次）'!$M$1&amp;"-"&amp;IF($B9="予","予算","実績")&amp;"-営利",'元データ'!$A$1:$DY$1,0)
 ),"")</f>
        <v>-3772380</v>
      </c>
      <c r="P18" s="80">
        <f t="shared" si="10"/>
        <v>26125364</v>
      </c>
      <c r="Q18" s="81">
        <f t="shared" si="11"/>
        <v>151023908</v>
      </c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</row>
    <row r="19" ht="15.75" customHeight="1">
      <c r="A19" s="84"/>
      <c r="B19" s="85" t="s">
        <v>43</v>
      </c>
      <c r="C19" s="86">
        <f t="shared" ref="C19:Q19" si="14">IF(OR(C17=0,C18=0),"",C17/C18)</f>
        <v>0.6084894857</v>
      </c>
      <c r="D19" s="86">
        <f t="shared" si="14"/>
        <v>0.9812459064</v>
      </c>
      <c r="E19" s="86">
        <f t="shared" si="14"/>
        <v>1.152090937</v>
      </c>
      <c r="F19" s="86">
        <f t="shared" si="14"/>
        <v>1.510020897</v>
      </c>
      <c r="G19" s="86">
        <f t="shared" si="14"/>
        <v>1.389167402</v>
      </c>
      <c r="H19" s="86">
        <f t="shared" si="14"/>
        <v>1.255649409</v>
      </c>
      <c r="I19" s="87">
        <f t="shared" si="14"/>
        <v>1.154006494</v>
      </c>
      <c r="J19" s="86">
        <f t="shared" si="14"/>
        <v>1.354336755</v>
      </c>
      <c r="K19" s="86">
        <f t="shared" si="14"/>
        <v>0.993038797</v>
      </c>
      <c r="L19" s="86">
        <f t="shared" si="14"/>
        <v>3.090623743</v>
      </c>
      <c r="M19" s="86">
        <f t="shared" si="14"/>
        <v>0.5441294587</v>
      </c>
      <c r="N19" s="86">
        <f t="shared" si="14"/>
        <v>0.06353252868</v>
      </c>
      <c r="O19" s="86">
        <f t="shared" si="14"/>
        <v>-1.263252322</v>
      </c>
      <c r="P19" s="87">
        <f t="shared" si="14"/>
        <v>1.850901448</v>
      </c>
      <c r="Q19" s="88">
        <f t="shared" si="14"/>
        <v>1.274561143</v>
      </c>
      <c r="R19" s="47"/>
      <c r="S19" s="47"/>
      <c r="T19" s="47"/>
      <c r="U19" s="73" t="str">
        <f>U8</f>
        <v/>
      </c>
      <c r="V19" s="73">
        <f t="shared" ref="V19:Z19" si="15">U19+V8</f>
        <v>0</v>
      </c>
      <c r="W19" s="73">
        <f t="shared" si="15"/>
        <v>0</v>
      </c>
      <c r="X19" s="73">
        <f t="shared" si="15"/>
        <v>0</v>
      </c>
      <c r="Y19" s="73">
        <f t="shared" si="15"/>
        <v>0</v>
      </c>
      <c r="Z19" s="73">
        <f t="shared" si="15"/>
        <v>0</v>
      </c>
      <c r="AA19" s="47"/>
      <c r="AB19" s="73">
        <f>Z19+AB8</f>
        <v>0</v>
      </c>
      <c r="AC19" s="73">
        <f t="shared" ref="AC19:AG19" si="16">AB19+AC8</f>
        <v>0</v>
      </c>
      <c r="AD19" s="73">
        <f t="shared" si="16"/>
        <v>0</v>
      </c>
      <c r="AE19" s="73">
        <f t="shared" si="16"/>
        <v>0</v>
      </c>
      <c r="AF19" s="73">
        <f t="shared" si="16"/>
        <v>0</v>
      </c>
      <c r="AG19" s="73">
        <f t="shared" si="16"/>
        <v>0</v>
      </c>
      <c r="AH19" s="47"/>
    </row>
    <row r="20" ht="15.75" customHeight="1">
      <c r="A20" s="89" t="s">
        <v>46</v>
      </c>
      <c r="B20" s="90"/>
      <c r="C20" s="101">
        <f t="shared" ref="C20:H20" si="17">C17*0.4</f>
        <v>2507960</v>
      </c>
      <c r="D20" s="101">
        <f t="shared" si="17"/>
        <v>14355456.09</v>
      </c>
      <c r="E20" s="101">
        <f t="shared" si="17"/>
        <v>14953940.81</v>
      </c>
      <c r="F20" s="101">
        <f t="shared" si="17"/>
        <v>12849836.9</v>
      </c>
      <c r="G20" s="101">
        <f t="shared" si="17"/>
        <v>8150172.356</v>
      </c>
      <c r="H20" s="101">
        <f t="shared" si="17"/>
        <v>4836126.163</v>
      </c>
      <c r="I20" s="102">
        <f t="shared" ref="I20:I22" si="22">SUM(C20:H20)</f>
        <v>57653492.33</v>
      </c>
      <c r="J20" s="101">
        <f t="shared" ref="J20:O20" si="18">J17*0.4</f>
        <v>6209332.274</v>
      </c>
      <c r="K20" s="101">
        <f t="shared" si="18"/>
        <v>6277581.348</v>
      </c>
      <c r="L20" s="101">
        <f t="shared" si="18"/>
        <v>4029483.533</v>
      </c>
      <c r="M20" s="101">
        <f t="shared" si="18"/>
        <v>1059230.481</v>
      </c>
      <c r="N20" s="101">
        <f t="shared" si="18"/>
        <v>-139625.1333</v>
      </c>
      <c r="O20" s="101">
        <f t="shared" si="18"/>
        <v>1906187.119</v>
      </c>
      <c r="P20" s="102">
        <f t="shared" ref="P20:P22" si="24">SUM(J20:O20)</f>
        <v>19342189.62</v>
      </c>
      <c r="Q20" s="103">
        <f t="shared" ref="Q20:Q22" si="25">SUM(I20:O20)</f>
        <v>76995681.95</v>
      </c>
      <c r="R20" s="47"/>
      <c r="S20" s="47"/>
      <c r="T20" s="47"/>
      <c r="U20" s="73" t="str">
        <f>U13</f>
        <v/>
      </c>
      <c r="V20" s="73">
        <f t="shared" ref="V20:Z20" si="19">U20+V13</f>
        <v>0</v>
      </c>
      <c r="W20" s="73">
        <f t="shared" si="19"/>
        <v>0</v>
      </c>
      <c r="X20" s="73">
        <f t="shared" si="19"/>
        <v>0</v>
      </c>
      <c r="Y20" s="73">
        <f t="shared" si="19"/>
        <v>0</v>
      </c>
      <c r="Z20" s="73">
        <f t="shared" si="19"/>
        <v>0</v>
      </c>
      <c r="AA20" s="47"/>
      <c r="AB20" s="73">
        <f>Z20+AB12</f>
        <v>0</v>
      </c>
      <c r="AC20" s="73">
        <f t="shared" ref="AC20:AG20" si="20">AB20+AC12</f>
        <v>0</v>
      </c>
      <c r="AD20" s="73">
        <f t="shared" si="20"/>
        <v>0</v>
      </c>
      <c r="AE20" s="73">
        <f t="shared" si="20"/>
        <v>0</v>
      </c>
      <c r="AF20" s="73">
        <f t="shared" si="20"/>
        <v>0</v>
      </c>
      <c r="AG20" s="73">
        <f t="shared" si="20"/>
        <v>0</v>
      </c>
      <c r="AH20" s="47"/>
    </row>
    <row r="21" ht="15.75" customHeight="1">
      <c r="A21" s="68" t="s">
        <v>47</v>
      </c>
      <c r="B21" s="69" t="s">
        <v>41</v>
      </c>
      <c r="C21" s="98">
        <f t="shared" ref="C21:H21" si="21">C17-C20</f>
        <v>3761940</v>
      </c>
      <c r="D21" s="98">
        <f t="shared" si="21"/>
        <v>21533184.13</v>
      </c>
      <c r="E21" s="98">
        <f t="shared" si="21"/>
        <v>22430911.22</v>
      </c>
      <c r="F21" s="98">
        <f t="shared" si="21"/>
        <v>19274755.36</v>
      </c>
      <c r="G21" s="98">
        <f t="shared" si="21"/>
        <v>12225258.53</v>
      </c>
      <c r="H21" s="98">
        <f t="shared" si="21"/>
        <v>7254189.244</v>
      </c>
      <c r="I21" s="99">
        <f t="shared" si="22"/>
        <v>86480238.49</v>
      </c>
      <c r="J21" s="98">
        <f t="shared" ref="J21:O21" si="23">J17-J20</f>
        <v>9313998.411</v>
      </c>
      <c r="K21" s="98">
        <f t="shared" si="23"/>
        <v>9416372.022</v>
      </c>
      <c r="L21" s="98">
        <f t="shared" si="23"/>
        <v>6044225.3</v>
      </c>
      <c r="M21" s="98">
        <f t="shared" si="23"/>
        <v>1588845.722</v>
      </c>
      <c r="N21" s="98">
        <f t="shared" si="23"/>
        <v>-209437.7</v>
      </c>
      <c r="O21" s="98">
        <f t="shared" si="23"/>
        <v>2859280.678</v>
      </c>
      <c r="P21" s="99">
        <f t="shared" si="24"/>
        <v>29013284.43</v>
      </c>
      <c r="Q21" s="100">
        <f t="shared" si="25"/>
        <v>115493522.9</v>
      </c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</row>
    <row r="22" ht="15.75" customHeight="1">
      <c r="A22" s="77"/>
      <c r="B22" s="78" t="s">
        <v>42</v>
      </c>
      <c r="C22" s="79">
        <f t="shared" ref="C22:H22" si="26">IFERROR(C18*0.6,"")</f>
        <v>6182424</v>
      </c>
      <c r="D22" s="79">
        <f t="shared" si="26"/>
        <v>21944737.8</v>
      </c>
      <c r="E22" s="79">
        <f t="shared" si="26"/>
        <v>19469740.2</v>
      </c>
      <c r="F22" s="79">
        <f t="shared" si="26"/>
        <v>12764562</v>
      </c>
      <c r="G22" s="79">
        <f t="shared" si="26"/>
        <v>8800421.4</v>
      </c>
      <c r="H22" s="79">
        <f t="shared" si="26"/>
        <v>5777241</v>
      </c>
      <c r="I22" s="80">
        <f t="shared" si="22"/>
        <v>74939126.4</v>
      </c>
      <c r="J22" s="79">
        <f t="shared" ref="J22:O22" si="27">IFERROR(J18*0.6,"")</f>
        <v>6877165.8</v>
      </c>
      <c r="K22" s="79">
        <f t="shared" si="27"/>
        <v>9482380.8</v>
      </c>
      <c r="L22" s="79">
        <f t="shared" si="27"/>
        <v>1955665.2</v>
      </c>
      <c r="M22" s="79">
        <f t="shared" si="27"/>
        <v>2919977.4</v>
      </c>
      <c r="N22" s="79">
        <f t="shared" si="27"/>
        <v>-3296542.8</v>
      </c>
      <c r="O22" s="79">
        <f t="shared" si="27"/>
        <v>-2263428</v>
      </c>
      <c r="P22" s="80">
        <f t="shared" si="24"/>
        <v>15675218.4</v>
      </c>
      <c r="Q22" s="81">
        <f t="shared" si="25"/>
        <v>90614344.8</v>
      </c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</row>
    <row r="23" ht="15.75" customHeight="1">
      <c r="A23" s="84"/>
      <c r="B23" s="85" t="s">
        <v>43</v>
      </c>
      <c r="C23" s="86">
        <f t="shared" ref="C23:Q23" si="28">IF(OR(C21=0,C22=0),"",C21/C22)</f>
        <v>0.6084894857</v>
      </c>
      <c r="D23" s="86">
        <f t="shared" si="28"/>
        <v>0.9812459064</v>
      </c>
      <c r="E23" s="86">
        <f t="shared" si="28"/>
        <v>1.152090937</v>
      </c>
      <c r="F23" s="86">
        <f t="shared" si="28"/>
        <v>1.510020897</v>
      </c>
      <c r="G23" s="86">
        <f t="shared" si="28"/>
        <v>1.389167402</v>
      </c>
      <c r="H23" s="86">
        <f t="shared" si="28"/>
        <v>1.255649409</v>
      </c>
      <c r="I23" s="87">
        <f t="shared" si="28"/>
        <v>1.154006494</v>
      </c>
      <c r="J23" s="86">
        <f t="shared" si="28"/>
        <v>1.354336755</v>
      </c>
      <c r="K23" s="86">
        <f t="shared" si="28"/>
        <v>0.993038797</v>
      </c>
      <c r="L23" s="86">
        <f t="shared" si="28"/>
        <v>3.090623743</v>
      </c>
      <c r="M23" s="86">
        <f t="shared" si="28"/>
        <v>0.5441294587</v>
      </c>
      <c r="N23" s="86">
        <f t="shared" si="28"/>
        <v>0.06353252868</v>
      </c>
      <c r="O23" s="86">
        <f t="shared" si="28"/>
        <v>-1.263252322</v>
      </c>
      <c r="P23" s="87">
        <f t="shared" si="28"/>
        <v>1.850901448</v>
      </c>
      <c r="Q23" s="88">
        <f t="shared" si="28"/>
        <v>1.274561143</v>
      </c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</row>
    <row r="24" ht="7.5" customHeight="1">
      <c r="A24" s="74"/>
      <c r="B24" s="74"/>
      <c r="C24" s="104"/>
      <c r="D24" s="104"/>
      <c r="E24" s="104"/>
      <c r="F24" s="104"/>
      <c r="G24" s="104"/>
      <c r="H24" s="104"/>
      <c r="I24" s="105"/>
      <c r="J24" s="104"/>
      <c r="K24" s="104"/>
      <c r="L24" s="104"/>
      <c r="M24" s="104"/>
      <c r="N24" s="104"/>
      <c r="O24" s="104"/>
      <c r="P24" s="105"/>
      <c r="Q24" s="105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</row>
    <row r="25" ht="12.0" customHeight="1">
      <c r="A25" s="106" t="s">
        <v>48</v>
      </c>
      <c r="B25" s="107" t="s">
        <v>41</v>
      </c>
      <c r="C25" s="108">
        <f t="shared" ref="C25:Q25" si="29">IF(C7="確定",IF(ISERROR(C12/C8),"",C12/C8),"")</f>
        <v>1</v>
      </c>
      <c r="D25" s="108">
        <f t="shared" si="29"/>
        <v>1</v>
      </c>
      <c r="E25" s="108">
        <f t="shared" si="29"/>
        <v>1</v>
      </c>
      <c r="F25" s="108">
        <f t="shared" si="29"/>
        <v>1</v>
      </c>
      <c r="G25" s="108">
        <f t="shared" si="29"/>
        <v>1</v>
      </c>
      <c r="H25" s="108">
        <f t="shared" si="29"/>
        <v>1</v>
      </c>
      <c r="I25" s="108" t="str">
        <f t="shared" si="29"/>
        <v/>
      </c>
      <c r="J25" s="108">
        <f t="shared" si="29"/>
        <v>1</v>
      </c>
      <c r="K25" s="108">
        <f t="shared" si="29"/>
        <v>1</v>
      </c>
      <c r="L25" s="108">
        <f t="shared" si="29"/>
        <v>1</v>
      </c>
      <c r="M25" s="108">
        <f t="shared" si="29"/>
        <v>1</v>
      </c>
      <c r="N25" s="108">
        <f t="shared" si="29"/>
        <v>1</v>
      </c>
      <c r="O25" s="108">
        <f t="shared" si="29"/>
        <v>1</v>
      </c>
      <c r="P25" s="108" t="str">
        <f t="shared" si="29"/>
        <v/>
      </c>
      <c r="Q25" s="108" t="str">
        <f t="shared" si="29"/>
        <v/>
      </c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</row>
    <row r="26" ht="12.0" customHeight="1">
      <c r="A26" s="109"/>
      <c r="B26" s="107" t="s">
        <v>42</v>
      </c>
      <c r="C26" s="110">
        <f t="shared" ref="C26:H26" si="30">IFERROR(IF(OR(C13=0,C9=0),"",C13/C9),"")</f>
        <v>1</v>
      </c>
      <c r="D26" s="110">
        <f t="shared" si="30"/>
        <v>1</v>
      </c>
      <c r="E26" s="110">
        <f t="shared" si="30"/>
        <v>1</v>
      </c>
      <c r="F26" s="110">
        <f t="shared" si="30"/>
        <v>1</v>
      </c>
      <c r="G26" s="110">
        <f t="shared" si="30"/>
        <v>1</v>
      </c>
      <c r="H26" s="110">
        <f t="shared" si="30"/>
        <v>1</v>
      </c>
      <c r="I26" s="111">
        <f>IF(OR(I13=0,I9=0),"",I13/I9)</f>
        <v>1</v>
      </c>
      <c r="J26" s="110">
        <f t="shared" ref="J26:O26" si="31">IFERROR(IF(OR(J13=0,J9=0),"",J13/J9),"")</f>
        <v>1</v>
      </c>
      <c r="K26" s="110">
        <f t="shared" si="31"/>
        <v>1</v>
      </c>
      <c r="L26" s="110">
        <f t="shared" si="31"/>
        <v>1</v>
      </c>
      <c r="M26" s="110">
        <f t="shared" si="31"/>
        <v>1</v>
      </c>
      <c r="N26" s="110">
        <f t="shared" si="31"/>
        <v>1</v>
      </c>
      <c r="O26" s="110">
        <f t="shared" si="31"/>
        <v>1</v>
      </c>
      <c r="P26" s="110">
        <f t="shared" ref="P26:Q26" si="32">IF(OR(P13=0,P9=0),"",P13/P9)</f>
        <v>1</v>
      </c>
      <c r="Q26" s="111">
        <f t="shared" si="32"/>
        <v>1</v>
      </c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</row>
    <row r="27" ht="12.0" customHeight="1">
      <c r="A27" s="106" t="s">
        <v>49</v>
      </c>
      <c r="B27" s="107" t="s">
        <v>41</v>
      </c>
      <c r="C27" s="108">
        <f t="shared" ref="C27:Q27" si="33">IF(C7="確定",IF(ISERROR(C17/C8),"",C17/C8),"")</f>
        <v>0.1396517515</v>
      </c>
      <c r="D27" s="108">
        <f t="shared" si="33"/>
        <v>0.5321007258</v>
      </c>
      <c r="E27" s="108">
        <f t="shared" si="33"/>
        <v>0.545307956</v>
      </c>
      <c r="F27" s="108">
        <f t="shared" si="33"/>
        <v>0.5671113981</v>
      </c>
      <c r="G27" s="108">
        <f t="shared" si="33"/>
        <v>0.481033649</v>
      </c>
      <c r="H27" s="108">
        <f t="shared" si="33"/>
        <v>0.3695852258</v>
      </c>
      <c r="I27" s="108" t="str">
        <f t="shared" si="33"/>
        <v/>
      </c>
      <c r="J27" s="108">
        <f t="shared" si="33"/>
        <v>0.4388642494</v>
      </c>
      <c r="K27" s="108">
        <f t="shared" si="33"/>
        <v>0.437902764</v>
      </c>
      <c r="L27" s="108">
        <f t="shared" si="33"/>
        <v>0.3527431292</v>
      </c>
      <c r="M27" s="108">
        <f t="shared" si="33"/>
        <v>0.1107180243</v>
      </c>
      <c r="N27" s="108">
        <f t="shared" si="33"/>
        <v>-0.01753978822</v>
      </c>
      <c r="O27" s="108">
        <f t="shared" si="33"/>
        <v>0.1374355514</v>
      </c>
      <c r="P27" s="108" t="str">
        <f t="shared" si="33"/>
        <v/>
      </c>
      <c r="Q27" s="108" t="str">
        <f t="shared" si="33"/>
        <v/>
      </c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</row>
    <row r="28" ht="12.0" customHeight="1">
      <c r="A28" s="109"/>
      <c r="B28" s="107" t="s">
        <v>42</v>
      </c>
      <c r="C28" s="110">
        <f t="shared" ref="C28:H28" si="34">IFERROR(IF(OR(C18=0,C9=0),"",C18/C9),"")</f>
        <v>0.2064850771</v>
      </c>
      <c r="D28" s="110">
        <f t="shared" si="34"/>
        <v>0.5256652986</v>
      </c>
      <c r="E28" s="110">
        <f t="shared" si="34"/>
        <v>0.4932579179</v>
      </c>
      <c r="F28" s="110">
        <f t="shared" si="34"/>
        <v>0.4465622261</v>
      </c>
      <c r="G28" s="110">
        <f t="shared" si="34"/>
        <v>0.3812302461</v>
      </c>
      <c r="H28" s="110">
        <f t="shared" si="34"/>
        <v>0.2945928712</v>
      </c>
      <c r="I28" s="111">
        <f>IF(OR(I18=0,I9=0),"",I18/I9)</f>
        <v>0.4107629906</v>
      </c>
      <c r="J28" s="110">
        <f t="shared" ref="J28:O28" si="35">IFERROR(IF(OR(J18=0,J9=0),"",J18/J9),"")</f>
        <v>0.3337874714</v>
      </c>
      <c r="K28" s="110">
        <f t="shared" si="35"/>
        <v>0.4329227398</v>
      </c>
      <c r="L28" s="110">
        <f t="shared" si="35"/>
        <v>0.1245450176</v>
      </c>
      <c r="M28" s="110">
        <f t="shared" si="35"/>
        <v>0.1974584387</v>
      </c>
      <c r="N28" s="110">
        <f t="shared" si="35"/>
        <v>-0.3299991291</v>
      </c>
      <c r="O28" s="110">
        <f t="shared" si="35"/>
        <v>-0.1258317627</v>
      </c>
      <c r="P28" s="110">
        <f t="shared" ref="P28:Q28" si="36">IF(OR(P18=0,P9=0),"",P18/P9)</f>
        <v>0.1552398932</v>
      </c>
      <c r="Q28" s="111">
        <f t="shared" si="36"/>
        <v>0.3197254231</v>
      </c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</row>
    <row r="29" ht="3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</row>
    <row r="30" ht="3.75" customHeight="1">
      <c r="A30" s="112"/>
      <c r="B30" s="112"/>
      <c r="C30" s="113"/>
      <c r="D30" s="113"/>
      <c r="E30" s="113"/>
      <c r="F30" s="113"/>
      <c r="G30" s="113"/>
      <c r="H30" s="113"/>
      <c r="I30" s="112"/>
      <c r="J30" s="113"/>
      <c r="K30" s="113"/>
      <c r="L30" s="113"/>
      <c r="M30" s="113"/>
      <c r="N30" s="113"/>
      <c r="O30" s="113"/>
      <c r="P30" s="112"/>
      <c r="Q30" s="112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</row>
    <row r="31" ht="3.75" customHeight="1">
      <c r="A31" s="112"/>
      <c r="B31" s="112"/>
      <c r="C31" s="113">
        <f t="shared" ref="C31:C32" si="39">C8</f>
        <v>44896680</v>
      </c>
      <c r="D31" s="113">
        <f t="shared" ref="D31:H31" si="37">IF(D$7="確定",C31+D8,0)</f>
        <v>112343760</v>
      </c>
      <c r="E31" s="113">
        <f t="shared" si="37"/>
        <v>180901080</v>
      </c>
      <c r="F31" s="113">
        <f t="shared" si="37"/>
        <v>237547080</v>
      </c>
      <c r="G31" s="113">
        <f t="shared" si="37"/>
        <v>279904680</v>
      </c>
      <c r="H31" s="113">
        <f t="shared" si="37"/>
        <v>312617880</v>
      </c>
      <c r="I31" s="112"/>
      <c r="J31" s="113">
        <f>IF(J$7="確定",H31+J8,0)</f>
        <v>347989480</v>
      </c>
      <c r="K31" s="113">
        <f t="shared" ref="K31:O31" si="38">IF(K$7="確定",J31+K8,0)</f>
        <v>383828380</v>
      </c>
      <c r="L31" s="113">
        <f t="shared" si="38"/>
        <v>412386580</v>
      </c>
      <c r="M31" s="113">
        <f t="shared" si="38"/>
        <v>436303880</v>
      </c>
      <c r="N31" s="113">
        <f t="shared" si="38"/>
        <v>456205080</v>
      </c>
      <c r="O31" s="113">
        <f t="shared" si="38"/>
        <v>490879280</v>
      </c>
      <c r="P31" s="114"/>
      <c r="Q31" s="112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</row>
    <row r="32" ht="3.75" customHeight="1">
      <c r="A32" s="112"/>
      <c r="B32" s="112"/>
      <c r="C32" s="113">
        <f t="shared" si="39"/>
        <v>49902105</v>
      </c>
      <c r="D32" s="113">
        <f t="shared" ref="D32:H32" si="40">C32+D9</f>
        <v>119479768</v>
      </c>
      <c r="E32" s="113">
        <f t="shared" si="40"/>
        <v>185265974</v>
      </c>
      <c r="F32" s="113">
        <f t="shared" si="40"/>
        <v>232906076</v>
      </c>
      <c r="G32" s="113">
        <f t="shared" si="40"/>
        <v>271379857</v>
      </c>
      <c r="H32" s="113">
        <f t="shared" si="40"/>
        <v>304064745</v>
      </c>
      <c r="I32" s="112"/>
      <c r="J32" s="113">
        <f>H32+J9</f>
        <v>338403790</v>
      </c>
      <c r="K32" s="113">
        <f t="shared" ref="K32:O32" si="41">J32+K9</f>
        <v>374909075</v>
      </c>
      <c r="L32" s="113">
        <f t="shared" si="41"/>
        <v>401079869</v>
      </c>
      <c r="M32" s="113">
        <f t="shared" si="41"/>
        <v>425726215</v>
      </c>
      <c r="N32" s="113">
        <f t="shared" si="41"/>
        <v>442375465</v>
      </c>
      <c r="O32" s="113">
        <f t="shared" si="41"/>
        <v>472355018</v>
      </c>
      <c r="P32" s="112"/>
      <c r="Q32" s="112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</row>
    <row r="33" ht="3.75" customHeight="1">
      <c r="A33" s="112"/>
      <c r="B33" s="112"/>
      <c r="C33" s="113">
        <f t="shared" ref="C33:C34" si="44">C17</f>
        <v>6269900</v>
      </c>
      <c r="D33" s="113">
        <f t="shared" ref="D33:H33" si="42">IF(D$7="確定",C33+D17,0)</f>
        <v>42158540.22</v>
      </c>
      <c r="E33" s="113">
        <f t="shared" si="42"/>
        <v>79543392.26</v>
      </c>
      <c r="F33" s="113">
        <f t="shared" si="42"/>
        <v>111667984.5</v>
      </c>
      <c r="G33" s="113">
        <f t="shared" si="42"/>
        <v>132043415.4</v>
      </c>
      <c r="H33" s="113">
        <f t="shared" si="42"/>
        <v>144133730.8</v>
      </c>
      <c r="I33" s="112"/>
      <c r="J33" s="113">
        <f>IF(J$7="確定",H33+J17,0)</f>
        <v>159657061.5</v>
      </c>
      <c r="K33" s="113">
        <f t="shared" ref="K33:O33" si="43">IF(K$7="確定",J33+K17,0)</f>
        <v>175351014.9</v>
      </c>
      <c r="L33" s="113">
        <f t="shared" si="43"/>
        <v>185424723.7</v>
      </c>
      <c r="M33" s="113">
        <f t="shared" si="43"/>
        <v>188072799.9</v>
      </c>
      <c r="N33" s="113">
        <f t="shared" si="43"/>
        <v>187723737.1</v>
      </c>
      <c r="O33" s="113">
        <f t="shared" si="43"/>
        <v>192489204.9</v>
      </c>
      <c r="P33" s="115"/>
      <c r="Q33" s="112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</row>
    <row r="34" ht="3.75" customHeight="1">
      <c r="A34" s="112"/>
      <c r="B34" s="112"/>
      <c r="C34" s="113">
        <f t="shared" si="44"/>
        <v>10304040</v>
      </c>
      <c r="D34" s="113">
        <f t="shared" ref="D34:H34" si="45">C34+D18</f>
        <v>46878603</v>
      </c>
      <c r="E34" s="113">
        <f t="shared" si="45"/>
        <v>79328170</v>
      </c>
      <c r="F34" s="113">
        <f t="shared" si="45"/>
        <v>100602440</v>
      </c>
      <c r="G34" s="113">
        <f t="shared" si="45"/>
        <v>115269809</v>
      </c>
      <c r="H34" s="113">
        <f t="shared" si="45"/>
        <v>124898544</v>
      </c>
      <c r="I34" s="112"/>
      <c r="J34" s="113">
        <f>H34+J18</f>
        <v>136360487</v>
      </c>
      <c r="K34" s="113">
        <f t="shared" ref="K34:O34" si="46">J34+K18</f>
        <v>152164455</v>
      </c>
      <c r="L34" s="113">
        <f t="shared" si="46"/>
        <v>155423897</v>
      </c>
      <c r="M34" s="113">
        <f t="shared" si="46"/>
        <v>160290526</v>
      </c>
      <c r="N34" s="113">
        <f t="shared" si="46"/>
        <v>154796288</v>
      </c>
      <c r="O34" s="113">
        <f t="shared" si="46"/>
        <v>151023908</v>
      </c>
      <c r="P34" s="112"/>
      <c r="Q34" s="112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</row>
    <row r="35" ht="3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</row>
    <row r="36" ht="12.0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116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ht="12.0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ht="12.0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ht="12.0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ht="12.0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</row>
    <row r="41" ht="12.0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</row>
    <row r="42" ht="12.0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</row>
    <row r="43" ht="12.0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</row>
    <row r="44" ht="12.0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</row>
    <row r="45" ht="12.0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</row>
    <row r="46" ht="12.0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</row>
    <row r="47" ht="12.0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</row>
    <row r="48" ht="12.0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</row>
    <row r="49" ht="12.0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</row>
    <row r="50" ht="12.0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</row>
    <row r="51" ht="12.0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</row>
    <row r="52" ht="12.0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</row>
    <row r="53" ht="12.0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</row>
    <row r="54" ht="12.0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</row>
    <row r="55" ht="12.0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</row>
    <row r="56" ht="12.0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</row>
    <row r="57" ht="12.0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</row>
    <row r="58" ht="12.0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</row>
    <row r="59" ht="12.0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</row>
    <row r="60" ht="12.0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</row>
    <row r="61" ht="12.0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</row>
    <row r="62" ht="12.0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</row>
    <row r="63" ht="12.0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</row>
    <row r="64" ht="12.0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</row>
    <row r="65" ht="12.0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</row>
    <row r="66" ht="12.0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</row>
    <row r="67" ht="12.0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</row>
    <row r="68" ht="12.0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</row>
    <row r="69" ht="12.0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</row>
    <row r="70" ht="12.0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</row>
    <row r="71" ht="12.0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</row>
    <row r="72" ht="12.0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</row>
    <row r="73" ht="12.0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ht="12.0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ht="12.0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ht="12.0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ht="12.0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</row>
    <row r="78" ht="12.0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</row>
    <row r="79" ht="12.0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</row>
    <row r="80" ht="12.0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</row>
    <row r="81" ht="12.0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</row>
    <row r="82" ht="12.0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</row>
    <row r="83" ht="12.0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</row>
    <row r="84" ht="12.0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</row>
    <row r="85" ht="12.0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</row>
    <row r="86" ht="12.0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</row>
    <row r="87" ht="12.0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</row>
    <row r="88" ht="12.0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</row>
    <row r="89" ht="12.0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</row>
    <row r="90" ht="12.0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</row>
    <row r="91" ht="12.0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</row>
    <row r="92" ht="12.0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</row>
    <row r="93" ht="12.0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</row>
    <row r="94" ht="12.0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</row>
    <row r="95" ht="12.0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</row>
    <row r="96" ht="12.0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</row>
    <row r="97" ht="12.0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</row>
    <row r="98" ht="12.0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</row>
    <row r="99" ht="12.0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</row>
    <row r="100" ht="12.0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</row>
    <row r="101" ht="12.0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</row>
    <row r="102" ht="12.0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</row>
    <row r="103" ht="12.0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</row>
    <row r="104" ht="12.0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</row>
    <row r="105" ht="12.0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</row>
    <row r="106" ht="12.0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</row>
    <row r="107" ht="12.0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</row>
    <row r="108" ht="12.0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</row>
    <row r="109" ht="12.0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</row>
    <row r="110" ht="12.0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</row>
    <row r="111" ht="12.0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</row>
    <row r="112" ht="12.0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</row>
    <row r="113" ht="12.0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</row>
    <row r="114" ht="12.0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</row>
    <row r="115" ht="12.0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</row>
    <row r="116" ht="12.0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</row>
    <row r="117" ht="12.0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</row>
    <row r="118" ht="12.0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</row>
    <row r="119" ht="12.0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</row>
    <row r="120" ht="12.0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</row>
    <row r="121" ht="12.0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</row>
    <row r="122" ht="12.0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</row>
    <row r="123" ht="12.0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</row>
    <row r="124" ht="12.0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</row>
    <row r="125" ht="12.0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</row>
    <row r="126" ht="12.0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</row>
    <row r="127" ht="12.0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</row>
    <row r="128" ht="12.0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</row>
    <row r="129" ht="12.0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</row>
    <row r="130" ht="12.0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</row>
    <row r="131" ht="12.0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</row>
    <row r="132" ht="12.0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</row>
    <row r="133" ht="12.0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</row>
    <row r="134" ht="12.0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</row>
    <row r="135" ht="12.0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</row>
    <row r="136" ht="12.0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</row>
    <row r="137" ht="12.0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</row>
    <row r="138" ht="12.0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</row>
    <row r="139" ht="12.0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</row>
    <row r="140" ht="12.0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</row>
    <row r="141" ht="12.0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</row>
    <row r="142" ht="12.0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</row>
    <row r="143" ht="12.0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</row>
    <row r="144" ht="12.0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</row>
    <row r="145" ht="12.0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</row>
    <row r="146" ht="12.0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</row>
    <row r="147" ht="12.0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</row>
    <row r="148" ht="12.0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</row>
    <row r="149" ht="12.0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</row>
    <row r="150" ht="12.0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</row>
    <row r="151" ht="12.0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</row>
    <row r="152" ht="12.0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</row>
    <row r="153" ht="12.0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</row>
    <row r="154" ht="12.0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</row>
    <row r="155" ht="12.0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</row>
    <row r="156" ht="12.0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</row>
    <row r="157" ht="12.0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</row>
    <row r="158" ht="12.0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</row>
    <row r="159" ht="12.0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</row>
    <row r="160" ht="12.0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</row>
    <row r="161" ht="12.0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</row>
    <row r="162" ht="12.0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</row>
    <row r="163" ht="12.0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</row>
    <row r="164" ht="12.0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</row>
    <row r="165" ht="12.0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</row>
    <row r="166" ht="12.0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</row>
    <row r="167" ht="12.0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</row>
    <row r="168" ht="12.0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</row>
    <row r="169" ht="12.0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</row>
    <row r="170" ht="12.0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</row>
    <row r="171" ht="12.0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</row>
    <row r="172" ht="12.0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</row>
    <row r="173" ht="12.0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</row>
    <row r="174" ht="12.0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</row>
    <row r="175" ht="12.0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</row>
    <row r="176" ht="12.0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</row>
    <row r="177" ht="12.0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</row>
    <row r="178" ht="12.0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</row>
    <row r="179" ht="12.0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</row>
    <row r="180" ht="12.0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</row>
    <row r="181" ht="12.0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</row>
    <row r="182" ht="12.0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</row>
    <row r="183" ht="12.0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</row>
    <row r="184" ht="12.0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</row>
    <row r="185" ht="12.0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</row>
    <row r="186" ht="12.0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</row>
    <row r="187" ht="12.0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</row>
    <row r="188" ht="12.0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</row>
    <row r="189" ht="12.0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</row>
    <row r="190" ht="12.0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</row>
    <row r="191" ht="12.0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</row>
    <row r="192" ht="12.0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</row>
    <row r="193" ht="12.0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</row>
    <row r="194" ht="12.0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</row>
    <row r="195" ht="12.0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</row>
    <row r="196" ht="12.0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</row>
    <row r="197" ht="12.0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</row>
    <row r="198" ht="12.0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</row>
    <row r="199" ht="12.0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</row>
    <row r="200" ht="12.0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</row>
    <row r="201" ht="12.0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</row>
    <row r="202" ht="12.0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</row>
    <row r="203" ht="12.0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</row>
    <row r="204" ht="12.0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</row>
    <row r="205" ht="12.0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</row>
    <row r="206" ht="12.0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</row>
    <row r="207" ht="12.0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</row>
    <row r="208" ht="12.0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</row>
    <row r="209" ht="12.0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</row>
    <row r="210" ht="12.0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</row>
    <row r="211" ht="12.0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</row>
    <row r="212" ht="12.0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</row>
    <row r="213" ht="12.0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</row>
    <row r="214" ht="12.0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</row>
    <row r="215" ht="12.0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</row>
    <row r="216" ht="12.0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</row>
    <row r="217" ht="12.0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</row>
    <row r="218" ht="12.0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</row>
    <row r="219" ht="12.0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</row>
    <row r="220" ht="12.0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</row>
    <row r="221" ht="12.0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</row>
    <row r="222" ht="12.0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</row>
    <row r="223" ht="12.0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</row>
    <row r="224" ht="12.0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</row>
    <row r="225" ht="12.0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</row>
    <row r="226" ht="12.0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</row>
    <row r="227" ht="12.0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</row>
    <row r="228" ht="12.0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</row>
    <row r="229" ht="12.0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</row>
    <row r="230" ht="12.0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</row>
    <row r="231" ht="12.0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</row>
    <row r="232" ht="12.0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</row>
    <row r="233" ht="12.0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</row>
    <row r="234" ht="12.0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</row>
    <row r="235" ht="12.0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</row>
    <row r="236" ht="12.0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</row>
    <row r="237" ht="12.0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</row>
    <row r="238" ht="12.0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</row>
    <row r="239" ht="12.0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</row>
    <row r="240" ht="12.0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</row>
    <row r="241" ht="12.0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</row>
    <row r="242" ht="12.0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</row>
    <row r="243" ht="12.0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</row>
    <row r="244" ht="12.0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</row>
    <row r="245" ht="12.0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</row>
    <row r="246" ht="12.0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</row>
    <row r="247" ht="12.0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</row>
    <row r="248" ht="12.0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</row>
    <row r="249" ht="12.0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</row>
    <row r="250" ht="12.0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</row>
    <row r="251" ht="12.0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</row>
    <row r="252" ht="12.0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</row>
    <row r="253" ht="12.0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</row>
    <row r="254" ht="12.0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</row>
    <row r="255" ht="12.0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</row>
    <row r="256" ht="12.0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</row>
    <row r="257" ht="12.0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</row>
    <row r="258" ht="12.0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</row>
    <row r="259" ht="12.0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</row>
    <row r="260" ht="12.0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</row>
    <row r="261" ht="12.0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</row>
    <row r="262" ht="12.0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</row>
    <row r="263" ht="12.0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</row>
    <row r="264" ht="12.0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</row>
    <row r="265" ht="12.0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</row>
    <row r="266" ht="12.0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</row>
    <row r="267" ht="12.0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</row>
    <row r="268" ht="12.0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</row>
    <row r="269" ht="12.0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</row>
    <row r="270" ht="12.0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</row>
    <row r="271" ht="12.0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</row>
    <row r="272" ht="12.0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</row>
    <row r="273" ht="12.0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</row>
    <row r="274" ht="12.0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</row>
    <row r="275" ht="12.0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</row>
    <row r="276" ht="12.0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</row>
    <row r="277" ht="12.0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</row>
    <row r="278" ht="12.0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</row>
    <row r="279" ht="12.0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</row>
    <row r="280" ht="12.0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</row>
    <row r="281" ht="12.0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</row>
    <row r="282" ht="12.0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</row>
    <row r="283" ht="12.0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</row>
    <row r="284" ht="12.0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</row>
    <row r="285" ht="12.0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</row>
    <row r="286" ht="12.0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</row>
    <row r="287" ht="12.0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</row>
    <row r="288" ht="12.0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</row>
    <row r="289" ht="12.0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</row>
    <row r="290" ht="12.0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</row>
    <row r="291" ht="12.0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</row>
    <row r="292" ht="12.0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</row>
    <row r="293" ht="12.0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</row>
    <row r="294" ht="12.0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</row>
    <row r="295" ht="12.0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</row>
    <row r="296" ht="12.0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</row>
    <row r="297" ht="12.0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</row>
    <row r="298" ht="12.0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</row>
    <row r="299" ht="12.0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</row>
    <row r="300" ht="12.0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</row>
    <row r="301" ht="12.0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</row>
    <row r="302" ht="12.0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</row>
    <row r="303" ht="12.0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</row>
    <row r="304" ht="12.0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</row>
    <row r="305" ht="12.0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</row>
    <row r="306" ht="12.0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</row>
    <row r="307" ht="12.0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</row>
    <row r="308" ht="12.0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</row>
    <row r="309" ht="12.0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</row>
    <row r="310" ht="12.0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</row>
    <row r="311" ht="12.0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</row>
    <row r="312" ht="12.0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</row>
    <row r="313" ht="12.0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</row>
    <row r="314" ht="12.0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</row>
    <row r="315" ht="12.0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</row>
    <row r="316" ht="12.0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</row>
    <row r="317" ht="12.0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</row>
    <row r="318" ht="12.0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</row>
    <row r="319" ht="12.0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</row>
    <row r="320" ht="12.0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</row>
    <row r="321" ht="12.0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</row>
    <row r="322" ht="12.0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</row>
    <row r="323" ht="12.0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</row>
    <row r="324" ht="12.0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</row>
    <row r="325" ht="12.0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</row>
    <row r="326" ht="12.0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</row>
    <row r="327" ht="12.0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</row>
    <row r="328" ht="12.0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</row>
    <row r="329" ht="12.0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</row>
    <row r="330" ht="12.0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</row>
    <row r="331" ht="12.0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</row>
    <row r="332" ht="12.0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</row>
    <row r="333" ht="12.0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</row>
    <row r="334" ht="12.0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</row>
    <row r="335" ht="12.0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</row>
    <row r="336" ht="12.0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</row>
    <row r="337" ht="12.0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</row>
    <row r="338" ht="12.0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</row>
    <row r="339" ht="12.0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</row>
    <row r="340" ht="12.0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</row>
    <row r="341" ht="12.0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</row>
    <row r="342" ht="12.0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</row>
    <row r="343" ht="12.0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</row>
    <row r="344" ht="12.0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</row>
    <row r="345" ht="12.0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</row>
    <row r="346" ht="12.0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</row>
    <row r="347" ht="12.0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</row>
    <row r="348" ht="12.0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</row>
    <row r="349" ht="12.0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</row>
    <row r="350" ht="12.0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</row>
    <row r="351" ht="12.0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</row>
    <row r="352" ht="12.0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</row>
    <row r="353" ht="12.0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</row>
    <row r="354" ht="12.0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</row>
    <row r="355" ht="12.0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</row>
    <row r="356" ht="12.0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</row>
    <row r="357" ht="12.0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</row>
    <row r="358" ht="12.0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</row>
    <row r="359" ht="12.0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</row>
    <row r="360" ht="12.0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</row>
    <row r="361" ht="12.0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</row>
    <row r="362" ht="12.0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</row>
    <row r="363" ht="12.0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</row>
    <row r="364" ht="12.0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</row>
    <row r="365" ht="12.0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</row>
    <row r="366" ht="12.0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</row>
    <row r="367" ht="12.0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</row>
    <row r="368" ht="12.0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</row>
    <row r="369" ht="12.0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</row>
    <row r="370" ht="12.0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</row>
    <row r="371" ht="12.0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</row>
    <row r="372" ht="12.0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</row>
    <row r="373" ht="12.0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</row>
    <row r="374" ht="12.0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</row>
    <row r="375" ht="12.0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</row>
    <row r="376" ht="12.0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</row>
    <row r="377" ht="12.0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</row>
    <row r="378" ht="12.0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</row>
    <row r="379" ht="12.0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</row>
    <row r="380" ht="12.0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</row>
    <row r="381" ht="12.0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</row>
    <row r="382" ht="12.0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</row>
    <row r="383" ht="12.0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</row>
    <row r="384" ht="12.0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</row>
    <row r="385" ht="12.0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</row>
    <row r="386" ht="12.0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</row>
    <row r="387" ht="12.0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</row>
    <row r="388" ht="12.0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</row>
    <row r="389" ht="12.0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</row>
    <row r="390" ht="12.0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</row>
    <row r="391" ht="12.0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</row>
    <row r="392" ht="12.0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</row>
    <row r="393" ht="12.0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</row>
    <row r="394" ht="12.0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</row>
    <row r="395" ht="12.0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</row>
    <row r="396" ht="12.0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</row>
    <row r="397" ht="12.0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</row>
    <row r="398" ht="12.0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</row>
    <row r="399" ht="12.0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</row>
    <row r="400" ht="12.0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</row>
    <row r="401" ht="12.0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</row>
    <row r="402" ht="12.0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</row>
    <row r="403" ht="12.0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</row>
    <row r="404" ht="12.0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</row>
    <row r="405" ht="12.0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</row>
    <row r="406" ht="12.0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</row>
    <row r="407" ht="12.0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</row>
    <row r="408" ht="12.0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</row>
    <row r="409" ht="12.0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</row>
    <row r="410" ht="12.0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</row>
    <row r="411" ht="12.0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</row>
    <row r="412" ht="12.0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</row>
    <row r="413" ht="12.0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</row>
    <row r="414" ht="12.0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</row>
    <row r="415" ht="12.0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</row>
    <row r="416" ht="12.0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</row>
    <row r="417" ht="12.0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</row>
    <row r="418" ht="12.0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</row>
    <row r="419" ht="12.0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</row>
    <row r="420" ht="12.0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</row>
    <row r="421" ht="12.0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</row>
    <row r="422" ht="12.0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</row>
    <row r="423" ht="12.0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</row>
    <row r="424" ht="12.0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</row>
    <row r="425" ht="12.0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</row>
    <row r="426" ht="12.0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</row>
    <row r="427" ht="12.0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</row>
    <row r="428" ht="12.0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</row>
    <row r="429" ht="12.0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</row>
    <row r="430" ht="12.0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</row>
    <row r="431" ht="12.0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</row>
    <row r="432" ht="12.0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</row>
    <row r="433" ht="12.0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</row>
    <row r="434" ht="12.0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</row>
    <row r="435" ht="12.0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</row>
    <row r="436" ht="12.0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</row>
    <row r="437" ht="12.0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</row>
    <row r="438" ht="12.0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</row>
    <row r="439" ht="12.0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</row>
    <row r="440" ht="12.0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</row>
    <row r="441" ht="12.0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</row>
    <row r="442" ht="12.0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</row>
    <row r="443" ht="12.0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</row>
    <row r="444" ht="12.0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</row>
    <row r="445" ht="12.0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</row>
    <row r="446" ht="12.0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</row>
    <row r="447" ht="12.0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</row>
    <row r="448" ht="12.0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</row>
    <row r="449" ht="12.0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</row>
    <row r="450" ht="12.0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</row>
    <row r="451" ht="12.0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</row>
    <row r="452" ht="12.0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</row>
    <row r="453" ht="12.0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</row>
    <row r="454" ht="12.0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</row>
    <row r="455" ht="12.0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</row>
    <row r="456" ht="12.0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</row>
    <row r="457" ht="12.0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</row>
    <row r="458" ht="12.0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</row>
    <row r="459" ht="12.0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</row>
    <row r="460" ht="12.0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</row>
    <row r="461" ht="12.0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</row>
    <row r="462" ht="12.0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</row>
    <row r="463" ht="12.0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</row>
    <row r="464" ht="12.0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</row>
    <row r="465" ht="12.0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</row>
    <row r="466" ht="12.0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</row>
    <row r="467" ht="12.0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</row>
    <row r="468" ht="12.0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</row>
    <row r="469" ht="12.0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</row>
    <row r="470" ht="12.0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</row>
    <row r="471" ht="12.0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</row>
    <row r="472" ht="12.0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</row>
    <row r="473" ht="12.0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</row>
    <row r="474" ht="12.0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</row>
    <row r="475" ht="12.0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</row>
    <row r="476" ht="12.0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</row>
    <row r="477" ht="12.0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</row>
    <row r="478" ht="12.0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</row>
    <row r="479" ht="12.0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</row>
    <row r="480" ht="12.0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</row>
    <row r="481" ht="12.0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</row>
    <row r="482" ht="12.0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</row>
    <row r="483" ht="12.0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</row>
    <row r="484" ht="12.0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</row>
    <row r="485" ht="12.0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</row>
    <row r="486" ht="12.0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</row>
    <row r="487" ht="12.0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</row>
    <row r="488" ht="12.0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</row>
    <row r="489" ht="12.0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</row>
    <row r="490" ht="12.0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</row>
    <row r="491" ht="12.0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</row>
    <row r="492" ht="12.0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</row>
    <row r="493" ht="12.0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</row>
    <row r="494" ht="12.0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</row>
    <row r="495" ht="12.0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</row>
    <row r="496" ht="12.0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</row>
    <row r="497" ht="12.0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</row>
    <row r="498" ht="12.0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</row>
    <row r="499" ht="12.0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</row>
    <row r="500" ht="12.0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</row>
    <row r="501" ht="12.0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</row>
    <row r="502" ht="12.0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</row>
    <row r="503" ht="12.0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</row>
    <row r="504" ht="12.0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</row>
    <row r="505" ht="12.0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</row>
    <row r="506" ht="12.0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</row>
    <row r="507" ht="12.0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</row>
    <row r="508" ht="12.0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</row>
    <row r="509" ht="12.0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</row>
    <row r="510" ht="12.0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</row>
    <row r="511" ht="12.0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</row>
    <row r="512" ht="12.0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</row>
    <row r="513" ht="12.0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</row>
    <row r="514" ht="12.0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</row>
    <row r="515" ht="12.0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</row>
    <row r="516" ht="12.0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</row>
    <row r="517" ht="12.0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</row>
    <row r="518" ht="12.0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</row>
    <row r="519" ht="12.0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</row>
    <row r="520" ht="12.0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</row>
    <row r="521" ht="12.0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</row>
    <row r="522" ht="12.0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</row>
    <row r="523" ht="12.0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</row>
    <row r="524" ht="12.0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</row>
    <row r="525" ht="12.0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</row>
    <row r="526" ht="12.0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</row>
    <row r="527" ht="12.0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</row>
    <row r="528" ht="12.0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</row>
    <row r="529" ht="12.0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</row>
    <row r="530" ht="12.0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</row>
    <row r="531" ht="12.0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</row>
    <row r="532" ht="12.0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</row>
    <row r="533" ht="12.0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</row>
    <row r="534" ht="12.0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</row>
    <row r="535" ht="12.0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</row>
    <row r="536" ht="12.0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</row>
    <row r="537" ht="12.0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</row>
    <row r="538" ht="12.0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</row>
    <row r="539" ht="12.0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</row>
    <row r="540" ht="12.0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</row>
    <row r="541" ht="12.0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</row>
    <row r="542" ht="12.0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</row>
    <row r="543" ht="12.0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</row>
    <row r="544" ht="12.0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</row>
    <row r="545" ht="12.0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</row>
    <row r="546" ht="12.0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</row>
    <row r="547" ht="12.0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</row>
    <row r="548" ht="12.0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</row>
    <row r="549" ht="12.0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</row>
    <row r="550" ht="12.0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</row>
    <row r="551" ht="12.0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</row>
    <row r="552" ht="12.0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</row>
    <row r="553" ht="12.0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</row>
    <row r="554" ht="12.0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</row>
    <row r="555" ht="12.0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</row>
    <row r="556" ht="12.0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</row>
    <row r="557" ht="12.0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</row>
    <row r="558" ht="12.0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</row>
    <row r="559" ht="12.0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</row>
    <row r="560" ht="12.0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</row>
    <row r="561" ht="12.0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</row>
    <row r="562" ht="12.0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</row>
    <row r="563" ht="12.0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</row>
    <row r="564" ht="12.0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</row>
    <row r="565" ht="12.0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</row>
    <row r="566" ht="12.0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</row>
    <row r="567" ht="12.0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</row>
    <row r="568" ht="12.0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</row>
    <row r="569" ht="12.0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</row>
    <row r="570" ht="12.0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</row>
    <row r="571" ht="12.0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</row>
    <row r="572" ht="12.0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</row>
    <row r="573" ht="12.0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</row>
    <row r="574" ht="12.0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</row>
    <row r="575" ht="12.0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</row>
    <row r="576" ht="12.0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</row>
    <row r="577" ht="12.0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</row>
    <row r="578" ht="12.0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</row>
    <row r="579" ht="12.0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</row>
    <row r="580" ht="12.0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</row>
    <row r="581" ht="12.0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</row>
    <row r="582" ht="12.0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</row>
    <row r="583" ht="12.0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</row>
    <row r="584" ht="12.0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</row>
    <row r="585" ht="12.0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</row>
    <row r="586" ht="12.0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</row>
    <row r="587" ht="12.0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</row>
    <row r="588" ht="12.0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</row>
    <row r="589" ht="12.0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</row>
    <row r="590" ht="12.0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</row>
    <row r="591" ht="12.0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</row>
    <row r="592" ht="12.0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</row>
    <row r="593" ht="12.0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</row>
    <row r="594" ht="12.0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</row>
    <row r="595" ht="12.0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</row>
    <row r="596" ht="12.0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</row>
    <row r="597" ht="12.0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</row>
    <row r="598" ht="12.0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</row>
    <row r="599" ht="12.0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</row>
    <row r="600" ht="12.0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</row>
    <row r="601" ht="12.0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</row>
    <row r="602" ht="12.0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</row>
    <row r="603" ht="12.0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</row>
    <row r="604" ht="12.0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</row>
    <row r="605" ht="12.0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</row>
    <row r="606" ht="12.0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</row>
    <row r="607" ht="12.0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</row>
    <row r="608" ht="12.0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</row>
    <row r="609" ht="12.0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</row>
    <row r="610" ht="12.0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</row>
    <row r="611" ht="12.0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</row>
    <row r="612" ht="12.0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</row>
    <row r="613" ht="12.0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</row>
    <row r="614" ht="12.0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</row>
    <row r="615" ht="12.0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</row>
    <row r="616" ht="12.0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</row>
    <row r="617" ht="12.0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</row>
    <row r="618" ht="12.0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</row>
    <row r="619" ht="12.0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</row>
    <row r="620" ht="12.0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</row>
    <row r="621" ht="12.0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</row>
    <row r="622" ht="12.0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</row>
    <row r="623" ht="12.0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</row>
    <row r="624" ht="12.0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</row>
    <row r="625" ht="12.0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</row>
    <row r="626" ht="12.0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</row>
    <row r="627" ht="12.0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</row>
    <row r="628" ht="12.0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</row>
    <row r="629" ht="12.0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</row>
    <row r="630" ht="12.0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</row>
    <row r="631" ht="12.0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</row>
    <row r="632" ht="12.0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</row>
    <row r="633" ht="12.0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</row>
    <row r="634" ht="12.0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</row>
    <row r="635" ht="12.0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</row>
    <row r="636" ht="12.0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</row>
    <row r="637" ht="12.0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</row>
    <row r="638" ht="12.0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</row>
    <row r="639" ht="12.0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</row>
    <row r="640" ht="12.0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</row>
    <row r="641" ht="12.0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</row>
    <row r="642" ht="12.0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</row>
    <row r="643" ht="12.0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</row>
    <row r="644" ht="12.0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</row>
    <row r="645" ht="12.0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</row>
    <row r="646" ht="12.0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</row>
    <row r="647" ht="12.0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</row>
    <row r="648" ht="12.0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</row>
    <row r="649" ht="12.0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</row>
    <row r="650" ht="12.0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</row>
    <row r="651" ht="12.0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</row>
    <row r="652" ht="12.0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</row>
    <row r="653" ht="12.0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</row>
    <row r="654" ht="12.0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</row>
    <row r="655" ht="12.0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</row>
    <row r="656" ht="12.0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</row>
    <row r="657" ht="12.0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</row>
    <row r="658" ht="12.0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</row>
    <row r="659" ht="12.0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</row>
    <row r="660" ht="12.0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</row>
    <row r="661" ht="12.0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</row>
    <row r="662" ht="12.0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</row>
    <row r="663" ht="12.0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</row>
    <row r="664" ht="12.0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</row>
    <row r="665" ht="12.0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</row>
    <row r="666" ht="12.0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</row>
    <row r="667" ht="12.0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</row>
    <row r="668" ht="12.0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</row>
    <row r="669" ht="12.0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</row>
    <row r="670" ht="12.0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</row>
    <row r="671" ht="12.0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</row>
    <row r="672" ht="12.0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</row>
    <row r="673" ht="12.0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</row>
    <row r="674" ht="12.0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</row>
    <row r="675" ht="12.0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</row>
    <row r="676" ht="12.0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</row>
    <row r="677" ht="12.0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</row>
    <row r="678" ht="12.0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</row>
    <row r="679" ht="12.0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</row>
    <row r="680" ht="12.0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</row>
    <row r="681" ht="12.0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</row>
    <row r="682" ht="12.0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</row>
    <row r="683" ht="12.0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</row>
    <row r="684" ht="12.0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</row>
    <row r="685" ht="12.0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</row>
    <row r="686" ht="12.0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</row>
    <row r="687" ht="12.0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</row>
    <row r="688" ht="12.0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</row>
    <row r="689" ht="12.0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</row>
    <row r="690" ht="12.0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</row>
    <row r="691" ht="12.0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</row>
    <row r="692" ht="12.0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</row>
    <row r="693" ht="12.0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</row>
    <row r="694" ht="12.0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</row>
    <row r="695" ht="12.0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</row>
    <row r="696" ht="12.0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</row>
    <row r="697" ht="12.0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</row>
    <row r="698" ht="12.0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</row>
    <row r="699" ht="12.0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</row>
    <row r="700" ht="12.0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</row>
    <row r="701" ht="12.0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</row>
    <row r="702" ht="12.0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</row>
    <row r="703" ht="12.0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</row>
    <row r="704" ht="12.0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</row>
    <row r="705" ht="12.0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</row>
    <row r="706" ht="12.0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</row>
    <row r="707" ht="12.0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</row>
    <row r="708" ht="12.0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</row>
    <row r="709" ht="12.0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</row>
    <row r="710" ht="12.0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</row>
    <row r="711" ht="12.0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</row>
    <row r="712" ht="12.0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</row>
    <row r="713" ht="12.0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</row>
    <row r="714" ht="12.0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</row>
    <row r="715" ht="12.0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</row>
    <row r="716" ht="12.0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</row>
    <row r="717" ht="12.0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</row>
    <row r="718" ht="12.0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</row>
    <row r="719" ht="12.0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</row>
    <row r="720" ht="12.0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</row>
    <row r="721" ht="12.0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</row>
    <row r="722" ht="12.0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</row>
    <row r="723" ht="12.0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</row>
    <row r="724" ht="12.0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</row>
    <row r="725" ht="12.0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</row>
    <row r="726" ht="12.0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</row>
    <row r="727" ht="12.0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</row>
    <row r="728" ht="12.0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</row>
    <row r="729" ht="12.0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</row>
    <row r="730" ht="12.0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</row>
    <row r="731" ht="12.0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</row>
    <row r="732" ht="12.0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</row>
    <row r="733" ht="12.0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</row>
    <row r="734" ht="12.0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</row>
    <row r="735" ht="12.0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</row>
    <row r="736" ht="12.0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</row>
    <row r="737" ht="12.0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</row>
    <row r="738" ht="12.0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</row>
    <row r="739" ht="12.0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</row>
    <row r="740" ht="12.0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</row>
    <row r="741" ht="12.0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</row>
    <row r="742" ht="12.0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</row>
    <row r="743" ht="12.0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</row>
    <row r="744" ht="12.0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</row>
    <row r="745" ht="12.0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</row>
    <row r="746" ht="12.0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</row>
    <row r="747" ht="12.0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</row>
    <row r="748" ht="12.0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</row>
    <row r="749" ht="12.0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</row>
    <row r="750" ht="12.0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</row>
    <row r="751" ht="12.0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</row>
    <row r="752" ht="12.0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</row>
    <row r="753" ht="12.0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</row>
    <row r="754" ht="12.0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</row>
    <row r="755" ht="12.0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</row>
    <row r="756" ht="12.0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</row>
    <row r="757" ht="12.0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</row>
    <row r="758" ht="12.0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</row>
    <row r="759" ht="12.0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</row>
    <row r="760" ht="12.0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</row>
    <row r="761" ht="12.0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</row>
    <row r="762" ht="12.0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</row>
    <row r="763" ht="12.0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</row>
    <row r="764" ht="12.0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</row>
    <row r="765" ht="12.0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</row>
    <row r="766" ht="12.0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</row>
    <row r="767" ht="12.0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</row>
    <row r="768" ht="12.0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</row>
    <row r="769" ht="12.0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</row>
    <row r="770" ht="12.0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</row>
    <row r="771" ht="12.0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</row>
    <row r="772" ht="12.0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</row>
    <row r="773" ht="12.0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</row>
    <row r="774" ht="12.0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</row>
    <row r="775" ht="12.0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</row>
    <row r="776" ht="12.0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</row>
    <row r="777" ht="12.0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</row>
    <row r="778" ht="12.0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</row>
    <row r="779" ht="12.0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</row>
    <row r="780" ht="12.0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</row>
    <row r="781" ht="12.0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</row>
    <row r="782" ht="12.0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</row>
    <row r="783" ht="12.0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</row>
    <row r="784" ht="12.0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</row>
    <row r="785" ht="12.0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</row>
    <row r="786" ht="12.0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</row>
    <row r="787" ht="12.0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</row>
    <row r="788" ht="12.0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</row>
    <row r="789" ht="12.0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</row>
    <row r="790" ht="12.0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</row>
    <row r="791" ht="12.0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</row>
    <row r="792" ht="12.0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</row>
    <row r="793" ht="12.0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</row>
    <row r="794" ht="12.0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</row>
    <row r="795" ht="12.0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</row>
    <row r="796" ht="12.0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</row>
    <row r="797" ht="12.0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</row>
    <row r="798" ht="12.0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</row>
    <row r="799" ht="12.0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</row>
    <row r="800" ht="12.0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</row>
    <row r="801" ht="12.0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</row>
    <row r="802" ht="12.0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</row>
    <row r="803" ht="12.0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</row>
    <row r="804" ht="12.0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</row>
    <row r="805" ht="12.0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</row>
    <row r="806" ht="12.0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</row>
    <row r="807" ht="12.0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</row>
    <row r="808" ht="12.0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</row>
    <row r="809" ht="12.0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</row>
    <row r="810" ht="12.0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</row>
    <row r="811" ht="12.0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</row>
    <row r="812" ht="12.0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</row>
    <row r="813" ht="12.0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</row>
    <row r="814" ht="12.0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</row>
    <row r="815" ht="12.0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</row>
    <row r="816" ht="12.0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</row>
    <row r="817" ht="12.0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</row>
    <row r="818" ht="12.0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</row>
    <row r="819" ht="12.0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</row>
    <row r="820" ht="12.0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</row>
    <row r="821" ht="12.0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</row>
    <row r="822" ht="12.0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</row>
    <row r="823" ht="12.0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</row>
    <row r="824" ht="12.0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</row>
    <row r="825" ht="12.0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</row>
    <row r="826" ht="12.0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</row>
    <row r="827" ht="12.0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</row>
    <row r="828" ht="12.0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</row>
    <row r="829" ht="12.0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</row>
    <row r="830" ht="12.0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</row>
    <row r="831" ht="12.0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</row>
    <row r="832" ht="12.0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</row>
    <row r="833" ht="12.0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</row>
    <row r="834" ht="12.0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</row>
    <row r="835" ht="12.0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</row>
    <row r="836" ht="12.0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</row>
    <row r="837" ht="12.0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</row>
    <row r="838" ht="12.0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</row>
    <row r="839" ht="12.0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</row>
    <row r="840" ht="12.0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</row>
    <row r="841" ht="12.0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</row>
    <row r="842" ht="12.0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</row>
    <row r="843" ht="12.0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</row>
    <row r="844" ht="12.0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</row>
    <row r="845" ht="12.0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</row>
    <row r="846" ht="12.0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</row>
    <row r="847" ht="12.0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</row>
    <row r="848" ht="12.0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</row>
    <row r="849" ht="12.0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</row>
    <row r="850" ht="12.0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</row>
    <row r="851" ht="12.0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</row>
    <row r="852" ht="12.0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</row>
    <row r="853" ht="12.0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</row>
    <row r="854" ht="12.0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</row>
    <row r="855" ht="12.0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</row>
    <row r="856" ht="12.0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</row>
    <row r="857" ht="12.0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</row>
    <row r="858" ht="12.0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</row>
    <row r="859" ht="12.0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</row>
    <row r="860" ht="12.0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</row>
    <row r="861" ht="12.0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</row>
    <row r="862" ht="12.0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</row>
    <row r="863" ht="12.0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</row>
    <row r="864" ht="12.0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</row>
    <row r="865" ht="12.0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</row>
    <row r="866" ht="12.0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</row>
    <row r="867" ht="12.0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</row>
    <row r="868" ht="12.0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</row>
    <row r="869" ht="12.0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</row>
    <row r="870" ht="12.0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</row>
    <row r="871" ht="12.0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</row>
    <row r="872" ht="12.0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</row>
    <row r="873" ht="12.0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</row>
    <row r="874" ht="12.0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</row>
    <row r="875" ht="12.0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</row>
    <row r="876" ht="12.0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</row>
    <row r="877" ht="12.0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</row>
    <row r="878" ht="12.0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</row>
    <row r="879" ht="12.0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</row>
    <row r="880" ht="12.0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</row>
    <row r="881" ht="12.0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</row>
    <row r="882" ht="12.0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</row>
    <row r="883" ht="12.0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</row>
    <row r="884" ht="12.0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</row>
    <row r="885" ht="12.0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</row>
    <row r="886" ht="12.0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</row>
    <row r="887" ht="12.0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</row>
    <row r="888" ht="12.0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</row>
    <row r="889" ht="12.0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</row>
    <row r="890" ht="12.0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</row>
    <row r="891" ht="12.0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</row>
    <row r="892" ht="12.0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</row>
    <row r="893" ht="12.0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</row>
    <row r="894" ht="12.0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</row>
    <row r="895" ht="12.0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</row>
    <row r="896" ht="12.0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</row>
    <row r="897" ht="12.0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</row>
    <row r="898" ht="12.0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</row>
    <row r="899" ht="12.0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</row>
    <row r="900" ht="12.0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</row>
    <row r="901" ht="12.0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</row>
    <row r="902" ht="12.0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</row>
    <row r="903" ht="12.0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</row>
    <row r="904" ht="12.0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</row>
    <row r="905" ht="12.0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</row>
    <row r="906" ht="12.0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</row>
    <row r="907" ht="12.0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</row>
    <row r="908" ht="12.0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</row>
    <row r="909" ht="12.0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</row>
    <row r="910" ht="12.0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</row>
    <row r="911" ht="12.0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</row>
    <row r="912" ht="12.0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</row>
    <row r="913" ht="12.0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</row>
    <row r="914" ht="12.0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</row>
    <row r="915" ht="12.0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</row>
    <row r="916" ht="12.0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</row>
    <row r="917" ht="12.0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</row>
    <row r="918" ht="12.0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</row>
    <row r="919" ht="12.0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</row>
    <row r="920" ht="12.0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</row>
    <row r="921" ht="12.0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</row>
    <row r="922" ht="12.0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</row>
    <row r="923" ht="12.0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</row>
    <row r="924" ht="12.0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</row>
    <row r="925" ht="12.0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</row>
    <row r="926" ht="12.0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</row>
    <row r="927" ht="12.0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</row>
    <row r="928" ht="12.0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</row>
    <row r="929" ht="12.0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</row>
    <row r="930" ht="12.0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</row>
    <row r="931" ht="12.0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</row>
    <row r="932" ht="12.0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</row>
    <row r="933" ht="12.0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</row>
    <row r="934" ht="12.0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</row>
    <row r="935" ht="12.0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</row>
    <row r="936" ht="12.0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</row>
    <row r="937" ht="12.0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</row>
    <row r="938" ht="12.0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</row>
    <row r="939" ht="12.0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</row>
    <row r="940" ht="12.0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</row>
    <row r="941" ht="12.0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</row>
    <row r="942" ht="12.0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</row>
    <row r="943" ht="12.0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</row>
    <row r="944" ht="12.0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</row>
    <row r="945" ht="12.0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</row>
    <row r="946" ht="12.0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</row>
    <row r="947" ht="12.0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</row>
    <row r="948" ht="12.0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</row>
    <row r="949" ht="12.0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</row>
    <row r="950" ht="12.0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</row>
    <row r="951" ht="12.0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</row>
    <row r="952" ht="12.0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</row>
    <row r="953" ht="12.0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</row>
    <row r="954" ht="12.0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</row>
    <row r="955" ht="12.0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</row>
    <row r="956" ht="12.0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</row>
    <row r="957" ht="12.0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</row>
    <row r="958" ht="12.0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</row>
    <row r="959" ht="12.0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</row>
    <row r="960" ht="12.0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</row>
    <row r="961" ht="12.0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</row>
    <row r="962" ht="12.0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</row>
    <row r="963" ht="12.0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</row>
    <row r="964" ht="12.0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</row>
    <row r="965" ht="12.0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</row>
    <row r="966" ht="12.0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</row>
    <row r="967" ht="12.0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</row>
    <row r="968" ht="12.0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</row>
    <row r="969" ht="12.0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</row>
    <row r="970" ht="12.0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</row>
    <row r="971" ht="12.0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</row>
    <row r="972" ht="12.0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</row>
    <row r="973" ht="12.0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</row>
    <row r="974" ht="12.0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</row>
    <row r="975" ht="12.0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</row>
    <row r="976" ht="12.0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</row>
    <row r="977" ht="12.0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</row>
    <row r="978" ht="12.0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</row>
    <row r="979" ht="12.0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</row>
    <row r="980" ht="12.0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</row>
    <row r="981" ht="12.0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</row>
    <row r="982" ht="12.0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</row>
    <row r="983" ht="12.0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</row>
    <row r="984" ht="12.0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</row>
    <row r="985" ht="12.0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</row>
    <row r="986" ht="12.0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</row>
    <row r="987" ht="12.0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</row>
    <row r="988" ht="12.0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</row>
    <row r="989" ht="12.0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</row>
    <row r="990" ht="12.0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</row>
    <row r="991" ht="12.0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</row>
    <row r="992" ht="12.0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</row>
    <row r="993" ht="12.0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</row>
    <row r="994" ht="12.0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</row>
    <row r="995" ht="12.0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</row>
    <row r="996" ht="12.0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</row>
    <row r="997" ht="12.0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</row>
    <row r="998" ht="12.0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</row>
    <row r="999" ht="12.0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</row>
    <row r="1000" ht="12.0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</row>
  </sheetData>
  <mergeCells count="4">
    <mergeCell ref="D2:E2"/>
    <mergeCell ref="H2:L2"/>
    <mergeCell ref="C5:I5"/>
    <mergeCell ref="J5:P5"/>
  </mergeCells>
  <conditionalFormatting sqref="E8">
    <cfRule type="expression" dxfId="2" priority="1">
      <formula>E7&lt;&gt;"確定"</formula>
    </cfRule>
  </conditionalFormatting>
  <conditionalFormatting sqref="C8:D8">
    <cfRule type="expression" dxfId="2" priority="2">
      <formula>C7&lt;&gt;"確定"</formula>
    </cfRule>
  </conditionalFormatting>
  <conditionalFormatting sqref="F8:H8 J8:O8">
    <cfRule type="expression" dxfId="2" priority="3">
      <formula>F7&lt;&gt;"確定"</formula>
    </cfRule>
  </conditionalFormatting>
  <conditionalFormatting sqref="C11:D11">
    <cfRule type="expression" dxfId="2" priority="4">
      <formula>C7&lt;&gt;"確定"</formula>
    </cfRule>
  </conditionalFormatting>
  <conditionalFormatting sqref="F11:H11 J11:O11">
    <cfRule type="expression" dxfId="2" priority="5">
      <formula>F7&lt;&gt;"確定"</formula>
    </cfRule>
  </conditionalFormatting>
  <conditionalFormatting sqref="E15">
    <cfRule type="expression" dxfId="2" priority="6">
      <formula>E7&lt;&gt;"確定"</formula>
    </cfRule>
  </conditionalFormatting>
  <conditionalFormatting sqref="F15:H15">
    <cfRule type="expression" dxfId="2" priority="7">
      <formula>F7&lt;&gt;"確定"</formula>
    </cfRule>
  </conditionalFormatting>
  <conditionalFormatting sqref="C15:D15">
    <cfRule type="expression" dxfId="2" priority="8">
      <formula>C7&lt;&gt;"確定"</formula>
    </cfRule>
  </conditionalFormatting>
  <conditionalFormatting sqref="J15:O15">
    <cfRule type="expression" dxfId="2" priority="9">
      <formula>J7&lt;&gt;"確定"</formula>
    </cfRule>
  </conditionalFormatting>
  <conditionalFormatting sqref="E11">
    <cfRule type="expression" dxfId="2" priority="10">
      <formula>E7&lt;&gt;"確定"</formula>
    </cfRule>
  </conditionalFormatting>
  <dataValidations>
    <dataValidation type="list" allowBlank="1" showErrorMessage="1" sqref="D2">
      <formula1>"全社,家庭教師,講師求人,留学生支援,学生メディア,学習デザイン,経営投資,管理"</formula1>
    </dataValidation>
  </dataValidations>
  <printOptions/>
  <pageMargins bottom="1.0" footer="0.0" header="0.0" left="0.2" right="0.2" top="1.0"/>
  <pageSetup paperSize="9" scale="120"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80"/>
    <pageSetUpPr fitToPage="1"/>
  </sheetPr>
  <sheetViews>
    <sheetView showGridLines="0" workbookViewId="0"/>
  </sheetViews>
  <sheetFormatPr customHeight="1" defaultColWidth="11.22" defaultRowHeight="15.0"/>
  <cols>
    <col customWidth="1" min="1" max="1" width="10.11"/>
    <col customWidth="1" min="2" max="2" width="6.89"/>
    <col customWidth="1" min="3" max="3" width="5.56"/>
    <col customWidth="1" min="4" max="17" width="6.89"/>
    <col customWidth="1" min="18" max="18" width="6.33"/>
    <col customWidth="1" min="19" max="24" width="9.78"/>
    <col customWidth="1" min="25" max="39" width="6.33"/>
  </cols>
  <sheetData>
    <row r="1" ht="24.0" customHeight="1">
      <c r="A1" s="46"/>
      <c r="B1" s="51">
        <f>+'【営業報告作成用】'!H2</f>
        <v>2019</v>
      </c>
      <c r="F1" s="117" t="s">
        <v>50</v>
      </c>
      <c r="G1" s="118"/>
      <c r="H1" s="118"/>
      <c r="I1" s="118"/>
      <c r="J1" s="118"/>
      <c r="K1" s="118"/>
      <c r="L1" s="118"/>
      <c r="M1" s="118"/>
      <c r="N1" s="118"/>
      <c r="O1" s="118"/>
      <c r="P1" s="46"/>
      <c r="Q1" s="118"/>
      <c r="R1" s="118"/>
      <c r="S1" s="118"/>
      <c r="T1" s="118"/>
      <c r="U1" s="118"/>
      <c r="V1" s="46"/>
      <c r="W1" s="46"/>
      <c r="X1" s="46"/>
      <c r="Y1" s="118"/>
      <c r="Z1" s="118"/>
      <c r="AA1" s="118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</row>
    <row r="2" ht="13.5" customHeight="1">
      <c r="A2" s="46"/>
      <c r="B2" s="46"/>
      <c r="C2" s="46"/>
      <c r="D2" s="46"/>
      <c r="E2" s="46"/>
      <c r="F2" s="117"/>
      <c r="G2" s="46"/>
      <c r="H2" s="46"/>
      <c r="I2" s="118"/>
      <c r="J2" s="118"/>
      <c r="K2" s="118"/>
      <c r="L2" s="46"/>
      <c r="M2" s="118"/>
      <c r="N2" s="118"/>
      <c r="O2" s="118"/>
      <c r="P2" s="46"/>
      <c r="Q2" s="118"/>
      <c r="R2" s="118"/>
      <c r="S2" s="118"/>
      <c r="T2" s="118"/>
      <c r="U2" s="118"/>
      <c r="V2" s="119"/>
      <c r="W2" s="119"/>
      <c r="X2" s="119"/>
      <c r="Y2" s="118"/>
      <c r="Z2" s="118"/>
      <c r="AA2" s="118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</row>
    <row r="3" ht="21.0" customHeight="1">
      <c r="A3" s="47"/>
      <c r="B3" s="120" t="s">
        <v>33</v>
      </c>
      <c r="C3" s="121" t="str">
        <f>+'社員報告（月次）'!M1</f>
        <v>講師求人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119"/>
      <c r="U3" s="122"/>
      <c r="V3" s="122"/>
      <c r="W3" s="122"/>
      <c r="X3" s="47"/>
      <c r="Y3" s="47"/>
      <c r="Z3" s="119"/>
      <c r="AA3" s="122"/>
      <c r="AB3" s="122"/>
      <c r="AC3" s="122"/>
      <c r="AD3" s="47"/>
      <c r="AE3" s="47"/>
      <c r="AF3" s="47"/>
      <c r="AG3" s="47"/>
      <c r="AH3" s="47"/>
      <c r="AI3" s="47"/>
      <c r="AJ3" s="47"/>
      <c r="AK3" s="47"/>
      <c r="AL3" s="47"/>
      <c r="AM3" s="47"/>
    </row>
    <row r="4" ht="13.5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8"/>
      <c r="P4" s="47"/>
      <c r="Q4" s="47"/>
      <c r="R4" s="47"/>
      <c r="S4" s="47"/>
      <c r="T4" s="119"/>
      <c r="U4" s="119"/>
      <c r="V4" s="119"/>
      <c r="W4" s="119"/>
      <c r="X4" s="47"/>
      <c r="Y4" s="47"/>
      <c r="Z4" s="119"/>
      <c r="AA4" s="119"/>
      <c r="AB4" s="119"/>
      <c r="AC4" s="119"/>
      <c r="AD4" s="47"/>
      <c r="AE4" s="47"/>
      <c r="AF4" s="47"/>
      <c r="AG4" s="47"/>
      <c r="AH4" s="47"/>
      <c r="AI4" s="47"/>
      <c r="AJ4" s="47"/>
      <c r="AK4" s="47"/>
      <c r="AL4" s="47"/>
      <c r="AM4" s="47"/>
    </row>
    <row r="5" ht="13.5" customHeight="1">
      <c r="A5" s="47"/>
      <c r="B5" s="47" t="s">
        <v>51</v>
      </c>
      <c r="C5" s="47"/>
      <c r="D5" s="47"/>
      <c r="E5" s="47"/>
      <c r="F5" s="47"/>
      <c r="G5" s="47"/>
      <c r="H5" s="47"/>
      <c r="I5" s="47"/>
      <c r="J5" s="47" t="s">
        <v>52</v>
      </c>
      <c r="K5" s="47"/>
      <c r="L5" s="47" t="s">
        <v>53</v>
      </c>
      <c r="M5" s="112"/>
      <c r="N5" s="112"/>
      <c r="O5" s="112"/>
      <c r="P5" s="112"/>
      <c r="Q5" s="47" t="s">
        <v>52</v>
      </c>
      <c r="R5" s="47"/>
      <c r="S5" s="47"/>
      <c r="T5" s="119"/>
      <c r="U5" s="119"/>
      <c r="V5" s="119"/>
      <c r="W5" s="119"/>
      <c r="X5" s="47"/>
      <c r="Y5" s="47"/>
      <c r="Z5" s="119"/>
      <c r="AA5" s="119"/>
      <c r="AB5" s="119"/>
      <c r="AC5" s="119"/>
      <c r="AD5" s="47"/>
      <c r="AE5" s="47"/>
      <c r="AF5" s="47"/>
      <c r="AG5" s="47"/>
      <c r="AH5" s="47"/>
      <c r="AI5" s="47"/>
      <c r="AJ5" s="47"/>
      <c r="AK5" s="47"/>
      <c r="AL5" s="47"/>
      <c r="AM5" s="47"/>
    </row>
    <row r="6" ht="13.5" customHeight="1">
      <c r="A6" s="47"/>
      <c r="B6" s="123"/>
      <c r="C6" s="124"/>
      <c r="D6" s="125" t="s">
        <v>54</v>
      </c>
      <c r="E6" s="126" t="s">
        <v>55</v>
      </c>
      <c r="F6" s="126" t="s">
        <v>56</v>
      </c>
      <c r="G6" s="127" t="s">
        <v>57</v>
      </c>
      <c r="H6" s="128" t="s">
        <v>35</v>
      </c>
      <c r="I6" s="128" t="s">
        <v>36</v>
      </c>
      <c r="J6" s="129" t="s">
        <v>40</v>
      </c>
      <c r="K6" s="47"/>
      <c r="L6" s="123"/>
      <c r="M6" s="124"/>
      <c r="N6" s="125" t="s">
        <v>58</v>
      </c>
      <c r="O6" s="126" t="s">
        <v>59</v>
      </c>
      <c r="P6" s="126" t="s">
        <v>60</v>
      </c>
      <c r="Q6" s="130" t="s">
        <v>61</v>
      </c>
      <c r="R6" s="47"/>
      <c r="S6" s="131" t="s">
        <v>62</v>
      </c>
      <c r="T6" s="132"/>
      <c r="U6" s="132"/>
      <c r="V6" s="132"/>
      <c r="W6" s="132"/>
      <c r="X6" s="133"/>
      <c r="Y6" s="47"/>
      <c r="Z6" s="119"/>
      <c r="AA6" s="119"/>
      <c r="AB6" s="119"/>
      <c r="AC6" s="119"/>
      <c r="AD6" s="47"/>
      <c r="AE6" s="47"/>
      <c r="AF6" s="47"/>
      <c r="AG6" s="47"/>
      <c r="AH6" s="47"/>
      <c r="AI6" s="47"/>
      <c r="AJ6" s="47"/>
      <c r="AK6" s="47"/>
      <c r="AL6" s="47"/>
      <c r="AM6" s="47"/>
    </row>
    <row r="7" ht="13.5" customHeight="1">
      <c r="A7" s="47"/>
      <c r="B7" s="134"/>
      <c r="C7" s="135"/>
      <c r="D7" s="136" t="str">
        <f>IF(AND(PL!C3="確定",PL!D3="確定",PL!E3="確定"),"確定","予想")</f>
        <v>確定</v>
      </c>
      <c r="E7" s="136" t="str">
        <f>IF(AND(PL!F3="確定",PL!G3="確定",PL!H3="確定"),"確定","予想")</f>
        <v>確定</v>
      </c>
      <c r="F7" s="136" t="str">
        <f>IF(AND(PL!J3="確定",PL!K3="確定",PL!L3="確定"),"確定","予想")</f>
        <v>確定</v>
      </c>
      <c r="G7" s="136" t="str">
        <f>IF(AND(PL!M3="確定",PL!N3="確定",PL!O3="確定"),"確定","予想")</f>
        <v>確定</v>
      </c>
      <c r="H7" s="137" t="str">
        <f>IF( AND( D7="確定",E7="確定"),"確定","予想")</f>
        <v>確定</v>
      </c>
      <c r="I7" s="137" t="str">
        <f>IF( AND( F7="確定",G7="確定"),"確定","予想")</f>
        <v>確定</v>
      </c>
      <c r="J7" s="138" t="str">
        <f>IF( AND( D7="確定",E7="確定",F7="確定",G7="確定"),"確定","予想")</f>
        <v>確定</v>
      </c>
      <c r="K7" s="47"/>
      <c r="L7" s="134"/>
      <c r="M7" s="135"/>
      <c r="N7" s="136" t="str">
        <f>+D7</f>
        <v>確定</v>
      </c>
      <c r="O7" s="136" t="str">
        <f>IF( AND( D7="確定",E7="確定"),"確定","予想")</f>
        <v>確定</v>
      </c>
      <c r="P7" s="136" t="str">
        <f>IF( AND( D7="確定",E7="確定",F7="確定"),"確定","予想")</f>
        <v>確定</v>
      </c>
      <c r="Q7" s="138" t="str">
        <f>IF( AND( D7="確定",E7="確定",F7="確定",G7="確定"),"確定","予想")</f>
        <v>確定</v>
      </c>
      <c r="R7" s="47"/>
      <c r="S7" s="139"/>
      <c r="T7" s="140"/>
      <c r="U7" s="140"/>
      <c r="V7" s="140"/>
      <c r="W7" s="140"/>
      <c r="X7" s="141"/>
      <c r="Y7" s="47"/>
      <c r="Z7" s="48"/>
      <c r="AA7" s="119"/>
      <c r="AB7" s="119"/>
      <c r="AC7" s="119"/>
      <c r="AD7" s="47"/>
      <c r="AE7" s="47"/>
      <c r="AF7" s="47"/>
      <c r="AG7" s="47"/>
      <c r="AH7" s="47"/>
      <c r="AI7" s="47"/>
      <c r="AJ7" s="47"/>
      <c r="AK7" s="47"/>
      <c r="AL7" s="47"/>
      <c r="AM7" s="47"/>
    </row>
    <row r="8" ht="16.5" customHeight="1">
      <c r="A8" s="47"/>
      <c r="B8" s="142" t="s">
        <v>9</v>
      </c>
      <c r="C8" s="143" t="s">
        <v>41</v>
      </c>
      <c r="D8" s="144">
        <f>+PL!C4+PL!D4+PL!E4</f>
        <v>180901080</v>
      </c>
      <c r="E8" s="144">
        <f>+PL!F4+PL!G4+PL!H4</f>
        <v>131716800</v>
      </c>
      <c r="F8" s="144">
        <f>+PL!J4+PL!K4+PL!L4</f>
        <v>99768700</v>
      </c>
      <c r="G8" s="144">
        <f>+PL!M4+PL!N4+PL!O4</f>
        <v>78492700</v>
      </c>
      <c r="H8" s="145">
        <f t="shared" ref="H8:H9" si="2">SUM(D8:E8)</f>
        <v>312617880</v>
      </c>
      <c r="I8" s="145">
        <f t="shared" ref="I8:I9" si="3">SUM(F8:G8)</f>
        <v>178261400</v>
      </c>
      <c r="J8" s="146">
        <f t="shared" ref="J8:J9" si="4">SUM(D8:G8)</f>
        <v>490879280</v>
      </c>
      <c r="K8" s="47"/>
      <c r="L8" s="142" t="s">
        <v>9</v>
      </c>
      <c r="M8" s="143" t="s">
        <v>41</v>
      </c>
      <c r="N8" s="147">
        <f t="shared" ref="N8:N9" si="5">D8</f>
        <v>180901080</v>
      </c>
      <c r="O8" s="144">
        <f t="shared" ref="O8:Q8" si="1">N8+E8</f>
        <v>312617880</v>
      </c>
      <c r="P8" s="144">
        <f t="shared" si="1"/>
        <v>412386580</v>
      </c>
      <c r="Q8" s="146">
        <f t="shared" si="1"/>
        <v>490879280</v>
      </c>
      <c r="R8" s="47"/>
      <c r="S8" s="148"/>
      <c r="X8" s="149"/>
      <c r="Y8" s="47"/>
      <c r="Z8" s="48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</row>
    <row r="9" ht="13.5" customHeight="1">
      <c r="A9" s="47"/>
      <c r="B9" s="150"/>
      <c r="C9" s="151" t="s">
        <v>42</v>
      </c>
      <c r="D9" s="152">
        <f>+PL!C5+PL!D5+PL!E5</f>
        <v>185265974</v>
      </c>
      <c r="E9" s="152">
        <f>+PL!F5+PL!G5+PL!H5</f>
        <v>118798771</v>
      </c>
      <c r="F9" s="152">
        <f>+PL!J5+PL!K5+PL!L5</f>
        <v>97015124</v>
      </c>
      <c r="G9" s="152">
        <f>+PL!M5+PL!N5+PL!O5</f>
        <v>71275149</v>
      </c>
      <c r="H9" s="153">
        <f t="shared" si="2"/>
        <v>304064745</v>
      </c>
      <c r="I9" s="153">
        <f t="shared" si="3"/>
        <v>168290273</v>
      </c>
      <c r="J9" s="154">
        <f t="shared" si="4"/>
        <v>472355018</v>
      </c>
      <c r="K9" s="47"/>
      <c r="L9" s="150"/>
      <c r="M9" s="151" t="s">
        <v>42</v>
      </c>
      <c r="N9" s="152">
        <f t="shared" si="5"/>
        <v>185265974</v>
      </c>
      <c r="O9" s="155">
        <f t="shared" ref="O9:Q9" si="6">N9+E9</f>
        <v>304064745</v>
      </c>
      <c r="P9" s="155">
        <f t="shared" si="6"/>
        <v>401079869</v>
      </c>
      <c r="Q9" s="154">
        <f t="shared" si="6"/>
        <v>472355018</v>
      </c>
      <c r="R9" s="47"/>
      <c r="S9" s="156"/>
      <c r="T9" s="157"/>
      <c r="U9" s="157"/>
      <c r="V9" s="157"/>
      <c r="W9" s="157"/>
      <c r="X9" s="158"/>
      <c r="Y9" s="47"/>
      <c r="Z9" s="48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</row>
    <row r="10" ht="13.5" customHeight="1">
      <c r="A10" s="47"/>
      <c r="B10" s="150"/>
      <c r="C10" s="159" t="s">
        <v>63</v>
      </c>
      <c r="D10" s="152">
        <f t="shared" ref="D10:G10" si="7">IF(D8="","",D8-D9)</f>
        <v>-4364894</v>
      </c>
      <c r="E10" s="152">
        <f t="shared" si="7"/>
        <v>12918029</v>
      </c>
      <c r="F10" s="152">
        <f t="shared" si="7"/>
        <v>2753576</v>
      </c>
      <c r="G10" s="152">
        <f t="shared" si="7"/>
        <v>7217551</v>
      </c>
      <c r="H10" s="153">
        <f t="shared" ref="H10:J10" si="8">H8-H9</f>
        <v>8553135</v>
      </c>
      <c r="I10" s="153">
        <f t="shared" si="8"/>
        <v>9971127</v>
      </c>
      <c r="J10" s="154">
        <f t="shared" si="8"/>
        <v>18524262</v>
      </c>
      <c r="K10" s="47"/>
      <c r="L10" s="150"/>
      <c r="M10" s="159" t="s">
        <v>63</v>
      </c>
      <c r="N10" s="152">
        <f t="shared" ref="N10:Q10" si="9">IF(N8="","",N8-N9)</f>
        <v>-4364894</v>
      </c>
      <c r="O10" s="152">
        <f t="shared" si="9"/>
        <v>8553135</v>
      </c>
      <c r="P10" s="152">
        <f t="shared" si="9"/>
        <v>11306711</v>
      </c>
      <c r="Q10" s="154">
        <f t="shared" si="9"/>
        <v>18524262</v>
      </c>
      <c r="R10" s="47"/>
      <c r="S10" s="160"/>
      <c r="T10" s="160"/>
      <c r="U10" s="160"/>
      <c r="V10" s="160"/>
      <c r="W10" s="160"/>
      <c r="X10" s="160"/>
      <c r="Y10" s="47"/>
      <c r="Z10" s="48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</row>
    <row r="11" ht="16.5" customHeight="1">
      <c r="A11" s="47"/>
      <c r="B11" s="150"/>
      <c r="C11" s="161" t="s">
        <v>43</v>
      </c>
      <c r="D11" s="162">
        <f t="shared" ref="D11:J11" si="10">IF(ISERROR(D8/D9),"",D8/D9)</f>
        <v>0.9764398507</v>
      </c>
      <c r="E11" s="163">
        <f t="shared" si="10"/>
        <v>1.108738743</v>
      </c>
      <c r="F11" s="163">
        <f t="shared" si="10"/>
        <v>1.028382956</v>
      </c>
      <c r="G11" s="163">
        <f t="shared" si="10"/>
        <v>1.101263219</v>
      </c>
      <c r="H11" s="164">
        <f t="shared" si="10"/>
        <v>1.028129322</v>
      </c>
      <c r="I11" s="164">
        <f t="shared" si="10"/>
        <v>1.059249574</v>
      </c>
      <c r="J11" s="165">
        <f t="shared" si="10"/>
        <v>1.039216821</v>
      </c>
      <c r="K11" s="47"/>
      <c r="L11" s="150"/>
      <c r="M11" s="161" t="s">
        <v>43</v>
      </c>
      <c r="N11" s="163">
        <f t="shared" ref="N11:Q11" si="11">IF(ISERROR(N8/N9),"",N8/N9)</f>
        <v>0.9764398507</v>
      </c>
      <c r="O11" s="163">
        <f t="shared" si="11"/>
        <v>1.028129322</v>
      </c>
      <c r="P11" s="163">
        <f t="shared" si="11"/>
        <v>1.028190672</v>
      </c>
      <c r="Q11" s="165">
        <f t="shared" si="11"/>
        <v>1.039216821</v>
      </c>
      <c r="R11" s="47"/>
      <c r="S11" s="166" t="s">
        <v>64</v>
      </c>
      <c r="T11" s="132"/>
      <c r="U11" s="132"/>
      <c r="V11" s="132"/>
      <c r="W11" s="132"/>
      <c r="X11" s="133"/>
      <c r="Y11" s="47"/>
      <c r="Z11" s="48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</row>
    <row r="12" ht="13.5" customHeight="1">
      <c r="A12" s="47"/>
      <c r="B12" s="150"/>
      <c r="C12" s="151" t="s">
        <v>65</v>
      </c>
      <c r="D12" s="152">
        <f>+PL!C8+PL!D8+PL!E8</f>
        <v>170597880</v>
      </c>
      <c r="E12" s="152">
        <f>+PL!F8+PL!G8+PL!H8</f>
        <v>114019920</v>
      </c>
      <c r="F12" s="152">
        <f>+PL!J8+PL!K8+PL!L8</f>
        <v>92554920</v>
      </c>
      <c r="G12" s="152">
        <f>+PL!M8+PL!N8+PL!O8</f>
        <v>70316640</v>
      </c>
      <c r="H12" s="153">
        <f>SUM(D12:E12)</f>
        <v>284617800</v>
      </c>
      <c r="I12" s="153">
        <f>SUM(F12:G12)</f>
        <v>162871560</v>
      </c>
      <c r="J12" s="154">
        <f>SUM(D12:G12)</f>
        <v>447489360</v>
      </c>
      <c r="K12" s="47"/>
      <c r="L12" s="150"/>
      <c r="M12" s="151" t="s">
        <v>65</v>
      </c>
      <c r="N12" s="152">
        <f>D12</f>
        <v>170597880</v>
      </c>
      <c r="O12" s="155">
        <f t="shared" ref="O12:Q12" si="12">N12+E12</f>
        <v>284617800</v>
      </c>
      <c r="P12" s="155">
        <f t="shared" si="12"/>
        <v>377172720</v>
      </c>
      <c r="Q12" s="154">
        <f t="shared" si="12"/>
        <v>447489360</v>
      </c>
      <c r="R12" s="47"/>
      <c r="S12" s="167"/>
      <c r="T12" s="140"/>
      <c r="U12" s="140"/>
      <c r="V12" s="140"/>
      <c r="W12" s="140"/>
      <c r="X12" s="141"/>
      <c r="Y12" s="47"/>
      <c r="Z12" s="48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</row>
    <row r="13" ht="13.5" customHeight="1">
      <c r="A13" s="47"/>
      <c r="B13" s="150"/>
      <c r="C13" s="159" t="s">
        <v>66</v>
      </c>
      <c r="D13" s="168">
        <f t="shared" ref="D13:J13" si="13">IF(D8="","",D8-D12)</f>
        <v>10303200</v>
      </c>
      <c r="E13" s="168">
        <f t="shared" si="13"/>
        <v>17696880</v>
      </c>
      <c r="F13" s="168">
        <f t="shared" si="13"/>
        <v>7213780</v>
      </c>
      <c r="G13" s="169">
        <f t="shared" si="13"/>
        <v>8176060</v>
      </c>
      <c r="H13" s="170">
        <f t="shared" si="13"/>
        <v>28000080</v>
      </c>
      <c r="I13" s="170">
        <f t="shared" si="13"/>
        <v>15389840</v>
      </c>
      <c r="J13" s="171">
        <f t="shared" si="13"/>
        <v>43389920</v>
      </c>
      <c r="K13" s="47"/>
      <c r="L13" s="150"/>
      <c r="M13" s="159" t="s">
        <v>66</v>
      </c>
      <c r="N13" s="168">
        <f t="shared" ref="N13:Q13" si="14">IF(N8="","",N8-N12)</f>
        <v>10303200</v>
      </c>
      <c r="O13" s="168">
        <f t="shared" si="14"/>
        <v>28000080</v>
      </c>
      <c r="P13" s="168">
        <f t="shared" si="14"/>
        <v>35213860</v>
      </c>
      <c r="Q13" s="171">
        <f t="shared" si="14"/>
        <v>43389920</v>
      </c>
      <c r="R13" s="47"/>
      <c r="S13" s="148"/>
      <c r="X13" s="149"/>
      <c r="Y13" s="47"/>
      <c r="Z13" s="48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</row>
    <row r="14" ht="16.5" customHeight="1">
      <c r="A14" s="47"/>
      <c r="B14" s="172"/>
      <c r="C14" s="173" t="s">
        <v>67</v>
      </c>
      <c r="D14" s="174">
        <f t="shared" ref="D14:J14" si="15">IF(ISERROR(D8/D12),"",D8/D12)</f>
        <v>1.060394654</v>
      </c>
      <c r="E14" s="174">
        <f t="shared" si="15"/>
        <v>1.155208669</v>
      </c>
      <c r="F14" s="174">
        <f t="shared" si="15"/>
        <v>1.077940535</v>
      </c>
      <c r="G14" s="174">
        <f t="shared" si="15"/>
        <v>1.116274896</v>
      </c>
      <c r="H14" s="175">
        <f t="shared" si="15"/>
        <v>1.098377825</v>
      </c>
      <c r="I14" s="175">
        <f t="shared" si="15"/>
        <v>1.094490653</v>
      </c>
      <c r="J14" s="176">
        <f t="shared" si="15"/>
        <v>1.096963021</v>
      </c>
      <c r="K14" s="47"/>
      <c r="L14" s="172"/>
      <c r="M14" s="173" t="s">
        <v>67</v>
      </c>
      <c r="N14" s="174">
        <f t="shared" ref="N14:Q14" si="16">IF(ISERROR(N8/N12),"",N8/N12)</f>
        <v>1.060394654</v>
      </c>
      <c r="O14" s="174">
        <f t="shared" si="16"/>
        <v>1.098377825</v>
      </c>
      <c r="P14" s="174">
        <f t="shared" si="16"/>
        <v>1.093362691</v>
      </c>
      <c r="Q14" s="176">
        <f t="shared" si="16"/>
        <v>1.096963021</v>
      </c>
      <c r="R14" s="47"/>
      <c r="S14" s="148"/>
      <c r="X14" s="149"/>
      <c r="Y14" s="47"/>
      <c r="Z14" s="48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</row>
    <row r="15" ht="16.5" customHeight="1">
      <c r="A15" s="47"/>
      <c r="B15" s="142" t="s">
        <v>12</v>
      </c>
      <c r="C15" s="143" t="s">
        <v>41</v>
      </c>
      <c r="D15" s="144">
        <f>+PL!C18+PL!D18+PL!E18</f>
        <v>180901080</v>
      </c>
      <c r="E15" s="144">
        <f>+PL!F18+PL!G18+PL!H18</f>
        <v>131716800</v>
      </c>
      <c r="F15" s="144">
        <f>+PL!J18+PL!K18+PL!L18</f>
        <v>99768700</v>
      </c>
      <c r="G15" s="144">
        <f>+PL!M18+PL!N18+PL!O18</f>
        <v>78492700</v>
      </c>
      <c r="H15" s="145">
        <f t="shared" ref="H15:H16" si="18">SUM(D15:E15)</f>
        <v>312617880</v>
      </c>
      <c r="I15" s="145">
        <f t="shared" ref="I15:I16" si="19">SUM(F15:G15)</f>
        <v>178261400</v>
      </c>
      <c r="J15" s="146">
        <f t="shared" ref="J15:J16" si="20">SUM(D15:G15)</f>
        <v>490879280</v>
      </c>
      <c r="K15" s="47"/>
      <c r="L15" s="142" t="s">
        <v>12</v>
      </c>
      <c r="M15" s="143" t="s">
        <v>41</v>
      </c>
      <c r="N15" s="147">
        <f t="shared" ref="N15:N16" si="21">D15</f>
        <v>180901080</v>
      </c>
      <c r="O15" s="144">
        <f t="shared" ref="O15:Q15" si="17">N15+E15</f>
        <v>312617880</v>
      </c>
      <c r="P15" s="144">
        <f t="shared" si="17"/>
        <v>412386580</v>
      </c>
      <c r="Q15" s="146">
        <f t="shared" si="17"/>
        <v>490879280</v>
      </c>
      <c r="R15" s="47"/>
      <c r="S15" s="148"/>
      <c r="X15" s="149"/>
      <c r="Y15" s="47"/>
      <c r="Z15" s="48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</row>
    <row r="16" ht="13.5" customHeight="1">
      <c r="A16" s="47"/>
      <c r="B16" s="150"/>
      <c r="C16" s="151" t="s">
        <v>42</v>
      </c>
      <c r="D16" s="152">
        <f>+PL!C19+PL!D19+PL!E19</f>
        <v>185265974</v>
      </c>
      <c r="E16" s="152">
        <f>+PL!F19+PL!G19+PL!H19</f>
        <v>118798771</v>
      </c>
      <c r="F16" s="152">
        <f>+PL!J19+PL!K19+PL!L19</f>
        <v>97015124</v>
      </c>
      <c r="G16" s="152">
        <f>+PL!M19+PL!N19+PL!O19</f>
        <v>71275149</v>
      </c>
      <c r="H16" s="153">
        <f t="shared" si="18"/>
        <v>304064745</v>
      </c>
      <c r="I16" s="153">
        <f t="shared" si="19"/>
        <v>168290273</v>
      </c>
      <c r="J16" s="154">
        <f t="shared" si="20"/>
        <v>472355018</v>
      </c>
      <c r="K16" s="47"/>
      <c r="L16" s="150"/>
      <c r="M16" s="151" t="s">
        <v>42</v>
      </c>
      <c r="N16" s="152">
        <f t="shared" si="21"/>
        <v>185265974</v>
      </c>
      <c r="O16" s="155">
        <f t="shared" ref="O16:Q16" si="22">N16+E16</f>
        <v>304064745</v>
      </c>
      <c r="P16" s="155">
        <f t="shared" si="22"/>
        <v>401079869</v>
      </c>
      <c r="Q16" s="154">
        <f t="shared" si="22"/>
        <v>472355018</v>
      </c>
      <c r="R16" s="47"/>
      <c r="S16" s="148"/>
      <c r="X16" s="149"/>
      <c r="Y16" s="47"/>
      <c r="Z16" s="48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</row>
    <row r="17" ht="13.5" customHeight="1">
      <c r="A17" s="47"/>
      <c r="B17" s="150"/>
      <c r="C17" s="159" t="s">
        <v>63</v>
      </c>
      <c r="D17" s="152">
        <f t="shared" ref="D17:G17" si="23">IF(D15="","",D15-D16)</f>
        <v>-4364894</v>
      </c>
      <c r="E17" s="152">
        <f t="shared" si="23"/>
        <v>12918029</v>
      </c>
      <c r="F17" s="152">
        <f t="shared" si="23"/>
        <v>2753576</v>
      </c>
      <c r="G17" s="152">
        <f t="shared" si="23"/>
        <v>7217551</v>
      </c>
      <c r="H17" s="153">
        <f t="shared" ref="H17:J17" si="24">H15-H16</f>
        <v>8553135</v>
      </c>
      <c r="I17" s="153">
        <f t="shared" si="24"/>
        <v>9971127</v>
      </c>
      <c r="J17" s="154">
        <f t="shared" si="24"/>
        <v>18524262</v>
      </c>
      <c r="K17" s="47"/>
      <c r="L17" s="150"/>
      <c r="M17" s="159" t="s">
        <v>63</v>
      </c>
      <c r="N17" s="152">
        <f t="shared" ref="N17:Q17" si="25">IF(N15="","",N15-N16)</f>
        <v>-4364894</v>
      </c>
      <c r="O17" s="152">
        <f t="shared" si="25"/>
        <v>8553135</v>
      </c>
      <c r="P17" s="152">
        <f t="shared" si="25"/>
        <v>11306711</v>
      </c>
      <c r="Q17" s="154">
        <f t="shared" si="25"/>
        <v>18524262</v>
      </c>
      <c r="R17" s="47"/>
      <c r="S17" s="148"/>
      <c r="X17" s="149"/>
      <c r="Y17" s="47"/>
      <c r="Z17" s="48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</row>
    <row r="18" ht="16.5" customHeight="1">
      <c r="A18" s="47"/>
      <c r="B18" s="150"/>
      <c r="C18" s="161" t="s">
        <v>43</v>
      </c>
      <c r="D18" s="163">
        <f t="shared" ref="D18:J18" si="26">IF(ISERROR(D15/D16),"",D15/D16)</f>
        <v>0.9764398507</v>
      </c>
      <c r="E18" s="163">
        <f t="shared" si="26"/>
        <v>1.108738743</v>
      </c>
      <c r="F18" s="163">
        <f t="shared" si="26"/>
        <v>1.028382956</v>
      </c>
      <c r="G18" s="163">
        <f t="shared" si="26"/>
        <v>1.101263219</v>
      </c>
      <c r="H18" s="164">
        <f t="shared" si="26"/>
        <v>1.028129322</v>
      </c>
      <c r="I18" s="164">
        <f t="shared" si="26"/>
        <v>1.059249574</v>
      </c>
      <c r="J18" s="165">
        <f t="shared" si="26"/>
        <v>1.039216821</v>
      </c>
      <c r="K18" s="47"/>
      <c r="L18" s="150"/>
      <c r="M18" s="161" t="s">
        <v>43</v>
      </c>
      <c r="N18" s="163">
        <f t="shared" ref="N18:Q18" si="27">IF(ISERROR(N15/N16),"",N15/N16)</f>
        <v>0.9764398507</v>
      </c>
      <c r="O18" s="163">
        <f t="shared" si="27"/>
        <v>1.028129322</v>
      </c>
      <c r="P18" s="163">
        <f t="shared" si="27"/>
        <v>1.028190672</v>
      </c>
      <c r="Q18" s="165">
        <f t="shared" si="27"/>
        <v>1.039216821</v>
      </c>
      <c r="R18" s="47"/>
      <c r="S18" s="148"/>
      <c r="X18" s="149"/>
      <c r="Y18" s="47"/>
      <c r="Z18" s="48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</row>
    <row r="19" ht="13.5" customHeight="1">
      <c r="A19" s="47"/>
      <c r="B19" s="150"/>
      <c r="C19" s="151" t="s">
        <v>65</v>
      </c>
      <c r="D19" s="152">
        <f>+PL!C22+PL!D22+PL!E22</f>
        <v>170597880</v>
      </c>
      <c r="E19" s="152">
        <f>+PL!F22+PL!G22+PL!H22</f>
        <v>114019920</v>
      </c>
      <c r="F19" s="152">
        <f>+PL!J22+PL!K22+PL!L22</f>
        <v>92554920</v>
      </c>
      <c r="G19" s="152">
        <f>+PL!M22+PL!N22+PL!O22</f>
        <v>70316640</v>
      </c>
      <c r="H19" s="153">
        <f>SUM(D19:E19)</f>
        <v>284617800</v>
      </c>
      <c r="I19" s="153">
        <f>SUM(F19:G19)</f>
        <v>162871560</v>
      </c>
      <c r="J19" s="154">
        <f>SUM(D19:G19)</f>
        <v>447489360</v>
      </c>
      <c r="K19" s="47"/>
      <c r="L19" s="150"/>
      <c r="M19" s="151" t="s">
        <v>65</v>
      </c>
      <c r="N19" s="152">
        <f>D19</f>
        <v>170597880</v>
      </c>
      <c r="O19" s="155">
        <f t="shared" ref="O19:Q19" si="28">N19+E19</f>
        <v>284617800</v>
      </c>
      <c r="P19" s="155">
        <f t="shared" si="28"/>
        <v>377172720</v>
      </c>
      <c r="Q19" s="154">
        <f t="shared" si="28"/>
        <v>447489360</v>
      </c>
      <c r="R19" s="47"/>
      <c r="S19" s="177"/>
      <c r="T19" s="178"/>
      <c r="U19" s="178"/>
      <c r="V19" s="178"/>
      <c r="W19" s="178"/>
      <c r="X19" s="179"/>
      <c r="Y19" s="47"/>
      <c r="Z19" s="48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</row>
    <row r="20" ht="13.5" customHeight="1">
      <c r="A20" s="47"/>
      <c r="B20" s="150"/>
      <c r="C20" s="159" t="s">
        <v>66</v>
      </c>
      <c r="D20" s="168">
        <f t="shared" ref="D20:J20" si="29">IF(D15="","",D15-D19)</f>
        <v>10303200</v>
      </c>
      <c r="E20" s="168">
        <f t="shared" si="29"/>
        <v>17696880</v>
      </c>
      <c r="F20" s="168">
        <f t="shared" si="29"/>
        <v>7213780</v>
      </c>
      <c r="G20" s="169">
        <f t="shared" si="29"/>
        <v>8176060</v>
      </c>
      <c r="H20" s="170">
        <f t="shared" si="29"/>
        <v>28000080</v>
      </c>
      <c r="I20" s="170">
        <f t="shared" si="29"/>
        <v>15389840</v>
      </c>
      <c r="J20" s="171">
        <f t="shared" si="29"/>
        <v>43389920</v>
      </c>
      <c r="K20" s="47"/>
      <c r="L20" s="150"/>
      <c r="M20" s="159" t="s">
        <v>66</v>
      </c>
      <c r="N20" s="168">
        <f t="shared" ref="N20:Q20" si="30">IF(N15="","",N15-N19)</f>
        <v>10303200</v>
      </c>
      <c r="O20" s="168">
        <f t="shared" si="30"/>
        <v>28000080</v>
      </c>
      <c r="P20" s="168">
        <f t="shared" si="30"/>
        <v>35213860</v>
      </c>
      <c r="Q20" s="171">
        <f t="shared" si="30"/>
        <v>43389920</v>
      </c>
      <c r="R20" s="47"/>
      <c r="S20" s="47"/>
      <c r="T20" s="48"/>
      <c r="U20" s="47"/>
      <c r="V20" s="47"/>
      <c r="W20" s="47"/>
      <c r="X20" s="47"/>
      <c r="Y20" s="47"/>
      <c r="Z20" s="48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</row>
    <row r="21" ht="16.5" customHeight="1">
      <c r="A21" s="47"/>
      <c r="B21" s="172"/>
      <c r="C21" s="173" t="s">
        <v>67</v>
      </c>
      <c r="D21" s="174">
        <f t="shared" ref="D21:J21" si="31">IF(ISERROR(D15/D19),"",D15/D19)</f>
        <v>1.060394654</v>
      </c>
      <c r="E21" s="174">
        <f t="shared" si="31"/>
        <v>1.155208669</v>
      </c>
      <c r="F21" s="174">
        <f t="shared" si="31"/>
        <v>1.077940535</v>
      </c>
      <c r="G21" s="174">
        <f t="shared" si="31"/>
        <v>1.116274896</v>
      </c>
      <c r="H21" s="175">
        <f t="shared" si="31"/>
        <v>1.098377825</v>
      </c>
      <c r="I21" s="175">
        <f t="shared" si="31"/>
        <v>1.094490653</v>
      </c>
      <c r="J21" s="176">
        <f t="shared" si="31"/>
        <v>1.096963021</v>
      </c>
      <c r="K21" s="47"/>
      <c r="L21" s="172"/>
      <c r="M21" s="173" t="s">
        <v>67</v>
      </c>
      <c r="N21" s="174">
        <f t="shared" ref="N21:Q21" si="32">IF(ISERROR(N15/N19),"",N15/N19)</f>
        <v>1.060394654</v>
      </c>
      <c r="O21" s="174">
        <f t="shared" si="32"/>
        <v>1.098377825</v>
      </c>
      <c r="P21" s="174">
        <f t="shared" si="32"/>
        <v>1.093362691</v>
      </c>
      <c r="Q21" s="176">
        <f t="shared" si="32"/>
        <v>1.096963021</v>
      </c>
      <c r="R21" s="47"/>
      <c r="S21" s="47"/>
      <c r="T21" s="48"/>
      <c r="U21" s="47"/>
      <c r="V21" s="47"/>
      <c r="W21" s="47"/>
      <c r="X21" s="47"/>
      <c r="Y21" s="47"/>
      <c r="Z21" s="48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</row>
    <row r="22" ht="16.5" customHeight="1">
      <c r="A22" s="47"/>
      <c r="B22" s="142" t="s">
        <v>18</v>
      </c>
      <c r="C22" s="143" t="s">
        <v>41</v>
      </c>
      <c r="D22" s="144">
        <f>+PL!C32+PL!D32+PL!E32</f>
        <v>79543392.26</v>
      </c>
      <c r="E22" s="144">
        <f>+PL!F32+PL!G32+PL!H32</f>
        <v>64590338.56</v>
      </c>
      <c r="F22" s="144">
        <f>+PL!J32+PL!K32+PL!L32</f>
        <v>41290992.89</v>
      </c>
      <c r="G22" s="144">
        <f>+PL!M32+PL!N32+PL!O32</f>
        <v>7064481.167</v>
      </c>
      <c r="H22" s="145">
        <f t="shared" ref="H22:H23" si="34">SUM(D22:E22)</f>
        <v>144133730.8</v>
      </c>
      <c r="I22" s="145">
        <f t="shared" ref="I22:I23" si="35">SUM(F22:G22)</f>
        <v>48355474.06</v>
      </c>
      <c r="J22" s="146">
        <f t="shared" ref="J22:J23" si="36">SUM(D22:G22)</f>
        <v>192489204.9</v>
      </c>
      <c r="K22" s="47"/>
      <c r="L22" s="142" t="s">
        <v>18</v>
      </c>
      <c r="M22" s="143" t="s">
        <v>41</v>
      </c>
      <c r="N22" s="147">
        <f t="shared" ref="N22:N23" si="37">D22</f>
        <v>79543392.26</v>
      </c>
      <c r="O22" s="144">
        <f t="shared" ref="O22:Q22" si="33">N22+E22</f>
        <v>144133730.8</v>
      </c>
      <c r="P22" s="144">
        <f t="shared" si="33"/>
        <v>185424723.7</v>
      </c>
      <c r="Q22" s="180">
        <f t="shared" si="33"/>
        <v>192489204.9</v>
      </c>
      <c r="R22" s="47"/>
      <c r="S22" s="47"/>
      <c r="T22" s="48"/>
      <c r="U22" s="47"/>
      <c r="V22" s="47"/>
      <c r="W22" s="47"/>
      <c r="X22" s="47"/>
      <c r="Y22" s="47"/>
      <c r="Z22" s="48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</row>
    <row r="23" ht="13.5" customHeight="1">
      <c r="A23" s="47"/>
      <c r="B23" s="150"/>
      <c r="C23" s="151" t="s">
        <v>42</v>
      </c>
      <c r="D23" s="152">
        <f>+PL!C33+PL!D33+PL!E33</f>
        <v>79328170</v>
      </c>
      <c r="E23" s="152">
        <f>+PL!F33+PL!G33+PL!H33</f>
        <v>45570374</v>
      </c>
      <c r="F23" s="152">
        <f>+PL!J33+PL!K33+PL!L33</f>
        <v>30525353</v>
      </c>
      <c r="G23" s="152">
        <f>+PL!M33+PL!N33+PL!O33</f>
        <v>-4399989</v>
      </c>
      <c r="H23" s="153">
        <f t="shared" si="34"/>
        <v>124898544</v>
      </c>
      <c r="I23" s="153">
        <f t="shared" si="35"/>
        <v>26125364</v>
      </c>
      <c r="J23" s="154">
        <f t="shared" si="36"/>
        <v>151023908</v>
      </c>
      <c r="K23" s="47"/>
      <c r="L23" s="150"/>
      <c r="M23" s="151" t="s">
        <v>42</v>
      </c>
      <c r="N23" s="152">
        <f t="shared" si="37"/>
        <v>79328170</v>
      </c>
      <c r="O23" s="155">
        <f t="shared" ref="O23:Q23" si="38">N23+E23</f>
        <v>124898544</v>
      </c>
      <c r="P23" s="155">
        <f t="shared" si="38"/>
        <v>155423897</v>
      </c>
      <c r="Q23" s="181">
        <f t="shared" si="38"/>
        <v>151023908</v>
      </c>
      <c r="R23" s="47"/>
      <c r="S23" s="47"/>
      <c r="T23" s="48"/>
      <c r="U23" s="47"/>
      <c r="V23" s="47"/>
      <c r="W23" s="47"/>
      <c r="X23" s="47"/>
      <c r="Y23" s="47"/>
      <c r="Z23" s="48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</row>
    <row r="24" ht="13.5" customHeight="1">
      <c r="A24" s="47"/>
      <c r="B24" s="150"/>
      <c r="C24" s="159" t="s">
        <v>63</v>
      </c>
      <c r="D24" s="152">
        <f t="shared" ref="D24:J24" si="39">IF(D22="","",D22-D23)</f>
        <v>215222.2593</v>
      </c>
      <c r="E24" s="152">
        <f t="shared" si="39"/>
        <v>19019964.56</v>
      </c>
      <c r="F24" s="152">
        <f t="shared" si="39"/>
        <v>10765639.89</v>
      </c>
      <c r="G24" s="152">
        <f t="shared" si="39"/>
        <v>11464470.17</v>
      </c>
      <c r="H24" s="153">
        <f t="shared" si="39"/>
        <v>19235186.81</v>
      </c>
      <c r="I24" s="153">
        <f t="shared" si="39"/>
        <v>22230110.06</v>
      </c>
      <c r="J24" s="154">
        <f t="shared" si="39"/>
        <v>41465296.87</v>
      </c>
      <c r="K24" s="47"/>
      <c r="L24" s="150"/>
      <c r="M24" s="159" t="s">
        <v>63</v>
      </c>
      <c r="N24" s="152">
        <f t="shared" ref="N24:Q24" si="40">IF(N22="","",N22-N23)</f>
        <v>215222.2593</v>
      </c>
      <c r="O24" s="152">
        <f t="shared" si="40"/>
        <v>19235186.81</v>
      </c>
      <c r="P24" s="152">
        <f t="shared" si="40"/>
        <v>30000826.7</v>
      </c>
      <c r="Q24" s="154">
        <f t="shared" si="40"/>
        <v>41465296.87</v>
      </c>
      <c r="R24" s="47"/>
      <c r="S24" s="47"/>
      <c r="T24" s="48"/>
      <c r="U24" s="47"/>
      <c r="V24" s="47"/>
      <c r="W24" s="47"/>
      <c r="X24" s="47"/>
      <c r="Y24" s="47"/>
      <c r="Z24" s="48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8"/>
      <c r="AL24" s="47"/>
      <c r="AM24" s="47"/>
    </row>
    <row r="25" ht="13.5" customHeight="1">
      <c r="A25" s="47"/>
      <c r="B25" s="150"/>
      <c r="C25" s="161" t="s">
        <v>43</v>
      </c>
      <c r="D25" s="163">
        <f t="shared" ref="D25:J25" si="41">IF(ISERROR(D22/D23),"",D22/D23)</f>
        <v>1.002713062</v>
      </c>
      <c r="E25" s="163">
        <f t="shared" si="41"/>
        <v>1.417375652</v>
      </c>
      <c r="F25" s="163">
        <f t="shared" si="41"/>
        <v>1.352678637</v>
      </c>
      <c r="G25" s="163">
        <f t="shared" si="41"/>
        <v>-1.605567915</v>
      </c>
      <c r="H25" s="164">
        <f t="shared" si="41"/>
        <v>1.154006494</v>
      </c>
      <c r="I25" s="164">
        <f t="shared" si="41"/>
        <v>1.850901448</v>
      </c>
      <c r="J25" s="165">
        <f t="shared" si="41"/>
        <v>1.274561143</v>
      </c>
      <c r="K25" s="47"/>
      <c r="L25" s="150"/>
      <c r="M25" s="161" t="s">
        <v>43</v>
      </c>
      <c r="N25" s="163">
        <f t="shared" ref="N25:Q25" si="42">IF(ISERROR(N22/N23),"",N22/N23)</f>
        <v>1.002713062</v>
      </c>
      <c r="O25" s="163">
        <f t="shared" si="42"/>
        <v>1.154006494</v>
      </c>
      <c r="P25" s="163">
        <f t="shared" si="42"/>
        <v>1.19302583</v>
      </c>
      <c r="Q25" s="165">
        <f t="shared" si="42"/>
        <v>1.274561143</v>
      </c>
      <c r="R25" s="47"/>
      <c r="S25" s="47"/>
      <c r="T25" s="48"/>
      <c r="U25" s="47"/>
      <c r="V25" s="47"/>
      <c r="W25" s="47"/>
      <c r="X25" s="47"/>
      <c r="Y25" s="47"/>
      <c r="Z25" s="48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ht="13.5" customHeight="1">
      <c r="A26" s="47"/>
      <c r="B26" s="150"/>
      <c r="C26" s="151" t="s">
        <v>65</v>
      </c>
      <c r="D26" s="152">
        <f>+PL!C36+PL!D36+PL!E36</f>
        <v>83296363.48</v>
      </c>
      <c r="E26" s="152">
        <f>+PL!F36+PL!G36+PL!H36</f>
        <v>54665587.81</v>
      </c>
      <c r="F26" s="152">
        <f>+PL!J36+PL!K36+PL!L36</f>
        <v>38379381.07</v>
      </c>
      <c r="G26" s="152">
        <f>+PL!M36+PL!N36+PL!O36</f>
        <v>9778089.778</v>
      </c>
      <c r="H26" s="153">
        <f>SUM(D26:E26)</f>
        <v>137961951.3</v>
      </c>
      <c r="I26" s="153">
        <f>SUM(F26:G26)</f>
        <v>48157470.85</v>
      </c>
      <c r="J26" s="154">
        <f>SUM(D26:G26)</f>
        <v>186119422.1</v>
      </c>
      <c r="K26" s="47"/>
      <c r="L26" s="150"/>
      <c r="M26" s="151" t="s">
        <v>65</v>
      </c>
      <c r="N26" s="152">
        <f>D26</f>
        <v>83296363.48</v>
      </c>
      <c r="O26" s="155">
        <f t="shared" ref="O26:Q26" si="43">N26+E26</f>
        <v>137961951.3</v>
      </c>
      <c r="P26" s="155">
        <f t="shared" si="43"/>
        <v>176341332.4</v>
      </c>
      <c r="Q26" s="181">
        <f t="shared" si="43"/>
        <v>186119422.1</v>
      </c>
      <c r="R26" s="47"/>
      <c r="S26" s="47"/>
      <c r="T26" s="48"/>
      <c r="U26" s="47"/>
      <c r="V26" s="47"/>
      <c r="W26" s="47"/>
      <c r="X26" s="47"/>
      <c r="Y26" s="47"/>
      <c r="Z26" s="48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</row>
    <row r="27" ht="13.5" customHeight="1">
      <c r="A27" s="47"/>
      <c r="B27" s="150"/>
      <c r="C27" s="159" t="s">
        <v>66</v>
      </c>
      <c r="D27" s="168">
        <f t="shared" ref="D27:J27" si="44">IF(D22="","",D22-D26)</f>
        <v>-3752971.222</v>
      </c>
      <c r="E27" s="168">
        <f t="shared" si="44"/>
        <v>9924750.741</v>
      </c>
      <c r="F27" s="168">
        <f t="shared" si="44"/>
        <v>2911611.815</v>
      </c>
      <c r="G27" s="169">
        <f t="shared" si="44"/>
        <v>-2713608.611</v>
      </c>
      <c r="H27" s="170">
        <f t="shared" si="44"/>
        <v>6171779.519</v>
      </c>
      <c r="I27" s="170">
        <f t="shared" si="44"/>
        <v>198003.2037</v>
      </c>
      <c r="J27" s="171">
        <f t="shared" si="44"/>
        <v>6369782.722</v>
      </c>
      <c r="K27" s="47"/>
      <c r="L27" s="150"/>
      <c r="M27" s="159" t="s">
        <v>66</v>
      </c>
      <c r="N27" s="168">
        <f t="shared" ref="N27:Q27" si="45">IF(N22="","",N22-N26)</f>
        <v>-3752971.222</v>
      </c>
      <c r="O27" s="168">
        <f t="shared" si="45"/>
        <v>6171779.519</v>
      </c>
      <c r="P27" s="168">
        <f t="shared" si="45"/>
        <v>9083391.333</v>
      </c>
      <c r="Q27" s="171">
        <f t="shared" si="45"/>
        <v>6369782.722</v>
      </c>
      <c r="R27" s="47"/>
      <c r="S27" s="47"/>
      <c r="T27" s="48"/>
      <c r="U27" s="47"/>
      <c r="V27" s="47"/>
      <c r="W27" s="47"/>
      <c r="X27" s="47"/>
      <c r="Y27" s="47"/>
      <c r="Z27" s="48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</row>
    <row r="28" ht="16.5" customHeight="1">
      <c r="A28" s="47"/>
      <c r="B28" s="182"/>
      <c r="C28" s="183" t="s">
        <v>67</v>
      </c>
      <c r="D28" s="184">
        <f t="shared" ref="D28:J28" si="46">IF(ISERROR(D22/D26),"",D22/D26)</f>
        <v>0.9549443569</v>
      </c>
      <c r="E28" s="184">
        <f t="shared" si="46"/>
        <v>1.181553901</v>
      </c>
      <c r="F28" s="184">
        <f t="shared" si="46"/>
        <v>1.07586396</v>
      </c>
      <c r="G28" s="184">
        <f t="shared" si="46"/>
        <v>0.722480702</v>
      </c>
      <c r="H28" s="185">
        <f t="shared" si="46"/>
        <v>1.044735374</v>
      </c>
      <c r="I28" s="185">
        <f t="shared" si="46"/>
        <v>1.004111578</v>
      </c>
      <c r="J28" s="186">
        <f t="shared" si="46"/>
        <v>1.03422417</v>
      </c>
      <c r="K28" s="47"/>
      <c r="L28" s="182"/>
      <c r="M28" s="183" t="s">
        <v>67</v>
      </c>
      <c r="N28" s="184">
        <f t="shared" ref="N28:Q28" si="47">IF(ISERROR(N22/N26),"",N22/N26)</f>
        <v>0.9549443569</v>
      </c>
      <c r="O28" s="184">
        <f t="shared" si="47"/>
        <v>1.044735374</v>
      </c>
      <c r="P28" s="184">
        <f t="shared" si="47"/>
        <v>1.05151028</v>
      </c>
      <c r="Q28" s="186">
        <f t="shared" si="47"/>
        <v>1.03422417</v>
      </c>
      <c r="R28" s="47"/>
      <c r="S28" s="47"/>
      <c r="T28" s="48"/>
      <c r="U28" s="47"/>
      <c r="V28" s="47"/>
      <c r="W28" s="47"/>
      <c r="X28" s="47"/>
      <c r="Y28" s="47"/>
      <c r="Z28" s="48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</row>
    <row r="29" ht="16.5" customHeight="1">
      <c r="A29" s="47"/>
      <c r="B29" s="74"/>
      <c r="C29" s="74"/>
      <c r="D29" s="187"/>
      <c r="E29" s="187"/>
      <c r="F29" s="187"/>
      <c r="G29" s="188"/>
      <c r="H29" s="187"/>
      <c r="I29" s="187"/>
      <c r="J29" s="189"/>
      <c r="K29" s="47"/>
      <c r="L29" s="47"/>
      <c r="M29" s="47"/>
      <c r="N29" s="47"/>
      <c r="O29" s="47"/>
      <c r="P29" s="47"/>
      <c r="Q29" s="47"/>
      <c r="R29" s="47"/>
      <c r="S29" s="47"/>
      <c r="T29" s="48"/>
      <c r="U29" s="47"/>
      <c r="V29" s="47"/>
      <c r="W29" s="47"/>
      <c r="X29" s="47"/>
      <c r="Y29" s="47"/>
      <c r="Z29" s="48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</row>
    <row r="30" ht="16.5" customHeight="1">
      <c r="A30" s="47"/>
      <c r="B30" s="74"/>
      <c r="C30" s="74"/>
      <c r="D30" s="187"/>
      <c r="E30" s="190"/>
      <c r="F30" s="187"/>
      <c r="G30" s="188"/>
      <c r="H30" s="187"/>
      <c r="I30" s="187"/>
      <c r="J30" s="189"/>
      <c r="K30" s="47"/>
      <c r="L30" s="47"/>
      <c r="M30" s="47"/>
      <c r="N30" s="47"/>
      <c r="O30" s="47"/>
      <c r="P30" s="47"/>
      <c r="Q30" s="47"/>
      <c r="R30" s="47"/>
      <c r="S30" s="47"/>
      <c r="T30" s="48"/>
      <c r="U30" s="47"/>
      <c r="V30" s="47"/>
      <c r="W30" s="122"/>
      <c r="X30" s="122"/>
      <c r="Y30" s="47"/>
      <c r="Z30" s="48"/>
      <c r="AA30" s="47"/>
      <c r="AB30" s="47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</row>
    <row r="31" ht="16.5" customHeight="1">
      <c r="A31" s="47"/>
      <c r="B31" s="47"/>
      <c r="C31" s="47"/>
      <c r="D31" s="47"/>
      <c r="E31" s="47"/>
      <c r="F31" s="47"/>
      <c r="G31" s="191"/>
      <c r="H31" s="112"/>
      <c r="I31" s="112"/>
      <c r="J31" s="112"/>
      <c r="K31" s="112"/>
      <c r="L31" s="47"/>
      <c r="M31" s="47"/>
      <c r="N31" s="47"/>
      <c r="O31" s="47"/>
      <c r="P31" s="47"/>
      <c r="Q31" s="47"/>
      <c r="R31" s="47"/>
      <c r="S31" s="47"/>
      <c r="T31" s="48"/>
      <c r="U31" s="47"/>
      <c r="V31" s="47"/>
      <c r="W31" s="47"/>
      <c r="X31" s="47"/>
      <c r="Y31" s="47"/>
      <c r="Z31" s="48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</row>
    <row r="32" ht="16.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166" t="s">
        <v>68</v>
      </c>
      <c r="T32" s="132"/>
      <c r="U32" s="132"/>
      <c r="V32" s="132"/>
      <c r="W32" s="132"/>
      <c r="X32" s="133"/>
      <c r="Y32" s="47"/>
      <c r="Z32" s="48"/>
      <c r="AA32" s="47"/>
      <c r="AB32" s="119"/>
      <c r="AC32" s="119"/>
      <c r="AD32" s="119"/>
      <c r="AE32" s="119"/>
      <c r="AF32" s="119"/>
      <c r="AG32" s="122"/>
      <c r="AH32" s="122"/>
      <c r="AI32" s="122"/>
      <c r="AJ32" s="47"/>
      <c r="AK32" s="47"/>
      <c r="AL32" s="47"/>
      <c r="AM32" s="47"/>
    </row>
    <row r="33" ht="16.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167"/>
      <c r="T33" s="140"/>
      <c r="U33" s="140"/>
      <c r="V33" s="140"/>
      <c r="W33" s="140"/>
      <c r="X33" s="141"/>
      <c r="Y33" s="47"/>
      <c r="Z33" s="48"/>
      <c r="AA33" s="47"/>
      <c r="AB33" s="119"/>
      <c r="AC33" s="122"/>
      <c r="AD33" s="122"/>
      <c r="AE33" s="122"/>
      <c r="AF33" s="122"/>
      <c r="AG33" s="122"/>
      <c r="AH33" s="122"/>
      <c r="AI33" s="122"/>
      <c r="AJ33" s="47"/>
      <c r="AK33" s="47"/>
      <c r="AL33" s="47"/>
      <c r="AM33" s="47"/>
    </row>
    <row r="34" ht="16.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148"/>
      <c r="X34" s="149"/>
      <c r="Y34" s="47"/>
      <c r="Z34" s="48"/>
      <c r="AA34" s="47"/>
      <c r="AB34" s="119"/>
      <c r="AC34" s="122"/>
      <c r="AD34" s="122"/>
      <c r="AE34" s="122"/>
      <c r="AF34" s="122"/>
      <c r="AG34" s="122"/>
      <c r="AH34" s="122"/>
      <c r="AI34" s="122"/>
      <c r="AJ34" s="47"/>
      <c r="AK34" s="47"/>
      <c r="AL34" s="47"/>
      <c r="AM34" s="47"/>
    </row>
    <row r="35" ht="16.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148"/>
      <c r="X35" s="149"/>
      <c r="Y35" s="47"/>
      <c r="Z35" s="48"/>
      <c r="AA35" s="47"/>
      <c r="AB35" s="119"/>
      <c r="AC35" s="122"/>
      <c r="AD35" s="122"/>
      <c r="AE35" s="122"/>
      <c r="AF35" s="122"/>
      <c r="AG35" s="122"/>
      <c r="AH35" s="122"/>
      <c r="AI35" s="122"/>
      <c r="AJ35" s="47"/>
      <c r="AK35" s="47"/>
      <c r="AL35" s="47"/>
      <c r="AM35" s="47"/>
    </row>
    <row r="36" ht="16.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148"/>
      <c r="X36" s="149"/>
      <c r="Y36" s="47"/>
      <c r="Z36" s="48"/>
      <c r="AA36" s="47"/>
      <c r="AB36" s="119"/>
      <c r="AC36" s="122"/>
      <c r="AD36" s="122"/>
      <c r="AE36" s="122"/>
      <c r="AF36" s="122"/>
      <c r="AG36" s="122"/>
      <c r="AH36" s="122"/>
      <c r="AI36" s="122"/>
      <c r="AJ36" s="47"/>
      <c r="AK36" s="47"/>
      <c r="AL36" s="47"/>
      <c r="AM36" s="47"/>
    </row>
    <row r="37" ht="16.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148"/>
      <c r="X37" s="149"/>
      <c r="Y37" s="47"/>
      <c r="Z37" s="48"/>
      <c r="AA37" s="47"/>
      <c r="AB37" s="119"/>
      <c r="AC37" s="122"/>
      <c r="AD37" s="122"/>
      <c r="AE37" s="122"/>
      <c r="AF37" s="122"/>
      <c r="AG37" s="122"/>
      <c r="AH37" s="122"/>
      <c r="AI37" s="122"/>
      <c r="AJ37" s="47"/>
      <c r="AK37" s="47"/>
      <c r="AL37" s="47"/>
      <c r="AM37" s="47"/>
    </row>
    <row r="38" ht="16.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148"/>
      <c r="X38" s="149"/>
      <c r="Y38" s="47"/>
      <c r="Z38" s="48"/>
      <c r="AA38" s="47"/>
      <c r="AB38" s="119"/>
      <c r="AC38" s="122"/>
      <c r="AD38" s="122"/>
      <c r="AE38" s="122"/>
      <c r="AF38" s="122"/>
      <c r="AG38" s="122"/>
      <c r="AH38" s="122"/>
      <c r="AI38" s="122"/>
      <c r="AJ38" s="47"/>
      <c r="AK38" s="47"/>
      <c r="AL38" s="47"/>
      <c r="AM38" s="47"/>
    </row>
    <row r="39" ht="16.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148"/>
      <c r="X39" s="149"/>
      <c r="Y39" s="47"/>
      <c r="Z39" s="48"/>
      <c r="AA39" s="47"/>
      <c r="AB39" s="119"/>
      <c r="AC39" s="122"/>
      <c r="AD39" s="122"/>
      <c r="AE39" s="122"/>
      <c r="AF39" s="122"/>
      <c r="AG39" s="122"/>
      <c r="AH39" s="122"/>
      <c r="AI39" s="122"/>
      <c r="AJ39" s="47"/>
      <c r="AK39" s="47"/>
      <c r="AL39" s="47"/>
      <c r="AM39" s="47"/>
    </row>
    <row r="40" ht="16.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148"/>
      <c r="X40" s="149"/>
      <c r="Y40" s="47"/>
      <c r="Z40" s="48"/>
      <c r="AA40" s="47"/>
      <c r="AB40" s="119"/>
      <c r="AC40" s="122"/>
      <c r="AD40" s="122"/>
      <c r="AE40" s="122"/>
      <c r="AF40" s="122"/>
      <c r="AG40" s="122"/>
      <c r="AH40" s="122"/>
      <c r="AI40" s="122"/>
      <c r="AJ40" s="47"/>
      <c r="AK40" s="47"/>
      <c r="AL40" s="47"/>
      <c r="AM40" s="47"/>
    </row>
    <row r="41" ht="16.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148"/>
      <c r="X41" s="149"/>
      <c r="Y41" s="47"/>
      <c r="Z41" s="48"/>
      <c r="AA41" s="47"/>
      <c r="AB41" s="119"/>
      <c r="AC41" s="122"/>
      <c r="AD41" s="122"/>
      <c r="AE41" s="122"/>
      <c r="AF41" s="122"/>
      <c r="AG41" s="122"/>
      <c r="AH41" s="122"/>
      <c r="AI41" s="122"/>
      <c r="AJ41" s="47"/>
      <c r="AK41" s="47"/>
      <c r="AL41" s="47"/>
      <c r="AM41" s="47"/>
    </row>
    <row r="42" ht="16.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148"/>
      <c r="X42" s="149"/>
      <c r="Y42" s="47"/>
      <c r="Z42" s="48"/>
      <c r="AA42" s="47"/>
      <c r="AB42" s="119"/>
      <c r="AC42" s="122"/>
      <c r="AD42" s="122"/>
      <c r="AE42" s="122"/>
      <c r="AF42" s="122"/>
      <c r="AG42" s="122"/>
      <c r="AH42" s="122"/>
      <c r="AI42" s="122"/>
      <c r="AJ42" s="47"/>
      <c r="AK42" s="47"/>
      <c r="AL42" s="47"/>
      <c r="AM42" s="47"/>
    </row>
    <row r="43" ht="13.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148"/>
      <c r="X43" s="149"/>
      <c r="Y43" s="47"/>
      <c r="Z43" s="48"/>
      <c r="AA43" s="47"/>
      <c r="AB43" s="119"/>
      <c r="AC43" s="122"/>
      <c r="AD43" s="122"/>
      <c r="AE43" s="122"/>
      <c r="AF43" s="122"/>
      <c r="AG43" s="122"/>
      <c r="AH43" s="122"/>
      <c r="AI43" s="122"/>
      <c r="AJ43" s="47"/>
      <c r="AK43" s="47"/>
      <c r="AL43" s="47"/>
      <c r="AM43" s="47"/>
    </row>
    <row r="44" ht="13.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148"/>
      <c r="X44" s="149"/>
      <c r="Y44" s="47"/>
      <c r="Z44" s="48"/>
      <c r="AA44" s="47"/>
      <c r="AB44" s="119"/>
      <c r="AC44" s="122"/>
      <c r="AD44" s="122"/>
      <c r="AE44" s="122"/>
      <c r="AF44" s="122"/>
      <c r="AG44" s="122"/>
      <c r="AH44" s="122"/>
      <c r="AI44" s="122"/>
      <c r="AJ44" s="47"/>
      <c r="AK44" s="47"/>
      <c r="AL44" s="47"/>
      <c r="AM44" s="47"/>
    </row>
    <row r="45" ht="13.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148"/>
      <c r="X45" s="149"/>
      <c r="Y45" s="47"/>
      <c r="Z45" s="48"/>
      <c r="AA45" s="47"/>
      <c r="AB45" s="119"/>
      <c r="AC45" s="122"/>
      <c r="AD45" s="122"/>
      <c r="AE45" s="122"/>
      <c r="AF45" s="122"/>
      <c r="AG45" s="122"/>
      <c r="AH45" s="122"/>
      <c r="AI45" s="122"/>
      <c r="AJ45" s="47"/>
      <c r="AK45" s="47"/>
      <c r="AL45" s="47"/>
      <c r="AM45" s="47"/>
    </row>
    <row r="46" ht="13.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148"/>
      <c r="X46" s="149"/>
      <c r="Y46" s="47"/>
      <c r="Z46" s="48"/>
      <c r="AA46" s="47"/>
      <c r="AB46" s="119"/>
      <c r="AC46" s="122"/>
      <c r="AD46" s="122"/>
      <c r="AE46" s="122"/>
      <c r="AF46" s="122"/>
      <c r="AG46" s="122"/>
      <c r="AH46" s="122"/>
      <c r="AI46" s="122"/>
      <c r="AJ46" s="47"/>
      <c r="AK46" s="47"/>
      <c r="AL46" s="47"/>
      <c r="AM46" s="47"/>
    </row>
    <row r="47" ht="13.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148"/>
      <c r="X47" s="149"/>
      <c r="Y47" s="47"/>
      <c r="Z47" s="48"/>
      <c r="AA47" s="47"/>
      <c r="AB47" s="119"/>
      <c r="AC47" s="122"/>
      <c r="AD47" s="122"/>
      <c r="AE47" s="122"/>
      <c r="AF47" s="122"/>
      <c r="AG47" s="122"/>
      <c r="AH47" s="122"/>
      <c r="AI47" s="122"/>
      <c r="AJ47" s="47"/>
      <c r="AK47" s="47"/>
      <c r="AL47" s="47"/>
      <c r="AM47" s="47"/>
    </row>
    <row r="48" ht="13.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177"/>
      <c r="T48" s="178"/>
      <c r="U48" s="178"/>
      <c r="V48" s="178"/>
      <c r="W48" s="178"/>
      <c r="X48" s="179"/>
      <c r="Y48" s="47"/>
      <c r="Z48" s="48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</row>
    <row r="49" ht="13.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8"/>
      <c r="U49" s="47"/>
      <c r="V49" s="47"/>
      <c r="W49" s="47"/>
      <c r="X49" s="47"/>
      <c r="Y49" s="47"/>
      <c r="Z49" s="48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</row>
    <row r="50" ht="13.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166" t="s">
        <v>69</v>
      </c>
      <c r="T50" s="132"/>
      <c r="U50" s="132"/>
      <c r="V50" s="132"/>
      <c r="W50" s="132"/>
      <c r="X50" s="133"/>
      <c r="Y50" s="47"/>
      <c r="Z50" s="48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</row>
    <row r="51" ht="13.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167"/>
      <c r="T51" s="140"/>
      <c r="U51" s="140"/>
      <c r="V51" s="140"/>
      <c r="W51" s="140"/>
      <c r="X51" s="141"/>
      <c r="Y51" s="47"/>
      <c r="Z51" s="48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</row>
    <row r="52" ht="13.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148"/>
      <c r="X52" s="149"/>
      <c r="Y52" s="47"/>
      <c r="Z52" s="48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</row>
    <row r="53" ht="13.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148"/>
      <c r="X53" s="149"/>
      <c r="Y53" s="47"/>
      <c r="Z53" s="48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</row>
    <row r="54" ht="13.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148"/>
      <c r="X54" s="149"/>
      <c r="Y54" s="47"/>
      <c r="Z54" s="48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</row>
    <row r="55" ht="13.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148"/>
      <c r="X55" s="149"/>
      <c r="Y55" s="47"/>
      <c r="Z55" s="48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</row>
    <row r="56" ht="13.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148"/>
      <c r="X56" s="149"/>
      <c r="Y56" s="47"/>
      <c r="Z56" s="48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</row>
    <row r="57" ht="13.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148"/>
      <c r="X57" s="149"/>
      <c r="Y57" s="47"/>
      <c r="Z57" s="48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</row>
    <row r="58" ht="13.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148"/>
      <c r="X58" s="149"/>
      <c r="Y58" s="47"/>
      <c r="Z58" s="48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</row>
    <row r="59" ht="13.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148"/>
      <c r="X59" s="149"/>
      <c r="Y59" s="47"/>
      <c r="Z59" s="48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</row>
    <row r="60" ht="13.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148"/>
      <c r="X60" s="149"/>
      <c r="Y60" s="47"/>
      <c r="Z60" s="48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</row>
    <row r="61" ht="13.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148"/>
      <c r="X61" s="149"/>
      <c r="Y61" s="47"/>
      <c r="Z61" s="48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</row>
    <row r="62" ht="13.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148"/>
      <c r="X62" s="149"/>
      <c r="Y62" s="47"/>
      <c r="Z62" s="48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</row>
    <row r="63" ht="13.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148"/>
      <c r="X63" s="149"/>
      <c r="Y63" s="47"/>
      <c r="Z63" s="48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</row>
    <row r="64" ht="13.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148"/>
      <c r="X64" s="149"/>
      <c r="Y64" s="47"/>
      <c r="Z64" s="48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</row>
    <row r="65" ht="13.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148"/>
      <c r="X65" s="149"/>
      <c r="Y65" s="47"/>
      <c r="Z65" s="48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</row>
    <row r="66" ht="13.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177"/>
      <c r="T66" s="178"/>
      <c r="U66" s="178"/>
      <c r="V66" s="178"/>
      <c r="W66" s="178"/>
      <c r="X66" s="179"/>
      <c r="Y66" s="47"/>
      <c r="Z66" s="48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</row>
    <row r="67" ht="13.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8"/>
      <c r="U67" s="47"/>
      <c r="V67" s="47"/>
      <c r="W67" s="47"/>
      <c r="X67" s="47"/>
      <c r="Y67" s="47"/>
      <c r="Z67" s="48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</row>
    <row r="68" ht="13.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8"/>
      <c r="U68" s="47"/>
      <c r="V68" s="47"/>
      <c r="W68" s="47"/>
      <c r="X68" s="47"/>
      <c r="Y68" s="47"/>
      <c r="Z68" s="48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</row>
    <row r="69" ht="13.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8"/>
      <c r="U69" s="47"/>
      <c r="V69" s="47"/>
      <c r="W69" s="47"/>
      <c r="X69" s="47"/>
      <c r="Y69" s="47"/>
      <c r="Z69" s="48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</row>
    <row r="70" ht="13.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8"/>
      <c r="U70" s="47"/>
      <c r="V70" s="47"/>
      <c r="W70" s="47"/>
      <c r="X70" s="47"/>
      <c r="Y70" s="47"/>
      <c r="Z70" s="48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</row>
    <row r="71" ht="13.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8"/>
      <c r="U71" s="47"/>
      <c r="V71" s="47"/>
      <c r="W71" s="47"/>
      <c r="X71" s="47"/>
      <c r="Y71" s="47"/>
      <c r="Z71" s="48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</row>
    <row r="72" ht="13.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8"/>
      <c r="U72" s="47"/>
      <c r="V72" s="47"/>
      <c r="W72" s="47"/>
      <c r="X72" s="47"/>
      <c r="Y72" s="47"/>
      <c r="Z72" s="48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</row>
    <row r="73" ht="13.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8"/>
      <c r="U73" s="47"/>
      <c r="V73" s="47"/>
      <c r="W73" s="47"/>
      <c r="X73" s="47"/>
      <c r="Y73" s="47"/>
      <c r="Z73" s="48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</row>
    <row r="74" ht="13.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8"/>
      <c r="U74" s="47"/>
      <c r="V74" s="47"/>
      <c r="W74" s="47"/>
      <c r="X74" s="47"/>
      <c r="Y74" s="47"/>
      <c r="Z74" s="48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</row>
    <row r="75" ht="13.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8"/>
      <c r="U75" s="47"/>
      <c r="V75" s="47"/>
      <c r="W75" s="47"/>
      <c r="X75" s="47"/>
      <c r="Y75" s="47"/>
      <c r="Z75" s="48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</row>
    <row r="76" ht="13.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8"/>
      <c r="U76" s="47"/>
      <c r="V76" s="47"/>
      <c r="W76" s="47"/>
      <c r="X76" s="47"/>
      <c r="Y76" s="47"/>
      <c r="Z76" s="48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</row>
    <row r="77" ht="13.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8"/>
      <c r="U77" s="47"/>
      <c r="V77" s="47"/>
      <c r="W77" s="47"/>
      <c r="X77" s="47"/>
      <c r="Y77" s="47"/>
      <c r="Z77" s="48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</row>
    <row r="78" ht="13.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8"/>
      <c r="U78" s="47"/>
      <c r="V78" s="47"/>
      <c r="W78" s="47"/>
      <c r="X78" s="47"/>
      <c r="Y78" s="47"/>
      <c r="Z78" s="48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</row>
    <row r="79" ht="13.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8"/>
      <c r="U79" s="47"/>
      <c r="V79" s="47"/>
      <c r="W79" s="47"/>
      <c r="X79" s="47"/>
      <c r="Y79" s="47"/>
      <c r="Z79" s="48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</row>
    <row r="80" ht="13.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8"/>
      <c r="U80" s="47"/>
      <c r="V80" s="47"/>
      <c r="W80" s="47"/>
      <c r="X80" s="47"/>
      <c r="Y80" s="47"/>
      <c r="Z80" s="48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</row>
    <row r="81" ht="13.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8"/>
      <c r="U81" s="47"/>
      <c r="V81" s="47"/>
      <c r="W81" s="47"/>
      <c r="X81" s="47"/>
      <c r="Y81" s="47"/>
      <c r="Z81" s="48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</row>
    <row r="82" ht="13.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8"/>
      <c r="U82" s="47"/>
      <c r="V82" s="47"/>
      <c r="W82" s="47"/>
      <c r="X82" s="47"/>
      <c r="Y82" s="47"/>
      <c r="Z82" s="48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</row>
    <row r="83" ht="13.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8"/>
      <c r="U83" s="47"/>
      <c r="V83" s="47"/>
      <c r="W83" s="47"/>
      <c r="X83" s="47"/>
      <c r="Y83" s="47"/>
      <c r="Z83" s="48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</row>
    <row r="84" ht="13.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8"/>
      <c r="U84" s="47"/>
      <c r="V84" s="47"/>
      <c r="W84" s="47"/>
      <c r="X84" s="47"/>
      <c r="Y84" s="47"/>
      <c r="Z84" s="48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</row>
    <row r="85" ht="13.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8"/>
      <c r="U85" s="47"/>
      <c r="V85" s="47"/>
      <c r="W85" s="47"/>
      <c r="X85" s="47"/>
      <c r="Y85" s="47"/>
      <c r="Z85" s="48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</row>
    <row r="86" ht="13.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8"/>
      <c r="U86" s="47"/>
      <c r="V86" s="47"/>
      <c r="W86" s="47"/>
      <c r="X86" s="47"/>
      <c r="Y86" s="47"/>
      <c r="Z86" s="48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</row>
    <row r="87" ht="13.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8"/>
      <c r="U87" s="47"/>
      <c r="V87" s="47"/>
      <c r="W87" s="47"/>
      <c r="X87" s="47"/>
      <c r="Y87" s="47"/>
      <c r="Z87" s="48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</row>
    <row r="88" ht="13.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8"/>
      <c r="U88" s="47"/>
      <c r="V88" s="47"/>
      <c r="W88" s="47"/>
      <c r="X88" s="47"/>
      <c r="Y88" s="47"/>
      <c r="Z88" s="48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</row>
    <row r="89" ht="13.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8"/>
      <c r="U89" s="47"/>
      <c r="V89" s="47"/>
      <c r="W89" s="47"/>
      <c r="X89" s="47"/>
      <c r="Y89" s="47"/>
      <c r="Z89" s="48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</row>
    <row r="90" ht="13.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8"/>
      <c r="U90" s="47"/>
      <c r="V90" s="47"/>
      <c r="W90" s="47"/>
      <c r="X90" s="47"/>
      <c r="Y90" s="47"/>
      <c r="Z90" s="48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</row>
    <row r="91" ht="13.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8"/>
      <c r="U91" s="47"/>
      <c r="V91" s="47"/>
      <c r="W91" s="47"/>
      <c r="X91" s="47"/>
      <c r="Y91" s="47"/>
      <c r="Z91" s="48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</row>
    <row r="92" ht="13.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8"/>
      <c r="U92" s="47"/>
      <c r="V92" s="47"/>
      <c r="W92" s="47"/>
      <c r="X92" s="47"/>
      <c r="Y92" s="47"/>
      <c r="Z92" s="48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</row>
    <row r="93" ht="13.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8"/>
      <c r="U93" s="47"/>
      <c r="V93" s="47"/>
      <c r="W93" s="47"/>
      <c r="X93" s="47"/>
      <c r="Y93" s="47"/>
      <c r="Z93" s="48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</row>
    <row r="94" ht="13.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8"/>
      <c r="U94" s="47"/>
      <c r="V94" s="47"/>
      <c r="W94" s="47"/>
      <c r="X94" s="47"/>
      <c r="Y94" s="47"/>
      <c r="Z94" s="48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</row>
    <row r="95" ht="13.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8"/>
      <c r="U95" s="47"/>
      <c r="V95" s="47"/>
      <c r="W95" s="47"/>
      <c r="X95" s="47"/>
      <c r="Y95" s="47"/>
      <c r="Z95" s="48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</row>
    <row r="96" ht="13.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8"/>
      <c r="U96" s="47"/>
      <c r="V96" s="47"/>
      <c r="W96" s="47"/>
      <c r="X96" s="47"/>
      <c r="Y96" s="47"/>
      <c r="Z96" s="48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</row>
    <row r="97" ht="13.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8"/>
      <c r="U97" s="47"/>
      <c r="V97" s="47"/>
      <c r="W97" s="47"/>
      <c r="X97" s="47"/>
      <c r="Y97" s="47"/>
      <c r="Z97" s="48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</row>
    <row r="98" ht="13.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8"/>
      <c r="U98" s="47"/>
      <c r="V98" s="47"/>
      <c r="W98" s="47"/>
      <c r="X98" s="47"/>
      <c r="Y98" s="47"/>
      <c r="Z98" s="48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</row>
    <row r="99" ht="13.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8"/>
      <c r="U99" s="47"/>
      <c r="V99" s="47"/>
      <c r="W99" s="47"/>
      <c r="X99" s="47"/>
      <c r="Y99" s="47"/>
      <c r="Z99" s="48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</row>
    <row r="100" ht="13.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8"/>
      <c r="U100" s="47"/>
      <c r="V100" s="47"/>
      <c r="W100" s="47"/>
      <c r="X100" s="47"/>
      <c r="Y100" s="47"/>
      <c r="Z100" s="48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</row>
    <row r="101" ht="13.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8"/>
      <c r="U101" s="47"/>
      <c r="V101" s="47"/>
      <c r="W101" s="47"/>
      <c r="X101" s="47"/>
      <c r="Y101" s="47"/>
      <c r="Z101" s="48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</row>
    <row r="102" ht="13.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8"/>
      <c r="U102" s="47"/>
      <c r="V102" s="47"/>
      <c r="W102" s="47"/>
      <c r="X102" s="47"/>
      <c r="Y102" s="47"/>
      <c r="Z102" s="48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</row>
    <row r="103" ht="13.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8"/>
      <c r="U103" s="47"/>
      <c r="V103" s="47"/>
      <c r="W103" s="47"/>
      <c r="X103" s="47"/>
      <c r="Y103" s="47"/>
      <c r="Z103" s="48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</row>
    <row r="104" ht="13.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8"/>
      <c r="U104" s="47"/>
      <c r="V104" s="47"/>
      <c r="W104" s="47"/>
      <c r="X104" s="47"/>
      <c r="Y104" s="47"/>
      <c r="Z104" s="48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</row>
    <row r="105" ht="13.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8"/>
      <c r="U105" s="47"/>
      <c r="V105" s="47"/>
      <c r="W105" s="47"/>
      <c r="X105" s="47"/>
      <c r="Y105" s="47"/>
      <c r="Z105" s="48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</row>
    <row r="106" ht="13.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8"/>
      <c r="U106" s="47"/>
      <c r="V106" s="47"/>
      <c r="W106" s="47"/>
      <c r="X106" s="47"/>
      <c r="Y106" s="47"/>
      <c r="Z106" s="48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</row>
    <row r="107" ht="13.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8"/>
      <c r="U107" s="47"/>
      <c r="V107" s="47"/>
      <c r="W107" s="47"/>
      <c r="X107" s="47"/>
      <c r="Y107" s="47"/>
      <c r="Z107" s="48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</row>
    <row r="108" ht="13.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8"/>
      <c r="U108" s="47"/>
      <c r="V108" s="47"/>
      <c r="W108" s="47"/>
      <c r="X108" s="47"/>
      <c r="Y108" s="47"/>
      <c r="Z108" s="48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</row>
    <row r="109" ht="13.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8"/>
      <c r="U109" s="47"/>
      <c r="V109" s="47"/>
      <c r="W109" s="47"/>
      <c r="X109" s="47"/>
      <c r="Y109" s="47"/>
      <c r="Z109" s="48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</row>
    <row r="110" ht="13.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8"/>
      <c r="U110" s="47"/>
      <c r="V110" s="47"/>
      <c r="W110" s="47"/>
      <c r="X110" s="47"/>
      <c r="Y110" s="47"/>
      <c r="Z110" s="48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</row>
    <row r="111" ht="13.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8"/>
      <c r="U111" s="47"/>
      <c r="V111" s="47"/>
      <c r="W111" s="47"/>
      <c r="X111" s="47"/>
      <c r="Y111" s="47"/>
      <c r="Z111" s="48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</row>
    <row r="112" ht="13.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8"/>
      <c r="U112" s="47"/>
      <c r="V112" s="47"/>
      <c r="W112" s="47"/>
      <c r="X112" s="47"/>
      <c r="Y112" s="47"/>
      <c r="Z112" s="48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</row>
    <row r="113" ht="13.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8"/>
      <c r="U113" s="47"/>
      <c r="V113" s="47"/>
      <c r="W113" s="47"/>
      <c r="X113" s="47"/>
      <c r="Y113" s="47"/>
      <c r="Z113" s="48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</row>
    <row r="114" ht="13.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8"/>
      <c r="U114" s="47"/>
      <c r="V114" s="47"/>
      <c r="W114" s="47"/>
      <c r="X114" s="47"/>
      <c r="Y114" s="47"/>
      <c r="Z114" s="48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</row>
    <row r="115" ht="13.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8"/>
      <c r="U115" s="47"/>
      <c r="V115" s="47"/>
      <c r="W115" s="47"/>
      <c r="X115" s="47"/>
      <c r="Y115" s="47"/>
      <c r="Z115" s="48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</row>
    <row r="116" ht="13.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8"/>
      <c r="U116" s="47"/>
      <c r="V116" s="47"/>
      <c r="W116" s="47"/>
      <c r="X116" s="47"/>
      <c r="Y116" s="47"/>
      <c r="Z116" s="48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</row>
    <row r="117" ht="13.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8"/>
      <c r="U117" s="47"/>
      <c r="V117" s="47"/>
      <c r="W117" s="47"/>
      <c r="X117" s="47"/>
      <c r="Y117" s="47"/>
      <c r="Z117" s="48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</row>
    <row r="118" ht="13.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8"/>
      <c r="U118" s="47"/>
      <c r="V118" s="47"/>
      <c r="W118" s="47"/>
      <c r="X118" s="47"/>
      <c r="Y118" s="47"/>
      <c r="Z118" s="48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</row>
    <row r="119" ht="13.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8"/>
      <c r="U119" s="47"/>
      <c r="V119" s="47"/>
      <c r="W119" s="47"/>
      <c r="X119" s="47"/>
      <c r="Y119" s="47"/>
      <c r="Z119" s="48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</row>
    <row r="120" ht="13.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8"/>
      <c r="U120" s="47"/>
      <c r="V120" s="47"/>
      <c r="W120" s="47"/>
      <c r="X120" s="47"/>
      <c r="Y120" s="47"/>
      <c r="Z120" s="48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</row>
    <row r="121" ht="13.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8"/>
      <c r="U121" s="47"/>
      <c r="V121" s="47"/>
      <c r="W121" s="47"/>
      <c r="X121" s="47"/>
      <c r="Y121" s="47"/>
      <c r="Z121" s="48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</row>
    <row r="122" ht="13.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8"/>
      <c r="U122" s="47"/>
      <c r="V122" s="47"/>
      <c r="W122" s="47"/>
      <c r="X122" s="47"/>
      <c r="Y122" s="47"/>
      <c r="Z122" s="48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</row>
    <row r="123" ht="13.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8"/>
      <c r="U123" s="47"/>
      <c r="V123" s="47"/>
      <c r="W123" s="47"/>
      <c r="X123" s="47"/>
      <c r="Y123" s="47"/>
      <c r="Z123" s="48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</row>
    <row r="124" ht="13.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8"/>
      <c r="U124" s="47"/>
      <c r="V124" s="47"/>
      <c r="W124" s="47"/>
      <c r="X124" s="47"/>
      <c r="Y124" s="47"/>
      <c r="Z124" s="48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</row>
    <row r="125" ht="13.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8"/>
      <c r="U125" s="47"/>
      <c r="V125" s="47"/>
      <c r="W125" s="47"/>
      <c r="X125" s="47"/>
      <c r="Y125" s="47"/>
      <c r="Z125" s="48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</row>
    <row r="126" ht="13.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8"/>
      <c r="U126" s="47"/>
      <c r="V126" s="47"/>
      <c r="W126" s="47"/>
      <c r="X126" s="47"/>
      <c r="Y126" s="47"/>
      <c r="Z126" s="48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</row>
    <row r="127" ht="13.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8"/>
      <c r="U127" s="47"/>
      <c r="V127" s="47"/>
      <c r="W127" s="47"/>
      <c r="X127" s="47"/>
      <c r="Y127" s="47"/>
      <c r="Z127" s="48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</row>
    <row r="128" ht="13.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8"/>
      <c r="U128" s="47"/>
      <c r="V128" s="47"/>
      <c r="W128" s="47"/>
      <c r="X128" s="47"/>
      <c r="Y128" s="47"/>
      <c r="Z128" s="48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</row>
    <row r="129" ht="13.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8"/>
      <c r="U129" s="47"/>
      <c r="V129" s="47"/>
      <c r="W129" s="47"/>
      <c r="X129" s="47"/>
      <c r="Y129" s="47"/>
      <c r="Z129" s="48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</row>
    <row r="130" ht="13.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8"/>
      <c r="U130" s="47"/>
      <c r="V130" s="47"/>
      <c r="W130" s="47"/>
      <c r="X130" s="47"/>
      <c r="Y130" s="47"/>
      <c r="Z130" s="48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</row>
    <row r="131" ht="13.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8"/>
      <c r="U131" s="47"/>
      <c r="V131" s="47"/>
      <c r="W131" s="47"/>
      <c r="X131" s="47"/>
      <c r="Y131" s="47"/>
      <c r="Z131" s="48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</row>
    <row r="132" ht="13.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8"/>
      <c r="U132" s="47"/>
      <c r="V132" s="47"/>
      <c r="W132" s="47"/>
      <c r="X132" s="47"/>
      <c r="Y132" s="47"/>
      <c r="Z132" s="48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</row>
    <row r="133" ht="13.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8"/>
      <c r="U133" s="47"/>
      <c r="V133" s="47"/>
      <c r="W133" s="47"/>
      <c r="X133" s="47"/>
      <c r="Y133" s="47"/>
      <c r="Z133" s="48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</row>
    <row r="134" ht="13.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8"/>
      <c r="U134" s="47"/>
      <c r="V134" s="47"/>
      <c r="W134" s="47"/>
      <c r="X134" s="47"/>
      <c r="Y134" s="47"/>
      <c r="Z134" s="48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</row>
    <row r="135" ht="13.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8"/>
      <c r="U135" s="47"/>
      <c r="V135" s="47"/>
      <c r="W135" s="47"/>
      <c r="X135" s="47"/>
      <c r="Y135" s="47"/>
      <c r="Z135" s="48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</row>
    <row r="136" ht="13.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8"/>
      <c r="U136" s="47"/>
      <c r="V136" s="47"/>
      <c r="W136" s="47"/>
      <c r="X136" s="47"/>
      <c r="Y136" s="47"/>
      <c r="Z136" s="48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</row>
    <row r="137" ht="13.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8"/>
      <c r="U137" s="47"/>
      <c r="V137" s="47"/>
      <c r="W137" s="47"/>
      <c r="X137" s="47"/>
      <c r="Y137" s="47"/>
      <c r="Z137" s="48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</row>
    <row r="138" ht="13.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8"/>
      <c r="U138" s="47"/>
      <c r="V138" s="47"/>
      <c r="W138" s="47"/>
      <c r="X138" s="47"/>
      <c r="Y138" s="47"/>
      <c r="Z138" s="48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</row>
    <row r="139" ht="13.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8"/>
      <c r="U139" s="47"/>
      <c r="V139" s="47"/>
      <c r="W139" s="47"/>
      <c r="X139" s="47"/>
      <c r="Y139" s="47"/>
      <c r="Z139" s="48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</row>
    <row r="140" ht="13.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8"/>
      <c r="U140" s="47"/>
      <c r="V140" s="47"/>
      <c r="W140" s="47"/>
      <c r="X140" s="47"/>
      <c r="Y140" s="47"/>
      <c r="Z140" s="48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</row>
    <row r="141" ht="13.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8"/>
      <c r="U141" s="47"/>
      <c r="V141" s="47"/>
      <c r="W141" s="47"/>
      <c r="X141" s="47"/>
      <c r="Y141" s="47"/>
      <c r="Z141" s="48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</row>
    <row r="142" ht="13.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8"/>
      <c r="U142" s="47"/>
      <c r="V142" s="47"/>
      <c r="W142" s="47"/>
      <c r="X142" s="47"/>
      <c r="Y142" s="47"/>
      <c r="Z142" s="48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</row>
    <row r="143" ht="13.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8"/>
      <c r="U143" s="47"/>
      <c r="V143" s="47"/>
      <c r="W143" s="47"/>
      <c r="X143" s="47"/>
      <c r="Y143" s="47"/>
      <c r="Z143" s="48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</row>
    <row r="144" ht="13.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8"/>
      <c r="U144" s="47"/>
      <c r="V144" s="47"/>
      <c r="W144" s="47"/>
      <c r="X144" s="47"/>
      <c r="Y144" s="47"/>
      <c r="Z144" s="48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</row>
    <row r="145" ht="13.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8"/>
      <c r="U145" s="47"/>
      <c r="V145" s="47"/>
      <c r="W145" s="47"/>
      <c r="X145" s="47"/>
      <c r="Y145" s="47"/>
      <c r="Z145" s="48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</row>
    <row r="146" ht="13.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8"/>
      <c r="U146" s="47"/>
      <c r="V146" s="47"/>
      <c r="W146" s="47"/>
      <c r="X146" s="47"/>
      <c r="Y146" s="47"/>
      <c r="Z146" s="48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</row>
    <row r="147" ht="13.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8"/>
      <c r="U147" s="47"/>
      <c r="V147" s="47"/>
      <c r="W147" s="47"/>
      <c r="X147" s="47"/>
      <c r="Y147" s="47"/>
      <c r="Z147" s="48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</row>
    <row r="148" ht="13.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8"/>
      <c r="U148" s="47"/>
      <c r="V148" s="47"/>
      <c r="W148" s="47"/>
      <c r="X148" s="47"/>
      <c r="Y148" s="47"/>
      <c r="Z148" s="48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</row>
    <row r="149" ht="13.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8"/>
      <c r="U149" s="47"/>
      <c r="V149" s="47"/>
      <c r="W149" s="47"/>
      <c r="X149" s="47"/>
      <c r="Y149" s="47"/>
      <c r="Z149" s="48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</row>
    <row r="150" ht="13.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8"/>
      <c r="U150" s="47"/>
      <c r="V150" s="47"/>
      <c r="W150" s="47"/>
      <c r="X150" s="47"/>
      <c r="Y150" s="47"/>
      <c r="Z150" s="48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</row>
    <row r="151" ht="13.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8"/>
      <c r="U151" s="47"/>
      <c r="V151" s="47"/>
      <c r="W151" s="47"/>
      <c r="X151" s="47"/>
      <c r="Y151" s="47"/>
      <c r="Z151" s="48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</row>
    <row r="152" ht="13.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8"/>
      <c r="U152" s="47"/>
      <c r="V152" s="47"/>
      <c r="W152" s="47"/>
      <c r="X152" s="47"/>
      <c r="Y152" s="47"/>
      <c r="Z152" s="48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</row>
    <row r="153" ht="13.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8"/>
      <c r="U153" s="47"/>
      <c r="V153" s="47"/>
      <c r="W153" s="47"/>
      <c r="X153" s="47"/>
      <c r="Y153" s="47"/>
      <c r="Z153" s="48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</row>
    <row r="154" ht="13.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8"/>
      <c r="U154" s="47"/>
      <c r="V154" s="47"/>
      <c r="W154" s="47"/>
      <c r="X154" s="47"/>
      <c r="Y154" s="47"/>
      <c r="Z154" s="48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</row>
    <row r="155" ht="13.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8"/>
      <c r="U155" s="47"/>
      <c r="V155" s="47"/>
      <c r="W155" s="47"/>
      <c r="X155" s="47"/>
      <c r="Y155" s="47"/>
      <c r="Z155" s="48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</row>
    <row r="156" ht="13.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8"/>
      <c r="U156" s="47"/>
      <c r="V156" s="47"/>
      <c r="W156" s="47"/>
      <c r="X156" s="47"/>
      <c r="Y156" s="47"/>
      <c r="Z156" s="48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</row>
    <row r="157" ht="13.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8"/>
      <c r="U157" s="47"/>
      <c r="V157" s="47"/>
      <c r="W157" s="47"/>
      <c r="X157" s="47"/>
      <c r="Y157" s="47"/>
      <c r="Z157" s="48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</row>
    <row r="158" ht="13.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8"/>
      <c r="U158" s="47"/>
      <c r="V158" s="47"/>
      <c r="W158" s="47"/>
      <c r="X158" s="47"/>
      <c r="Y158" s="47"/>
      <c r="Z158" s="48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</row>
    <row r="159" ht="13.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8"/>
      <c r="U159" s="47"/>
      <c r="V159" s="47"/>
      <c r="W159" s="47"/>
      <c r="X159" s="47"/>
      <c r="Y159" s="47"/>
      <c r="Z159" s="48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</row>
    <row r="160" ht="13.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8"/>
      <c r="U160" s="47"/>
      <c r="V160" s="47"/>
      <c r="W160" s="47"/>
      <c r="X160" s="47"/>
      <c r="Y160" s="47"/>
      <c r="Z160" s="48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</row>
    <row r="161" ht="13.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8"/>
      <c r="U161" s="47"/>
      <c r="V161" s="47"/>
      <c r="W161" s="47"/>
      <c r="X161" s="47"/>
      <c r="Y161" s="47"/>
      <c r="Z161" s="48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</row>
    <row r="162" ht="13.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8"/>
      <c r="U162" s="47"/>
      <c r="V162" s="47"/>
      <c r="W162" s="47"/>
      <c r="X162" s="47"/>
      <c r="Y162" s="47"/>
      <c r="Z162" s="48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</row>
    <row r="163" ht="13.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8"/>
      <c r="U163" s="47"/>
      <c r="V163" s="47"/>
      <c r="W163" s="47"/>
      <c r="X163" s="47"/>
      <c r="Y163" s="47"/>
      <c r="Z163" s="48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</row>
    <row r="164" ht="13.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8"/>
      <c r="U164" s="47"/>
      <c r="V164" s="47"/>
      <c r="W164" s="47"/>
      <c r="X164" s="47"/>
      <c r="Y164" s="47"/>
      <c r="Z164" s="48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</row>
    <row r="165" ht="13.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8"/>
      <c r="U165" s="47"/>
      <c r="V165" s="47"/>
      <c r="W165" s="47"/>
      <c r="X165" s="47"/>
      <c r="Y165" s="47"/>
      <c r="Z165" s="48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</row>
    <row r="166" ht="13.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8"/>
      <c r="U166" s="47"/>
      <c r="V166" s="47"/>
      <c r="W166" s="47"/>
      <c r="X166" s="47"/>
      <c r="Y166" s="47"/>
      <c r="Z166" s="48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</row>
    <row r="167" ht="13.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8"/>
      <c r="U167" s="47"/>
      <c r="V167" s="47"/>
      <c r="W167" s="47"/>
      <c r="X167" s="47"/>
      <c r="Y167" s="47"/>
      <c r="Z167" s="48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</row>
    <row r="168" ht="13.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8"/>
      <c r="U168" s="47"/>
      <c r="V168" s="47"/>
      <c r="W168" s="47"/>
      <c r="X168" s="47"/>
      <c r="Y168" s="47"/>
      <c r="Z168" s="48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</row>
    <row r="169" ht="13.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8"/>
      <c r="U169" s="47"/>
      <c r="V169" s="47"/>
      <c r="W169" s="47"/>
      <c r="X169" s="47"/>
      <c r="Y169" s="47"/>
      <c r="Z169" s="48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</row>
    <row r="170" ht="13.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8"/>
      <c r="U170" s="47"/>
      <c r="V170" s="47"/>
      <c r="W170" s="47"/>
      <c r="X170" s="47"/>
      <c r="Y170" s="47"/>
      <c r="Z170" s="48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</row>
    <row r="171" ht="13.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8"/>
      <c r="U171" s="47"/>
      <c r="V171" s="47"/>
      <c r="W171" s="47"/>
      <c r="X171" s="47"/>
      <c r="Y171" s="47"/>
      <c r="Z171" s="48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</row>
    <row r="172" ht="13.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8"/>
      <c r="U172" s="47"/>
      <c r="V172" s="47"/>
      <c r="W172" s="47"/>
      <c r="X172" s="47"/>
      <c r="Y172" s="47"/>
      <c r="Z172" s="48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</row>
    <row r="173" ht="13.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8"/>
      <c r="U173" s="47"/>
      <c r="V173" s="47"/>
      <c r="W173" s="47"/>
      <c r="X173" s="47"/>
      <c r="Y173" s="47"/>
      <c r="Z173" s="48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</row>
    <row r="174" ht="13.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8"/>
      <c r="U174" s="47"/>
      <c r="V174" s="47"/>
      <c r="W174" s="47"/>
      <c r="X174" s="47"/>
      <c r="Y174" s="47"/>
      <c r="Z174" s="48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</row>
    <row r="175" ht="13.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8"/>
      <c r="U175" s="47"/>
      <c r="V175" s="47"/>
      <c r="W175" s="47"/>
      <c r="X175" s="47"/>
      <c r="Y175" s="47"/>
      <c r="Z175" s="48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</row>
    <row r="176" ht="13.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8"/>
      <c r="U176" s="47"/>
      <c r="V176" s="47"/>
      <c r="W176" s="47"/>
      <c r="X176" s="47"/>
      <c r="Y176" s="47"/>
      <c r="Z176" s="48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</row>
    <row r="177" ht="13.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8"/>
      <c r="U177" s="47"/>
      <c r="V177" s="47"/>
      <c r="W177" s="47"/>
      <c r="X177" s="47"/>
      <c r="Y177" s="47"/>
      <c r="Z177" s="48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</row>
    <row r="178" ht="13.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8"/>
      <c r="U178" s="47"/>
      <c r="V178" s="47"/>
      <c r="W178" s="47"/>
      <c r="X178" s="47"/>
      <c r="Y178" s="47"/>
      <c r="Z178" s="48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</row>
    <row r="179" ht="13.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8"/>
      <c r="U179" s="47"/>
      <c r="V179" s="47"/>
      <c r="W179" s="47"/>
      <c r="X179" s="47"/>
      <c r="Y179" s="47"/>
      <c r="Z179" s="48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</row>
    <row r="180" ht="13.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8"/>
      <c r="U180" s="47"/>
      <c r="V180" s="47"/>
      <c r="W180" s="47"/>
      <c r="X180" s="47"/>
      <c r="Y180" s="47"/>
      <c r="Z180" s="48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</row>
    <row r="181" ht="13.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8"/>
      <c r="U181" s="47"/>
      <c r="V181" s="47"/>
      <c r="W181" s="47"/>
      <c r="X181" s="47"/>
      <c r="Y181" s="47"/>
      <c r="Z181" s="48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</row>
    <row r="182" ht="13.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8"/>
      <c r="U182" s="47"/>
      <c r="V182" s="47"/>
      <c r="W182" s="47"/>
      <c r="X182" s="47"/>
      <c r="Y182" s="47"/>
      <c r="Z182" s="48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</row>
    <row r="183" ht="13.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8"/>
      <c r="U183" s="47"/>
      <c r="V183" s="47"/>
      <c r="W183" s="47"/>
      <c r="X183" s="47"/>
      <c r="Y183" s="47"/>
      <c r="Z183" s="48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</row>
    <row r="184" ht="13.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8"/>
      <c r="U184" s="47"/>
      <c r="V184" s="47"/>
      <c r="W184" s="47"/>
      <c r="X184" s="47"/>
      <c r="Y184" s="47"/>
      <c r="Z184" s="48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</row>
    <row r="185" ht="13.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8"/>
      <c r="U185" s="47"/>
      <c r="V185" s="47"/>
      <c r="W185" s="47"/>
      <c r="X185" s="47"/>
      <c r="Y185" s="47"/>
      <c r="Z185" s="48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</row>
    <row r="186" ht="13.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8"/>
      <c r="U186" s="47"/>
      <c r="V186" s="47"/>
      <c r="W186" s="47"/>
      <c r="X186" s="47"/>
      <c r="Y186" s="47"/>
      <c r="Z186" s="48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</row>
    <row r="187" ht="13.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8"/>
      <c r="U187" s="47"/>
      <c r="V187" s="47"/>
      <c r="W187" s="47"/>
      <c r="X187" s="47"/>
      <c r="Y187" s="47"/>
      <c r="Z187" s="48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</row>
    <row r="188" ht="13.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8"/>
      <c r="U188" s="47"/>
      <c r="V188" s="47"/>
      <c r="W188" s="47"/>
      <c r="X188" s="47"/>
      <c r="Y188" s="47"/>
      <c r="Z188" s="48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</row>
    <row r="189" ht="13.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8"/>
      <c r="U189" s="47"/>
      <c r="V189" s="47"/>
      <c r="W189" s="47"/>
      <c r="X189" s="47"/>
      <c r="Y189" s="47"/>
      <c r="Z189" s="48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</row>
    <row r="190" ht="13.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8"/>
      <c r="U190" s="47"/>
      <c r="V190" s="47"/>
      <c r="W190" s="47"/>
      <c r="X190" s="47"/>
      <c r="Y190" s="47"/>
      <c r="Z190" s="48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</row>
    <row r="191" ht="13.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8"/>
      <c r="U191" s="47"/>
      <c r="V191" s="47"/>
      <c r="W191" s="47"/>
      <c r="X191" s="47"/>
      <c r="Y191" s="47"/>
      <c r="Z191" s="48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</row>
    <row r="192" ht="13.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8"/>
      <c r="U192" s="47"/>
      <c r="V192" s="47"/>
      <c r="W192" s="47"/>
      <c r="X192" s="47"/>
      <c r="Y192" s="47"/>
      <c r="Z192" s="48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</row>
    <row r="193" ht="13.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8"/>
      <c r="U193" s="47"/>
      <c r="V193" s="47"/>
      <c r="W193" s="47"/>
      <c r="X193" s="47"/>
      <c r="Y193" s="47"/>
      <c r="Z193" s="48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</row>
    <row r="194" ht="13.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8"/>
      <c r="U194" s="47"/>
      <c r="V194" s="47"/>
      <c r="W194" s="47"/>
      <c r="X194" s="47"/>
      <c r="Y194" s="47"/>
      <c r="Z194" s="48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</row>
    <row r="195" ht="13.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8"/>
      <c r="U195" s="47"/>
      <c r="V195" s="47"/>
      <c r="W195" s="47"/>
      <c r="X195" s="47"/>
      <c r="Y195" s="47"/>
      <c r="Z195" s="48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</row>
    <row r="196" ht="13.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8"/>
      <c r="U196" s="47"/>
      <c r="V196" s="47"/>
      <c r="W196" s="47"/>
      <c r="X196" s="47"/>
      <c r="Y196" s="47"/>
      <c r="Z196" s="48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</row>
    <row r="197" ht="13.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8"/>
      <c r="U197" s="47"/>
      <c r="V197" s="47"/>
      <c r="W197" s="47"/>
      <c r="X197" s="47"/>
      <c r="Y197" s="47"/>
      <c r="Z197" s="48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</row>
    <row r="198" ht="13.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8"/>
      <c r="U198" s="47"/>
      <c r="V198" s="47"/>
      <c r="W198" s="47"/>
      <c r="X198" s="47"/>
      <c r="Y198" s="47"/>
      <c r="Z198" s="48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</row>
    <row r="199" ht="13.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8"/>
      <c r="U199" s="47"/>
      <c r="V199" s="47"/>
      <c r="W199" s="47"/>
      <c r="X199" s="47"/>
      <c r="Y199" s="47"/>
      <c r="Z199" s="48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</row>
    <row r="200" ht="13.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8"/>
      <c r="U200" s="47"/>
      <c r="V200" s="47"/>
      <c r="W200" s="47"/>
      <c r="X200" s="47"/>
      <c r="Y200" s="47"/>
      <c r="Z200" s="48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</row>
    <row r="201" ht="13.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8"/>
      <c r="U201" s="47"/>
      <c r="V201" s="47"/>
      <c r="W201" s="47"/>
      <c r="X201" s="47"/>
      <c r="Y201" s="47"/>
      <c r="Z201" s="48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</row>
    <row r="202" ht="13.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8"/>
      <c r="U202" s="47"/>
      <c r="V202" s="47"/>
      <c r="W202" s="47"/>
      <c r="X202" s="47"/>
      <c r="Y202" s="47"/>
      <c r="Z202" s="48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</row>
    <row r="203" ht="13.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8"/>
      <c r="U203" s="47"/>
      <c r="V203" s="47"/>
      <c r="W203" s="47"/>
      <c r="X203" s="47"/>
      <c r="Y203" s="47"/>
      <c r="Z203" s="48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</row>
    <row r="204" ht="13.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8"/>
      <c r="U204" s="47"/>
      <c r="V204" s="47"/>
      <c r="W204" s="47"/>
      <c r="X204" s="47"/>
      <c r="Y204" s="47"/>
      <c r="Z204" s="48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</row>
    <row r="205" ht="13.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8"/>
      <c r="U205" s="47"/>
      <c r="V205" s="47"/>
      <c r="W205" s="47"/>
      <c r="X205" s="47"/>
      <c r="Y205" s="47"/>
      <c r="Z205" s="48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</row>
    <row r="206" ht="13.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8"/>
      <c r="U206" s="47"/>
      <c r="V206" s="47"/>
      <c r="W206" s="47"/>
      <c r="X206" s="47"/>
      <c r="Y206" s="47"/>
      <c r="Z206" s="48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</row>
    <row r="207" ht="13.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8"/>
      <c r="U207" s="47"/>
      <c r="V207" s="47"/>
      <c r="W207" s="47"/>
      <c r="X207" s="47"/>
      <c r="Y207" s="47"/>
      <c r="Z207" s="48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</row>
    <row r="208" ht="13.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8"/>
      <c r="U208" s="47"/>
      <c r="V208" s="47"/>
      <c r="W208" s="47"/>
      <c r="X208" s="47"/>
      <c r="Y208" s="47"/>
      <c r="Z208" s="48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</row>
    <row r="209" ht="13.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8"/>
      <c r="U209" s="47"/>
      <c r="V209" s="47"/>
      <c r="W209" s="47"/>
      <c r="X209" s="47"/>
      <c r="Y209" s="47"/>
      <c r="Z209" s="48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</row>
    <row r="210" ht="13.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8"/>
      <c r="U210" s="47"/>
      <c r="V210" s="47"/>
      <c r="W210" s="47"/>
      <c r="X210" s="47"/>
      <c r="Y210" s="47"/>
      <c r="Z210" s="48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</row>
    <row r="211" ht="13.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8"/>
      <c r="U211" s="47"/>
      <c r="V211" s="47"/>
      <c r="W211" s="47"/>
      <c r="X211" s="47"/>
      <c r="Y211" s="47"/>
      <c r="Z211" s="48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</row>
    <row r="212" ht="13.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8"/>
      <c r="U212" s="47"/>
      <c r="V212" s="47"/>
      <c r="W212" s="47"/>
      <c r="X212" s="47"/>
      <c r="Y212" s="47"/>
      <c r="Z212" s="48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</row>
    <row r="213" ht="13.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8"/>
      <c r="U213" s="47"/>
      <c r="V213" s="47"/>
      <c r="W213" s="47"/>
      <c r="X213" s="47"/>
      <c r="Y213" s="47"/>
      <c r="Z213" s="48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</row>
    <row r="214" ht="13.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8"/>
      <c r="U214" s="47"/>
      <c r="V214" s="47"/>
      <c r="W214" s="47"/>
      <c r="X214" s="47"/>
      <c r="Y214" s="47"/>
      <c r="Z214" s="48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</row>
    <row r="215" ht="13.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8"/>
      <c r="U215" s="47"/>
      <c r="V215" s="47"/>
      <c r="W215" s="47"/>
      <c r="X215" s="47"/>
      <c r="Y215" s="47"/>
      <c r="Z215" s="48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</row>
    <row r="216" ht="13.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8"/>
      <c r="U216" s="47"/>
      <c r="V216" s="47"/>
      <c r="W216" s="47"/>
      <c r="X216" s="47"/>
      <c r="Y216" s="47"/>
      <c r="Z216" s="48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</row>
    <row r="217" ht="13.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8"/>
      <c r="U217" s="47"/>
      <c r="V217" s="47"/>
      <c r="W217" s="47"/>
      <c r="X217" s="47"/>
      <c r="Y217" s="47"/>
      <c r="Z217" s="48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</row>
    <row r="218" ht="13.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8"/>
      <c r="U218" s="47"/>
      <c r="V218" s="47"/>
      <c r="W218" s="47"/>
      <c r="X218" s="47"/>
      <c r="Y218" s="47"/>
      <c r="Z218" s="48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</row>
    <row r="219" ht="13.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8"/>
      <c r="U219" s="47"/>
      <c r="V219" s="47"/>
      <c r="W219" s="47"/>
      <c r="X219" s="47"/>
      <c r="Y219" s="47"/>
      <c r="Z219" s="48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</row>
    <row r="220" ht="13.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8"/>
      <c r="U220" s="47"/>
      <c r="V220" s="47"/>
      <c r="W220" s="47"/>
      <c r="X220" s="47"/>
      <c r="Y220" s="47"/>
      <c r="Z220" s="48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</row>
    <row r="221" ht="13.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8"/>
      <c r="U221" s="47"/>
      <c r="V221" s="47"/>
      <c r="W221" s="47"/>
      <c r="X221" s="47"/>
      <c r="Y221" s="47"/>
      <c r="Z221" s="48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</row>
    <row r="222" ht="13.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8"/>
      <c r="U222" s="47"/>
      <c r="V222" s="47"/>
      <c r="W222" s="47"/>
      <c r="X222" s="47"/>
      <c r="Y222" s="47"/>
      <c r="Z222" s="48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</row>
    <row r="223" ht="13.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8"/>
      <c r="U223" s="47"/>
      <c r="V223" s="47"/>
      <c r="W223" s="47"/>
      <c r="X223" s="47"/>
      <c r="Y223" s="47"/>
      <c r="Z223" s="48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</row>
    <row r="224" ht="13.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8"/>
      <c r="U224" s="47"/>
      <c r="V224" s="47"/>
      <c r="W224" s="47"/>
      <c r="X224" s="47"/>
      <c r="Y224" s="47"/>
      <c r="Z224" s="48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</row>
    <row r="225" ht="13.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8"/>
      <c r="U225" s="47"/>
      <c r="V225" s="47"/>
      <c r="W225" s="47"/>
      <c r="X225" s="47"/>
      <c r="Y225" s="47"/>
      <c r="Z225" s="48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</row>
    <row r="226" ht="13.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8"/>
      <c r="U226" s="47"/>
      <c r="V226" s="47"/>
      <c r="W226" s="47"/>
      <c r="X226" s="47"/>
      <c r="Y226" s="47"/>
      <c r="Z226" s="48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</row>
    <row r="227" ht="13.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8"/>
      <c r="U227" s="47"/>
      <c r="V227" s="47"/>
      <c r="W227" s="47"/>
      <c r="X227" s="47"/>
      <c r="Y227" s="47"/>
      <c r="Z227" s="48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</row>
    <row r="228" ht="13.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8"/>
      <c r="U228" s="47"/>
      <c r="V228" s="47"/>
      <c r="W228" s="47"/>
      <c r="X228" s="47"/>
      <c r="Y228" s="47"/>
      <c r="Z228" s="48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</row>
    <row r="229" ht="13.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8"/>
      <c r="U229" s="47"/>
      <c r="V229" s="47"/>
      <c r="W229" s="47"/>
      <c r="X229" s="47"/>
      <c r="Y229" s="47"/>
      <c r="Z229" s="48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</row>
    <row r="230" ht="13.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8"/>
      <c r="U230" s="47"/>
      <c r="V230" s="47"/>
      <c r="W230" s="47"/>
      <c r="X230" s="47"/>
      <c r="Y230" s="47"/>
      <c r="Z230" s="48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</row>
    <row r="231" ht="13.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8"/>
      <c r="U231" s="47"/>
      <c r="V231" s="47"/>
      <c r="W231" s="47"/>
      <c r="X231" s="47"/>
      <c r="Y231" s="47"/>
      <c r="Z231" s="48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</row>
    <row r="232" ht="13.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8"/>
      <c r="U232" s="47"/>
      <c r="V232" s="47"/>
      <c r="W232" s="47"/>
      <c r="X232" s="47"/>
      <c r="Y232" s="47"/>
      <c r="Z232" s="48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</row>
    <row r="233" ht="13.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8"/>
      <c r="U233" s="47"/>
      <c r="V233" s="47"/>
      <c r="W233" s="47"/>
      <c r="X233" s="47"/>
      <c r="Y233" s="47"/>
      <c r="Z233" s="48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</row>
    <row r="234" ht="13.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8"/>
      <c r="U234" s="47"/>
      <c r="V234" s="47"/>
      <c r="W234" s="47"/>
      <c r="X234" s="47"/>
      <c r="Y234" s="47"/>
      <c r="Z234" s="48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</row>
    <row r="235" ht="13.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8"/>
      <c r="U235" s="47"/>
      <c r="V235" s="47"/>
      <c r="W235" s="47"/>
      <c r="X235" s="47"/>
      <c r="Y235" s="47"/>
      <c r="Z235" s="48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</row>
    <row r="236" ht="13.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8"/>
      <c r="U236" s="47"/>
      <c r="V236" s="47"/>
      <c r="W236" s="47"/>
      <c r="X236" s="47"/>
      <c r="Y236" s="47"/>
      <c r="Z236" s="48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</row>
    <row r="237" ht="13.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8"/>
      <c r="U237" s="47"/>
      <c r="V237" s="47"/>
      <c r="W237" s="47"/>
      <c r="X237" s="47"/>
      <c r="Y237" s="47"/>
      <c r="Z237" s="48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</row>
    <row r="238" ht="13.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8"/>
      <c r="U238" s="47"/>
      <c r="V238" s="47"/>
      <c r="W238" s="47"/>
      <c r="X238" s="47"/>
      <c r="Y238" s="47"/>
      <c r="Z238" s="48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</row>
    <row r="239" ht="13.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8"/>
      <c r="U239" s="47"/>
      <c r="V239" s="47"/>
      <c r="W239" s="47"/>
      <c r="X239" s="47"/>
      <c r="Y239" s="47"/>
      <c r="Z239" s="48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</row>
    <row r="240" ht="13.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8"/>
      <c r="U240" s="47"/>
      <c r="V240" s="47"/>
      <c r="W240" s="47"/>
      <c r="X240" s="47"/>
      <c r="Y240" s="47"/>
      <c r="Z240" s="48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</row>
    <row r="241" ht="13.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8"/>
      <c r="U241" s="47"/>
      <c r="V241" s="47"/>
      <c r="W241" s="47"/>
      <c r="X241" s="47"/>
      <c r="Y241" s="47"/>
      <c r="Z241" s="48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</row>
    <row r="242" ht="13.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8"/>
      <c r="U242" s="47"/>
      <c r="V242" s="47"/>
      <c r="W242" s="47"/>
      <c r="X242" s="47"/>
      <c r="Y242" s="47"/>
      <c r="Z242" s="48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</row>
    <row r="243" ht="13.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8"/>
      <c r="U243" s="47"/>
      <c r="V243" s="47"/>
      <c r="W243" s="47"/>
      <c r="X243" s="47"/>
      <c r="Y243" s="47"/>
      <c r="Z243" s="48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</row>
    <row r="244" ht="13.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8"/>
      <c r="U244" s="47"/>
      <c r="V244" s="47"/>
      <c r="W244" s="47"/>
      <c r="X244" s="47"/>
      <c r="Y244" s="47"/>
      <c r="Z244" s="48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</row>
    <row r="245" ht="13.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8"/>
      <c r="U245" s="47"/>
      <c r="V245" s="47"/>
      <c r="W245" s="47"/>
      <c r="X245" s="47"/>
      <c r="Y245" s="47"/>
      <c r="Z245" s="48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</row>
    <row r="246" ht="13.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8"/>
      <c r="U246" s="47"/>
      <c r="V246" s="47"/>
      <c r="W246" s="47"/>
      <c r="X246" s="47"/>
      <c r="Y246" s="47"/>
      <c r="Z246" s="48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</row>
    <row r="247" ht="13.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8"/>
      <c r="U247" s="47"/>
      <c r="V247" s="47"/>
      <c r="W247" s="47"/>
      <c r="X247" s="47"/>
      <c r="Y247" s="47"/>
      <c r="Z247" s="48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</row>
    <row r="248" ht="13.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8"/>
      <c r="U248" s="47"/>
      <c r="V248" s="47"/>
      <c r="W248" s="47"/>
      <c r="X248" s="47"/>
      <c r="Y248" s="47"/>
      <c r="Z248" s="48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</row>
    <row r="249" ht="13.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8"/>
      <c r="U249" s="47"/>
      <c r="V249" s="47"/>
      <c r="W249" s="47"/>
      <c r="X249" s="47"/>
      <c r="Y249" s="47"/>
      <c r="Z249" s="48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</row>
    <row r="250" ht="13.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8"/>
      <c r="U250" s="47"/>
      <c r="V250" s="47"/>
      <c r="W250" s="47"/>
      <c r="X250" s="47"/>
      <c r="Y250" s="47"/>
      <c r="Z250" s="48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</row>
    <row r="251" ht="13.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8"/>
      <c r="U251" s="47"/>
      <c r="V251" s="47"/>
      <c r="W251" s="47"/>
      <c r="X251" s="47"/>
      <c r="Y251" s="47"/>
      <c r="Z251" s="48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</row>
    <row r="252" ht="13.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8"/>
      <c r="U252" s="47"/>
      <c r="V252" s="47"/>
      <c r="W252" s="47"/>
      <c r="X252" s="47"/>
      <c r="Y252" s="47"/>
      <c r="Z252" s="48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</row>
    <row r="253" ht="13.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8"/>
      <c r="U253" s="47"/>
      <c r="V253" s="47"/>
      <c r="W253" s="47"/>
      <c r="X253" s="47"/>
      <c r="Y253" s="47"/>
      <c r="Z253" s="48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</row>
    <row r="254" ht="13.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8"/>
      <c r="U254" s="47"/>
      <c r="V254" s="47"/>
      <c r="W254" s="47"/>
      <c r="X254" s="47"/>
      <c r="Y254" s="47"/>
      <c r="Z254" s="48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</row>
    <row r="255" ht="13.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8"/>
      <c r="U255" s="47"/>
      <c r="V255" s="47"/>
      <c r="W255" s="47"/>
      <c r="X255" s="47"/>
      <c r="Y255" s="47"/>
      <c r="Z255" s="48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</row>
    <row r="256" ht="13.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8"/>
      <c r="U256" s="47"/>
      <c r="V256" s="47"/>
      <c r="W256" s="47"/>
      <c r="X256" s="47"/>
      <c r="Y256" s="47"/>
      <c r="Z256" s="48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</row>
    <row r="257" ht="13.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8"/>
      <c r="U257" s="47"/>
      <c r="V257" s="47"/>
      <c r="W257" s="47"/>
      <c r="X257" s="47"/>
      <c r="Y257" s="47"/>
      <c r="Z257" s="48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</row>
    <row r="258" ht="13.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8"/>
      <c r="U258" s="47"/>
      <c r="V258" s="47"/>
      <c r="W258" s="47"/>
      <c r="X258" s="47"/>
      <c r="Y258" s="47"/>
      <c r="Z258" s="48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</row>
    <row r="259" ht="13.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8"/>
      <c r="U259" s="47"/>
      <c r="V259" s="47"/>
      <c r="W259" s="47"/>
      <c r="X259" s="47"/>
      <c r="Y259" s="47"/>
      <c r="Z259" s="48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</row>
    <row r="260" ht="13.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8"/>
      <c r="U260" s="47"/>
      <c r="V260" s="47"/>
      <c r="W260" s="47"/>
      <c r="X260" s="47"/>
      <c r="Y260" s="47"/>
      <c r="Z260" s="48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</row>
    <row r="261" ht="13.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8"/>
      <c r="U261" s="47"/>
      <c r="V261" s="47"/>
      <c r="W261" s="47"/>
      <c r="X261" s="47"/>
      <c r="Y261" s="47"/>
      <c r="Z261" s="48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</row>
    <row r="262" ht="13.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8"/>
      <c r="U262" s="47"/>
      <c r="V262" s="47"/>
      <c r="W262" s="47"/>
      <c r="X262" s="47"/>
      <c r="Y262" s="47"/>
      <c r="Z262" s="48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</row>
    <row r="263" ht="13.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8"/>
      <c r="U263" s="47"/>
      <c r="V263" s="47"/>
      <c r="W263" s="47"/>
      <c r="X263" s="47"/>
      <c r="Y263" s="47"/>
      <c r="Z263" s="48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</row>
    <row r="264" ht="13.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8"/>
      <c r="U264" s="47"/>
      <c r="V264" s="47"/>
      <c r="W264" s="47"/>
      <c r="X264" s="47"/>
      <c r="Y264" s="47"/>
      <c r="Z264" s="48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</row>
    <row r="265" ht="13.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8"/>
      <c r="U265" s="47"/>
      <c r="V265" s="47"/>
      <c r="W265" s="47"/>
      <c r="X265" s="47"/>
      <c r="Y265" s="47"/>
      <c r="Z265" s="48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</row>
    <row r="266" ht="13.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8"/>
      <c r="U266" s="47"/>
      <c r="V266" s="47"/>
      <c r="W266" s="47"/>
      <c r="X266" s="47"/>
      <c r="Y266" s="47"/>
      <c r="Z266" s="48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</row>
    <row r="267" ht="13.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8"/>
      <c r="U267" s="47"/>
      <c r="V267" s="47"/>
      <c r="W267" s="47"/>
      <c r="X267" s="47"/>
      <c r="Y267" s="47"/>
      <c r="Z267" s="48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</row>
    <row r="268" ht="13.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8"/>
      <c r="U268" s="47"/>
      <c r="V268" s="47"/>
      <c r="W268" s="47"/>
      <c r="X268" s="47"/>
      <c r="Y268" s="47"/>
      <c r="Z268" s="48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</row>
    <row r="269" ht="13.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8"/>
      <c r="U269" s="47"/>
      <c r="V269" s="47"/>
      <c r="W269" s="47"/>
      <c r="X269" s="47"/>
      <c r="Y269" s="47"/>
      <c r="Z269" s="48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</row>
    <row r="270" ht="13.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8"/>
      <c r="U270" s="47"/>
      <c r="V270" s="47"/>
      <c r="W270" s="47"/>
      <c r="X270" s="47"/>
      <c r="Y270" s="47"/>
      <c r="Z270" s="48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</row>
    <row r="271" ht="13.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8"/>
      <c r="U271" s="47"/>
      <c r="V271" s="47"/>
      <c r="W271" s="47"/>
      <c r="X271" s="47"/>
      <c r="Y271" s="47"/>
      <c r="Z271" s="48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</row>
    <row r="272" ht="13.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8"/>
      <c r="U272" s="47"/>
      <c r="V272" s="47"/>
      <c r="W272" s="47"/>
      <c r="X272" s="47"/>
      <c r="Y272" s="47"/>
      <c r="Z272" s="48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</row>
    <row r="273" ht="13.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8"/>
      <c r="U273" s="47"/>
      <c r="V273" s="47"/>
      <c r="W273" s="47"/>
      <c r="X273" s="47"/>
      <c r="Y273" s="47"/>
      <c r="Z273" s="48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</row>
    <row r="274" ht="13.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8"/>
      <c r="U274" s="47"/>
      <c r="V274" s="47"/>
      <c r="W274" s="47"/>
      <c r="X274" s="47"/>
      <c r="Y274" s="47"/>
      <c r="Z274" s="48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</row>
    <row r="275" ht="13.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8"/>
      <c r="U275" s="47"/>
      <c r="V275" s="47"/>
      <c r="W275" s="47"/>
      <c r="X275" s="47"/>
      <c r="Y275" s="47"/>
      <c r="Z275" s="48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</row>
    <row r="276" ht="13.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8"/>
      <c r="U276" s="47"/>
      <c r="V276" s="47"/>
      <c r="W276" s="47"/>
      <c r="X276" s="47"/>
      <c r="Y276" s="47"/>
      <c r="Z276" s="48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</row>
    <row r="277" ht="13.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8"/>
      <c r="U277" s="47"/>
      <c r="V277" s="47"/>
      <c r="W277" s="47"/>
      <c r="X277" s="47"/>
      <c r="Y277" s="47"/>
      <c r="Z277" s="48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</row>
    <row r="278" ht="13.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8"/>
      <c r="U278" s="47"/>
      <c r="V278" s="47"/>
      <c r="W278" s="47"/>
      <c r="X278" s="47"/>
      <c r="Y278" s="47"/>
      <c r="Z278" s="48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</row>
    <row r="279" ht="13.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8"/>
      <c r="U279" s="47"/>
      <c r="V279" s="47"/>
      <c r="W279" s="47"/>
      <c r="X279" s="47"/>
      <c r="Y279" s="47"/>
      <c r="Z279" s="48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</row>
    <row r="280" ht="13.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8"/>
      <c r="U280" s="47"/>
      <c r="V280" s="47"/>
      <c r="W280" s="47"/>
      <c r="X280" s="47"/>
      <c r="Y280" s="47"/>
      <c r="Z280" s="48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</row>
    <row r="281" ht="13.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8"/>
      <c r="U281" s="47"/>
      <c r="V281" s="47"/>
      <c r="W281" s="47"/>
      <c r="X281" s="47"/>
      <c r="Y281" s="47"/>
      <c r="Z281" s="48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</row>
    <row r="282" ht="13.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8"/>
      <c r="U282" s="47"/>
      <c r="V282" s="47"/>
      <c r="W282" s="47"/>
      <c r="X282" s="47"/>
      <c r="Y282" s="47"/>
      <c r="Z282" s="48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</row>
    <row r="283" ht="13.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8"/>
      <c r="U283" s="47"/>
      <c r="V283" s="47"/>
      <c r="W283" s="47"/>
      <c r="X283" s="47"/>
      <c r="Y283" s="47"/>
      <c r="Z283" s="48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</row>
    <row r="284" ht="13.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8"/>
      <c r="U284" s="47"/>
      <c r="V284" s="47"/>
      <c r="W284" s="47"/>
      <c r="X284" s="47"/>
      <c r="Y284" s="47"/>
      <c r="Z284" s="48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</row>
    <row r="285" ht="13.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8"/>
      <c r="U285" s="47"/>
      <c r="V285" s="47"/>
      <c r="W285" s="47"/>
      <c r="X285" s="47"/>
      <c r="Y285" s="47"/>
      <c r="Z285" s="48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</row>
    <row r="286" ht="13.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8"/>
      <c r="U286" s="47"/>
      <c r="V286" s="47"/>
      <c r="W286" s="47"/>
      <c r="X286" s="47"/>
      <c r="Y286" s="47"/>
      <c r="Z286" s="48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</row>
    <row r="287" ht="13.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8"/>
      <c r="U287" s="47"/>
      <c r="V287" s="47"/>
      <c r="W287" s="47"/>
      <c r="X287" s="47"/>
      <c r="Y287" s="47"/>
      <c r="Z287" s="48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</row>
    <row r="288" ht="13.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8"/>
      <c r="U288" s="47"/>
      <c r="V288" s="47"/>
      <c r="W288" s="47"/>
      <c r="X288" s="47"/>
      <c r="Y288" s="47"/>
      <c r="Z288" s="48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</row>
    <row r="289" ht="13.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8"/>
      <c r="U289" s="47"/>
      <c r="V289" s="47"/>
      <c r="W289" s="47"/>
      <c r="X289" s="47"/>
      <c r="Y289" s="47"/>
      <c r="Z289" s="48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</row>
    <row r="290" ht="13.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8"/>
      <c r="U290" s="47"/>
      <c r="V290" s="47"/>
      <c r="W290" s="47"/>
      <c r="X290" s="47"/>
      <c r="Y290" s="47"/>
      <c r="Z290" s="48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</row>
    <row r="291" ht="13.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8"/>
      <c r="U291" s="47"/>
      <c r="V291" s="47"/>
      <c r="W291" s="47"/>
      <c r="X291" s="47"/>
      <c r="Y291" s="47"/>
      <c r="Z291" s="48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</row>
    <row r="292" ht="13.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8"/>
      <c r="U292" s="47"/>
      <c r="V292" s="47"/>
      <c r="W292" s="47"/>
      <c r="X292" s="47"/>
      <c r="Y292" s="47"/>
      <c r="Z292" s="48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</row>
    <row r="293" ht="13.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8"/>
      <c r="U293" s="47"/>
      <c r="V293" s="47"/>
      <c r="W293" s="47"/>
      <c r="X293" s="47"/>
      <c r="Y293" s="47"/>
      <c r="Z293" s="48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</row>
    <row r="294" ht="13.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8"/>
      <c r="U294" s="47"/>
      <c r="V294" s="47"/>
      <c r="W294" s="47"/>
      <c r="X294" s="47"/>
      <c r="Y294" s="47"/>
      <c r="Z294" s="48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</row>
    <row r="295" ht="13.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8"/>
      <c r="U295" s="47"/>
      <c r="V295" s="47"/>
      <c r="W295" s="47"/>
      <c r="X295" s="47"/>
      <c r="Y295" s="47"/>
      <c r="Z295" s="48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</row>
    <row r="296" ht="13.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8"/>
      <c r="U296" s="47"/>
      <c r="V296" s="47"/>
      <c r="W296" s="47"/>
      <c r="X296" s="47"/>
      <c r="Y296" s="47"/>
      <c r="Z296" s="48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</row>
    <row r="297" ht="13.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8"/>
      <c r="U297" s="47"/>
      <c r="V297" s="47"/>
      <c r="W297" s="47"/>
      <c r="X297" s="47"/>
      <c r="Y297" s="47"/>
      <c r="Z297" s="48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</row>
    <row r="298" ht="13.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8"/>
      <c r="U298" s="47"/>
      <c r="V298" s="47"/>
      <c r="W298" s="47"/>
      <c r="X298" s="47"/>
      <c r="Y298" s="47"/>
      <c r="Z298" s="48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</row>
    <row r="299" ht="13.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8"/>
      <c r="U299" s="47"/>
      <c r="V299" s="47"/>
      <c r="W299" s="47"/>
      <c r="X299" s="47"/>
      <c r="Y299" s="47"/>
      <c r="Z299" s="48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</row>
    <row r="300" ht="13.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8"/>
      <c r="U300" s="47"/>
      <c r="V300" s="47"/>
      <c r="W300" s="47"/>
      <c r="X300" s="47"/>
      <c r="Y300" s="47"/>
      <c r="Z300" s="48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</row>
    <row r="301" ht="13.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8"/>
      <c r="U301" s="47"/>
      <c r="V301" s="47"/>
      <c r="W301" s="47"/>
      <c r="X301" s="47"/>
      <c r="Y301" s="47"/>
      <c r="Z301" s="48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</row>
    <row r="302" ht="13.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8"/>
      <c r="U302" s="47"/>
      <c r="V302" s="47"/>
      <c r="W302" s="47"/>
      <c r="X302" s="47"/>
      <c r="Y302" s="47"/>
      <c r="Z302" s="48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</row>
    <row r="303" ht="13.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8"/>
      <c r="U303" s="47"/>
      <c r="V303" s="47"/>
      <c r="W303" s="47"/>
      <c r="X303" s="47"/>
      <c r="Y303" s="47"/>
      <c r="Z303" s="48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</row>
    <row r="304" ht="13.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8"/>
      <c r="U304" s="47"/>
      <c r="V304" s="47"/>
      <c r="W304" s="47"/>
      <c r="X304" s="47"/>
      <c r="Y304" s="47"/>
      <c r="Z304" s="48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</row>
    <row r="305" ht="13.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8"/>
      <c r="U305" s="47"/>
      <c r="V305" s="47"/>
      <c r="W305" s="47"/>
      <c r="X305" s="47"/>
      <c r="Y305" s="47"/>
      <c r="Z305" s="48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</row>
    <row r="306" ht="13.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8"/>
      <c r="U306" s="47"/>
      <c r="V306" s="47"/>
      <c r="W306" s="47"/>
      <c r="X306" s="47"/>
      <c r="Y306" s="47"/>
      <c r="Z306" s="48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</row>
    <row r="307" ht="13.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8"/>
      <c r="U307" s="47"/>
      <c r="V307" s="47"/>
      <c r="W307" s="47"/>
      <c r="X307" s="47"/>
      <c r="Y307" s="47"/>
      <c r="Z307" s="48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</row>
    <row r="308" ht="13.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8"/>
      <c r="U308" s="47"/>
      <c r="V308" s="47"/>
      <c r="W308" s="47"/>
      <c r="X308" s="47"/>
      <c r="Y308" s="47"/>
      <c r="Z308" s="48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</row>
    <row r="309" ht="13.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8"/>
      <c r="U309" s="47"/>
      <c r="V309" s="47"/>
      <c r="W309" s="47"/>
      <c r="X309" s="47"/>
      <c r="Y309" s="47"/>
      <c r="Z309" s="48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</row>
    <row r="310" ht="13.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8"/>
      <c r="U310" s="47"/>
      <c r="V310" s="47"/>
      <c r="W310" s="47"/>
      <c r="X310" s="47"/>
      <c r="Y310" s="47"/>
      <c r="Z310" s="48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</row>
    <row r="311" ht="13.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8"/>
      <c r="U311" s="47"/>
      <c r="V311" s="47"/>
      <c r="W311" s="47"/>
      <c r="X311" s="47"/>
      <c r="Y311" s="47"/>
      <c r="Z311" s="48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</row>
    <row r="312" ht="13.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8"/>
      <c r="U312" s="47"/>
      <c r="V312" s="47"/>
      <c r="W312" s="47"/>
      <c r="X312" s="47"/>
      <c r="Y312" s="47"/>
      <c r="Z312" s="48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</row>
    <row r="313" ht="13.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8"/>
      <c r="U313" s="47"/>
      <c r="V313" s="47"/>
      <c r="W313" s="47"/>
      <c r="X313" s="47"/>
      <c r="Y313" s="47"/>
      <c r="Z313" s="48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</row>
    <row r="314" ht="13.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8"/>
      <c r="U314" s="47"/>
      <c r="V314" s="47"/>
      <c r="W314" s="47"/>
      <c r="X314" s="47"/>
      <c r="Y314" s="47"/>
      <c r="Z314" s="48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</row>
    <row r="315" ht="13.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8"/>
      <c r="U315" s="47"/>
      <c r="V315" s="47"/>
      <c r="W315" s="47"/>
      <c r="X315" s="47"/>
      <c r="Y315" s="47"/>
      <c r="Z315" s="48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</row>
    <row r="316" ht="13.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8"/>
      <c r="U316" s="47"/>
      <c r="V316" s="47"/>
      <c r="W316" s="47"/>
      <c r="X316" s="47"/>
      <c r="Y316" s="47"/>
      <c r="Z316" s="48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</row>
    <row r="317" ht="13.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8"/>
      <c r="U317" s="47"/>
      <c r="V317" s="47"/>
      <c r="W317" s="47"/>
      <c r="X317" s="47"/>
      <c r="Y317" s="47"/>
      <c r="Z317" s="48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</row>
    <row r="318" ht="13.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8"/>
      <c r="U318" s="47"/>
      <c r="V318" s="47"/>
      <c r="W318" s="47"/>
      <c r="X318" s="47"/>
      <c r="Y318" s="47"/>
      <c r="Z318" s="48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</row>
    <row r="319" ht="13.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8"/>
      <c r="U319" s="47"/>
      <c r="V319" s="47"/>
      <c r="W319" s="47"/>
      <c r="X319" s="47"/>
      <c r="Y319" s="47"/>
      <c r="Z319" s="48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</row>
    <row r="320" ht="13.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8"/>
      <c r="U320" s="47"/>
      <c r="V320" s="47"/>
      <c r="W320" s="47"/>
      <c r="X320" s="47"/>
      <c r="Y320" s="47"/>
      <c r="Z320" s="48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</row>
    <row r="321" ht="13.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8"/>
      <c r="U321" s="47"/>
      <c r="V321" s="47"/>
      <c r="W321" s="47"/>
      <c r="X321" s="47"/>
      <c r="Y321" s="47"/>
      <c r="Z321" s="48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</row>
    <row r="322" ht="13.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8"/>
      <c r="U322" s="47"/>
      <c r="V322" s="47"/>
      <c r="W322" s="47"/>
      <c r="X322" s="47"/>
      <c r="Y322" s="47"/>
      <c r="Z322" s="48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</row>
    <row r="323" ht="13.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8"/>
      <c r="U323" s="47"/>
      <c r="V323" s="47"/>
      <c r="W323" s="47"/>
      <c r="X323" s="47"/>
      <c r="Y323" s="47"/>
      <c r="Z323" s="48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</row>
    <row r="324" ht="13.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8"/>
      <c r="U324" s="47"/>
      <c r="V324" s="47"/>
      <c r="W324" s="47"/>
      <c r="X324" s="47"/>
      <c r="Y324" s="47"/>
      <c r="Z324" s="48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</row>
    <row r="325" ht="13.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8"/>
      <c r="U325" s="47"/>
      <c r="V325" s="47"/>
      <c r="W325" s="47"/>
      <c r="X325" s="47"/>
      <c r="Y325" s="47"/>
      <c r="Z325" s="48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</row>
    <row r="326" ht="13.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8"/>
      <c r="U326" s="47"/>
      <c r="V326" s="47"/>
      <c r="W326" s="47"/>
      <c r="X326" s="47"/>
      <c r="Y326" s="47"/>
      <c r="Z326" s="48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</row>
    <row r="327" ht="13.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8"/>
      <c r="U327" s="47"/>
      <c r="V327" s="47"/>
      <c r="W327" s="47"/>
      <c r="X327" s="47"/>
      <c r="Y327" s="47"/>
      <c r="Z327" s="48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</row>
    <row r="328" ht="13.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8"/>
      <c r="U328" s="47"/>
      <c r="V328" s="47"/>
      <c r="W328" s="47"/>
      <c r="X328" s="47"/>
      <c r="Y328" s="47"/>
      <c r="Z328" s="48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</row>
    <row r="329" ht="13.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8"/>
      <c r="U329" s="47"/>
      <c r="V329" s="47"/>
      <c r="W329" s="47"/>
      <c r="X329" s="47"/>
      <c r="Y329" s="47"/>
      <c r="Z329" s="48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</row>
    <row r="330" ht="13.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8"/>
      <c r="U330" s="47"/>
      <c r="V330" s="47"/>
      <c r="W330" s="47"/>
      <c r="X330" s="47"/>
      <c r="Y330" s="47"/>
      <c r="Z330" s="48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</row>
    <row r="331" ht="13.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8"/>
      <c r="U331" s="47"/>
      <c r="V331" s="47"/>
      <c r="W331" s="47"/>
      <c r="X331" s="47"/>
      <c r="Y331" s="47"/>
      <c r="Z331" s="48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</row>
    <row r="332" ht="13.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8"/>
      <c r="U332" s="47"/>
      <c r="V332" s="47"/>
      <c r="W332" s="47"/>
      <c r="X332" s="47"/>
      <c r="Y332" s="47"/>
      <c r="Z332" s="48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</row>
    <row r="333" ht="13.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8"/>
      <c r="U333" s="47"/>
      <c r="V333" s="47"/>
      <c r="W333" s="47"/>
      <c r="X333" s="47"/>
      <c r="Y333" s="47"/>
      <c r="Z333" s="48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</row>
    <row r="334" ht="13.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8"/>
      <c r="U334" s="47"/>
      <c r="V334" s="47"/>
      <c r="W334" s="47"/>
      <c r="X334" s="47"/>
      <c r="Y334" s="47"/>
      <c r="Z334" s="48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</row>
    <row r="335" ht="13.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8"/>
      <c r="U335" s="47"/>
      <c r="V335" s="47"/>
      <c r="W335" s="47"/>
      <c r="X335" s="47"/>
      <c r="Y335" s="47"/>
      <c r="Z335" s="48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</row>
    <row r="336" ht="13.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8"/>
      <c r="U336" s="47"/>
      <c r="V336" s="47"/>
      <c r="W336" s="47"/>
      <c r="X336" s="47"/>
      <c r="Y336" s="47"/>
      <c r="Z336" s="48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</row>
    <row r="337" ht="13.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8"/>
      <c r="U337" s="47"/>
      <c r="V337" s="47"/>
      <c r="W337" s="47"/>
      <c r="X337" s="47"/>
      <c r="Y337" s="47"/>
      <c r="Z337" s="48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</row>
    <row r="338" ht="13.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8"/>
      <c r="U338" s="47"/>
      <c r="V338" s="47"/>
      <c r="W338" s="47"/>
      <c r="X338" s="47"/>
      <c r="Y338" s="47"/>
      <c r="Z338" s="48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</row>
    <row r="339" ht="13.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8"/>
      <c r="U339" s="47"/>
      <c r="V339" s="47"/>
      <c r="W339" s="47"/>
      <c r="X339" s="47"/>
      <c r="Y339" s="47"/>
      <c r="Z339" s="48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</row>
    <row r="340" ht="13.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8"/>
      <c r="U340" s="47"/>
      <c r="V340" s="47"/>
      <c r="W340" s="47"/>
      <c r="X340" s="47"/>
      <c r="Y340" s="47"/>
      <c r="Z340" s="48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</row>
    <row r="341" ht="13.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8"/>
      <c r="U341" s="47"/>
      <c r="V341" s="47"/>
      <c r="W341" s="47"/>
      <c r="X341" s="47"/>
      <c r="Y341" s="47"/>
      <c r="Z341" s="48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</row>
    <row r="342" ht="13.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8"/>
      <c r="U342" s="47"/>
      <c r="V342" s="47"/>
      <c r="W342" s="47"/>
      <c r="X342" s="47"/>
      <c r="Y342" s="47"/>
      <c r="Z342" s="48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</row>
    <row r="343" ht="13.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8"/>
      <c r="U343" s="47"/>
      <c r="V343" s="47"/>
      <c r="W343" s="47"/>
      <c r="X343" s="47"/>
      <c r="Y343" s="47"/>
      <c r="Z343" s="48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</row>
    <row r="344" ht="13.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8"/>
      <c r="U344" s="47"/>
      <c r="V344" s="47"/>
      <c r="W344" s="47"/>
      <c r="X344" s="47"/>
      <c r="Y344" s="47"/>
      <c r="Z344" s="48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</row>
    <row r="345" ht="13.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8"/>
      <c r="U345" s="47"/>
      <c r="V345" s="47"/>
      <c r="W345" s="47"/>
      <c r="X345" s="47"/>
      <c r="Y345" s="47"/>
      <c r="Z345" s="48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</row>
    <row r="346" ht="13.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8"/>
      <c r="U346" s="47"/>
      <c r="V346" s="47"/>
      <c r="W346" s="47"/>
      <c r="X346" s="47"/>
      <c r="Y346" s="47"/>
      <c r="Z346" s="48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</row>
    <row r="347" ht="13.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8"/>
      <c r="U347" s="47"/>
      <c r="V347" s="47"/>
      <c r="W347" s="47"/>
      <c r="X347" s="47"/>
      <c r="Y347" s="47"/>
      <c r="Z347" s="48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</row>
    <row r="348" ht="13.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8"/>
      <c r="U348" s="47"/>
      <c r="V348" s="47"/>
      <c r="W348" s="47"/>
      <c r="X348" s="47"/>
      <c r="Y348" s="47"/>
      <c r="Z348" s="48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</row>
    <row r="349" ht="13.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8"/>
      <c r="U349" s="47"/>
      <c r="V349" s="47"/>
      <c r="W349" s="47"/>
      <c r="X349" s="47"/>
      <c r="Y349" s="47"/>
      <c r="Z349" s="48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</row>
    <row r="350" ht="13.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8"/>
      <c r="U350" s="47"/>
      <c r="V350" s="47"/>
      <c r="W350" s="47"/>
      <c r="X350" s="47"/>
      <c r="Y350" s="47"/>
      <c r="Z350" s="48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</row>
    <row r="351" ht="13.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8"/>
      <c r="U351" s="47"/>
      <c r="V351" s="47"/>
      <c r="W351" s="47"/>
      <c r="X351" s="47"/>
      <c r="Y351" s="47"/>
      <c r="Z351" s="48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</row>
    <row r="352" ht="13.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8"/>
      <c r="U352" s="47"/>
      <c r="V352" s="47"/>
      <c r="W352" s="47"/>
      <c r="X352" s="47"/>
      <c r="Y352" s="47"/>
      <c r="Z352" s="48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</row>
    <row r="353" ht="13.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8"/>
      <c r="U353" s="47"/>
      <c r="V353" s="47"/>
      <c r="W353" s="47"/>
      <c r="X353" s="47"/>
      <c r="Y353" s="47"/>
      <c r="Z353" s="48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</row>
    <row r="354" ht="13.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8"/>
      <c r="U354" s="47"/>
      <c r="V354" s="47"/>
      <c r="W354" s="47"/>
      <c r="X354" s="47"/>
      <c r="Y354" s="47"/>
      <c r="Z354" s="48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</row>
    <row r="355" ht="13.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8"/>
      <c r="U355" s="47"/>
      <c r="V355" s="47"/>
      <c r="W355" s="47"/>
      <c r="X355" s="47"/>
      <c r="Y355" s="47"/>
      <c r="Z355" s="48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</row>
    <row r="356" ht="13.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8"/>
      <c r="U356" s="47"/>
      <c r="V356" s="47"/>
      <c r="W356" s="47"/>
      <c r="X356" s="47"/>
      <c r="Y356" s="47"/>
      <c r="Z356" s="48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</row>
    <row r="357" ht="13.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8"/>
      <c r="U357" s="47"/>
      <c r="V357" s="47"/>
      <c r="W357" s="47"/>
      <c r="X357" s="47"/>
      <c r="Y357" s="47"/>
      <c r="Z357" s="48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</row>
    <row r="358" ht="13.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8"/>
      <c r="U358" s="47"/>
      <c r="V358" s="47"/>
      <c r="W358" s="47"/>
      <c r="X358" s="47"/>
      <c r="Y358" s="47"/>
      <c r="Z358" s="48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</row>
    <row r="359" ht="13.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8"/>
      <c r="U359" s="47"/>
      <c r="V359" s="47"/>
      <c r="W359" s="47"/>
      <c r="X359" s="47"/>
      <c r="Y359" s="47"/>
      <c r="Z359" s="48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</row>
    <row r="360" ht="13.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8"/>
      <c r="U360" s="47"/>
      <c r="V360" s="47"/>
      <c r="W360" s="47"/>
      <c r="X360" s="47"/>
      <c r="Y360" s="47"/>
      <c r="Z360" s="48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</row>
    <row r="361" ht="13.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8"/>
      <c r="U361" s="47"/>
      <c r="V361" s="47"/>
      <c r="W361" s="47"/>
      <c r="X361" s="47"/>
      <c r="Y361" s="47"/>
      <c r="Z361" s="48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</row>
    <row r="362" ht="13.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8"/>
      <c r="U362" s="47"/>
      <c r="V362" s="47"/>
      <c r="W362" s="47"/>
      <c r="X362" s="47"/>
      <c r="Y362" s="47"/>
      <c r="Z362" s="48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</row>
    <row r="363" ht="13.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8"/>
      <c r="U363" s="47"/>
      <c r="V363" s="47"/>
      <c r="W363" s="47"/>
      <c r="X363" s="47"/>
      <c r="Y363" s="47"/>
      <c r="Z363" s="48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</row>
    <row r="364" ht="13.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8"/>
      <c r="U364" s="47"/>
      <c r="V364" s="47"/>
      <c r="W364" s="47"/>
      <c r="X364" s="47"/>
      <c r="Y364" s="47"/>
      <c r="Z364" s="48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</row>
    <row r="365" ht="13.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8"/>
      <c r="U365" s="47"/>
      <c r="V365" s="47"/>
      <c r="W365" s="47"/>
      <c r="X365" s="47"/>
      <c r="Y365" s="47"/>
      <c r="Z365" s="48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</row>
    <row r="366" ht="13.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8"/>
      <c r="U366" s="47"/>
      <c r="V366" s="47"/>
      <c r="W366" s="47"/>
      <c r="X366" s="47"/>
      <c r="Y366" s="47"/>
      <c r="Z366" s="48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</row>
    <row r="367" ht="13.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8"/>
      <c r="U367" s="47"/>
      <c r="V367" s="47"/>
      <c r="W367" s="47"/>
      <c r="X367" s="47"/>
      <c r="Y367" s="47"/>
      <c r="Z367" s="48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</row>
    <row r="368" ht="13.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8"/>
      <c r="U368" s="47"/>
      <c r="V368" s="47"/>
      <c r="W368" s="47"/>
      <c r="X368" s="47"/>
      <c r="Y368" s="47"/>
      <c r="Z368" s="48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</row>
    <row r="369" ht="13.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8"/>
      <c r="U369" s="47"/>
      <c r="V369" s="47"/>
      <c r="W369" s="47"/>
      <c r="X369" s="47"/>
      <c r="Y369" s="47"/>
      <c r="Z369" s="48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</row>
    <row r="370" ht="13.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8"/>
      <c r="U370" s="47"/>
      <c r="V370" s="47"/>
      <c r="W370" s="47"/>
      <c r="X370" s="47"/>
      <c r="Y370" s="47"/>
      <c r="Z370" s="48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</row>
    <row r="371" ht="13.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8"/>
      <c r="U371" s="47"/>
      <c r="V371" s="47"/>
      <c r="W371" s="47"/>
      <c r="X371" s="47"/>
      <c r="Y371" s="47"/>
      <c r="Z371" s="48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</row>
    <row r="372" ht="13.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8"/>
      <c r="U372" s="47"/>
      <c r="V372" s="47"/>
      <c r="W372" s="47"/>
      <c r="X372" s="47"/>
      <c r="Y372" s="47"/>
      <c r="Z372" s="48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</row>
    <row r="373" ht="13.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8"/>
      <c r="U373" s="47"/>
      <c r="V373" s="47"/>
      <c r="W373" s="47"/>
      <c r="X373" s="47"/>
      <c r="Y373" s="47"/>
      <c r="Z373" s="48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</row>
    <row r="374" ht="13.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8"/>
      <c r="U374" s="47"/>
      <c r="V374" s="47"/>
      <c r="W374" s="47"/>
      <c r="X374" s="47"/>
      <c r="Y374" s="47"/>
      <c r="Z374" s="48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</row>
    <row r="375" ht="13.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8"/>
      <c r="U375" s="47"/>
      <c r="V375" s="47"/>
      <c r="W375" s="47"/>
      <c r="X375" s="47"/>
      <c r="Y375" s="47"/>
      <c r="Z375" s="48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</row>
    <row r="376" ht="13.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8"/>
      <c r="U376" s="47"/>
      <c r="V376" s="47"/>
      <c r="W376" s="47"/>
      <c r="X376" s="47"/>
      <c r="Y376" s="47"/>
      <c r="Z376" s="48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</row>
    <row r="377" ht="13.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8"/>
      <c r="U377" s="47"/>
      <c r="V377" s="47"/>
      <c r="W377" s="47"/>
      <c r="X377" s="47"/>
      <c r="Y377" s="47"/>
      <c r="Z377" s="48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</row>
    <row r="378" ht="13.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8"/>
      <c r="U378" s="47"/>
      <c r="V378" s="47"/>
      <c r="W378" s="47"/>
      <c r="X378" s="47"/>
      <c r="Y378" s="47"/>
      <c r="Z378" s="48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</row>
    <row r="379" ht="13.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8"/>
      <c r="U379" s="47"/>
      <c r="V379" s="47"/>
      <c r="W379" s="47"/>
      <c r="X379" s="47"/>
      <c r="Y379" s="47"/>
      <c r="Z379" s="48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</row>
    <row r="380" ht="13.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8"/>
      <c r="U380" s="47"/>
      <c r="V380" s="47"/>
      <c r="W380" s="47"/>
      <c r="X380" s="47"/>
      <c r="Y380" s="47"/>
      <c r="Z380" s="48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</row>
    <row r="381" ht="13.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8"/>
      <c r="U381" s="47"/>
      <c r="V381" s="47"/>
      <c r="W381" s="47"/>
      <c r="X381" s="47"/>
      <c r="Y381" s="47"/>
      <c r="Z381" s="48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</row>
    <row r="382" ht="13.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8"/>
      <c r="U382" s="47"/>
      <c r="V382" s="47"/>
      <c r="W382" s="47"/>
      <c r="X382" s="47"/>
      <c r="Y382" s="47"/>
      <c r="Z382" s="48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</row>
    <row r="383" ht="13.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8"/>
      <c r="U383" s="47"/>
      <c r="V383" s="47"/>
      <c r="W383" s="47"/>
      <c r="X383" s="47"/>
      <c r="Y383" s="47"/>
      <c r="Z383" s="48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</row>
    <row r="384" ht="13.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8"/>
      <c r="U384" s="47"/>
      <c r="V384" s="47"/>
      <c r="W384" s="47"/>
      <c r="X384" s="47"/>
      <c r="Y384" s="47"/>
      <c r="Z384" s="48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</row>
    <row r="385" ht="13.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8"/>
      <c r="U385" s="47"/>
      <c r="V385" s="47"/>
      <c r="W385" s="47"/>
      <c r="X385" s="47"/>
      <c r="Y385" s="47"/>
      <c r="Z385" s="48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</row>
    <row r="386" ht="13.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8"/>
      <c r="U386" s="47"/>
      <c r="V386" s="47"/>
      <c r="W386" s="47"/>
      <c r="X386" s="47"/>
      <c r="Y386" s="47"/>
      <c r="Z386" s="48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</row>
    <row r="387" ht="13.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8"/>
      <c r="U387" s="47"/>
      <c r="V387" s="47"/>
      <c r="W387" s="47"/>
      <c r="X387" s="47"/>
      <c r="Y387" s="47"/>
      <c r="Z387" s="48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</row>
    <row r="388" ht="13.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8"/>
      <c r="U388" s="47"/>
      <c r="V388" s="47"/>
      <c r="W388" s="47"/>
      <c r="X388" s="47"/>
      <c r="Y388" s="47"/>
      <c r="Z388" s="48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</row>
    <row r="389" ht="13.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8"/>
      <c r="U389" s="47"/>
      <c r="V389" s="47"/>
      <c r="W389" s="47"/>
      <c r="X389" s="47"/>
      <c r="Y389" s="47"/>
      <c r="Z389" s="48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</row>
    <row r="390" ht="13.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8"/>
      <c r="U390" s="47"/>
      <c r="V390" s="47"/>
      <c r="W390" s="47"/>
      <c r="X390" s="47"/>
      <c r="Y390" s="47"/>
      <c r="Z390" s="48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</row>
    <row r="391" ht="13.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8"/>
      <c r="U391" s="47"/>
      <c r="V391" s="47"/>
      <c r="W391" s="47"/>
      <c r="X391" s="47"/>
      <c r="Y391" s="47"/>
      <c r="Z391" s="48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</row>
    <row r="392" ht="13.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8"/>
      <c r="U392" s="47"/>
      <c r="V392" s="47"/>
      <c r="W392" s="47"/>
      <c r="X392" s="47"/>
      <c r="Y392" s="47"/>
      <c r="Z392" s="48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</row>
    <row r="393" ht="13.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8"/>
      <c r="U393" s="47"/>
      <c r="V393" s="47"/>
      <c r="W393" s="47"/>
      <c r="X393" s="47"/>
      <c r="Y393" s="47"/>
      <c r="Z393" s="48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</row>
    <row r="394" ht="13.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8"/>
      <c r="U394" s="47"/>
      <c r="V394" s="47"/>
      <c r="W394" s="47"/>
      <c r="X394" s="47"/>
      <c r="Y394" s="47"/>
      <c r="Z394" s="48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</row>
    <row r="395" ht="13.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8"/>
      <c r="U395" s="47"/>
      <c r="V395" s="47"/>
      <c r="W395" s="47"/>
      <c r="X395" s="47"/>
      <c r="Y395" s="47"/>
      <c r="Z395" s="48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</row>
    <row r="396" ht="13.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8"/>
      <c r="U396" s="47"/>
      <c r="V396" s="47"/>
      <c r="W396" s="47"/>
      <c r="X396" s="47"/>
      <c r="Y396" s="47"/>
      <c r="Z396" s="48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</row>
    <row r="397" ht="13.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8"/>
      <c r="U397" s="47"/>
      <c r="V397" s="47"/>
      <c r="W397" s="47"/>
      <c r="X397" s="47"/>
      <c r="Y397" s="47"/>
      <c r="Z397" s="48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</row>
    <row r="398" ht="13.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8"/>
      <c r="U398" s="47"/>
      <c r="V398" s="47"/>
      <c r="W398" s="47"/>
      <c r="X398" s="47"/>
      <c r="Y398" s="47"/>
      <c r="Z398" s="48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</row>
    <row r="399" ht="13.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8"/>
      <c r="U399" s="47"/>
      <c r="V399" s="47"/>
      <c r="W399" s="47"/>
      <c r="X399" s="47"/>
      <c r="Y399" s="47"/>
      <c r="Z399" s="48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</row>
    <row r="400" ht="13.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8"/>
      <c r="U400" s="47"/>
      <c r="V400" s="47"/>
      <c r="W400" s="47"/>
      <c r="X400" s="47"/>
      <c r="Y400" s="47"/>
      <c r="Z400" s="48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</row>
    <row r="401" ht="13.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8"/>
      <c r="U401" s="47"/>
      <c r="V401" s="47"/>
      <c r="W401" s="47"/>
      <c r="X401" s="47"/>
      <c r="Y401" s="47"/>
      <c r="Z401" s="48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</row>
    <row r="402" ht="13.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8"/>
      <c r="U402" s="47"/>
      <c r="V402" s="47"/>
      <c r="W402" s="47"/>
      <c r="X402" s="47"/>
      <c r="Y402" s="47"/>
      <c r="Z402" s="48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</row>
    <row r="403" ht="13.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8"/>
      <c r="U403" s="47"/>
      <c r="V403" s="47"/>
      <c r="W403" s="47"/>
      <c r="X403" s="47"/>
      <c r="Y403" s="47"/>
      <c r="Z403" s="48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</row>
    <row r="404" ht="13.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8"/>
      <c r="U404" s="47"/>
      <c r="V404" s="47"/>
      <c r="W404" s="47"/>
      <c r="X404" s="47"/>
      <c r="Y404" s="47"/>
      <c r="Z404" s="48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</row>
    <row r="405" ht="13.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8"/>
      <c r="U405" s="47"/>
      <c r="V405" s="47"/>
      <c r="W405" s="47"/>
      <c r="X405" s="47"/>
      <c r="Y405" s="47"/>
      <c r="Z405" s="48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</row>
    <row r="406" ht="13.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8"/>
      <c r="U406" s="47"/>
      <c r="V406" s="47"/>
      <c r="W406" s="47"/>
      <c r="X406" s="47"/>
      <c r="Y406" s="47"/>
      <c r="Z406" s="48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</row>
    <row r="407" ht="13.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8"/>
      <c r="U407" s="47"/>
      <c r="V407" s="47"/>
      <c r="W407" s="47"/>
      <c r="X407" s="47"/>
      <c r="Y407" s="47"/>
      <c r="Z407" s="48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</row>
    <row r="408" ht="13.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8"/>
      <c r="U408" s="47"/>
      <c r="V408" s="47"/>
      <c r="W408" s="47"/>
      <c r="X408" s="47"/>
      <c r="Y408" s="47"/>
      <c r="Z408" s="48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</row>
    <row r="409" ht="13.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8"/>
      <c r="U409" s="47"/>
      <c r="V409" s="47"/>
      <c r="W409" s="47"/>
      <c r="X409" s="47"/>
      <c r="Y409" s="47"/>
      <c r="Z409" s="48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</row>
    <row r="410" ht="13.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8"/>
      <c r="U410" s="47"/>
      <c r="V410" s="47"/>
      <c r="W410" s="47"/>
      <c r="X410" s="47"/>
      <c r="Y410" s="47"/>
      <c r="Z410" s="48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</row>
    <row r="411" ht="13.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8"/>
      <c r="U411" s="47"/>
      <c r="V411" s="47"/>
      <c r="W411" s="47"/>
      <c r="X411" s="47"/>
      <c r="Y411" s="47"/>
      <c r="Z411" s="48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</row>
    <row r="412" ht="13.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8"/>
      <c r="U412" s="47"/>
      <c r="V412" s="47"/>
      <c r="W412" s="47"/>
      <c r="X412" s="47"/>
      <c r="Y412" s="47"/>
      <c r="Z412" s="48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</row>
    <row r="413" ht="13.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8"/>
      <c r="U413" s="47"/>
      <c r="V413" s="47"/>
      <c r="W413" s="47"/>
      <c r="X413" s="47"/>
      <c r="Y413" s="47"/>
      <c r="Z413" s="48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</row>
    <row r="414" ht="13.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8"/>
      <c r="U414" s="47"/>
      <c r="V414" s="47"/>
      <c r="W414" s="47"/>
      <c r="X414" s="47"/>
      <c r="Y414" s="47"/>
      <c r="Z414" s="48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</row>
    <row r="415" ht="13.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8"/>
      <c r="U415" s="47"/>
      <c r="V415" s="47"/>
      <c r="W415" s="47"/>
      <c r="X415" s="47"/>
      <c r="Y415" s="47"/>
      <c r="Z415" s="48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</row>
    <row r="416" ht="13.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8"/>
      <c r="U416" s="47"/>
      <c r="V416" s="47"/>
      <c r="W416" s="47"/>
      <c r="X416" s="47"/>
      <c r="Y416" s="47"/>
      <c r="Z416" s="48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</row>
    <row r="417" ht="13.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8"/>
      <c r="U417" s="47"/>
      <c r="V417" s="47"/>
      <c r="W417" s="47"/>
      <c r="X417" s="47"/>
      <c r="Y417" s="47"/>
      <c r="Z417" s="48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</row>
    <row r="418" ht="13.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8"/>
      <c r="U418" s="47"/>
      <c r="V418" s="47"/>
      <c r="W418" s="47"/>
      <c r="X418" s="47"/>
      <c r="Y418" s="47"/>
      <c r="Z418" s="48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</row>
    <row r="419" ht="13.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8"/>
      <c r="U419" s="47"/>
      <c r="V419" s="47"/>
      <c r="W419" s="47"/>
      <c r="X419" s="47"/>
      <c r="Y419" s="47"/>
      <c r="Z419" s="48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</row>
    <row r="420" ht="13.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8"/>
      <c r="U420" s="47"/>
      <c r="V420" s="47"/>
      <c r="W420" s="47"/>
      <c r="X420" s="47"/>
      <c r="Y420" s="47"/>
      <c r="Z420" s="48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</row>
    <row r="421" ht="13.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8"/>
      <c r="U421" s="47"/>
      <c r="V421" s="47"/>
      <c r="W421" s="47"/>
      <c r="X421" s="47"/>
      <c r="Y421" s="47"/>
      <c r="Z421" s="48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</row>
    <row r="422" ht="13.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8"/>
      <c r="U422" s="47"/>
      <c r="V422" s="47"/>
      <c r="W422" s="47"/>
      <c r="X422" s="47"/>
      <c r="Y422" s="47"/>
      <c r="Z422" s="48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</row>
    <row r="423" ht="13.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8"/>
      <c r="U423" s="47"/>
      <c r="V423" s="47"/>
      <c r="W423" s="47"/>
      <c r="X423" s="47"/>
      <c r="Y423" s="47"/>
      <c r="Z423" s="48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</row>
    <row r="424" ht="13.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8"/>
      <c r="U424" s="47"/>
      <c r="V424" s="47"/>
      <c r="W424" s="47"/>
      <c r="X424" s="47"/>
      <c r="Y424" s="47"/>
      <c r="Z424" s="48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</row>
    <row r="425" ht="13.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8"/>
      <c r="U425" s="47"/>
      <c r="V425" s="47"/>
      <c r="W425" s="47"/>
      <c r="X425" s="47"/>
      <c r="Y425" s="47"/>
      <c r="Z425" s="48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</row>
    <row r="426" ht="13.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8"/>
      <c r="U426" s="47"/>
      <c r="V426" s="47"/>
      <c r="W426" s="47"/>
      <c r="X426" s="47"/>
      <c r="Y426" s="47"/>
      <c r="Z426" s="48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</row>
    <row r="427" ht="13.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8"/>
      <c r="U427" s="47"/>
      <c r="V427" s="47"/>
      <c r="W427" s="47"/>
      <c r="X427" s="47"/>
      <c r="Y427" s="47"/>
      <c r="Z427" s="48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</row>
    <row r="428" ht="13.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8"/>
      <c r="U428" s="47"/>
      <c r="V428" s="47"/>
      <c r="W428" s="47"/>
      <c r="X428" s="47"/>
      <c r="Y428" s="47"/>
      <c r="Z428" s="48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</row>
    <row r="429" ht="13.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8"/>
      <c r="U429" s="47"/>
      <c r="V429" s="47"/>
      <c r="W429" s="47"/>
      <c r="X429" s="47"/>
      <c r="Y429" s="47"/>
      <c r="Z429" s="48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</row>
    <row r="430" ht="13.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8"/>
      <c r="U430" s="47"/>
      <c r="V430" s="47"/>
      <c r="W430" s="47"/>
      <c r="X430" s="47"/>
      <c r="Y430" s="47"/>
      <c r="Z430" s="48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</row>
    <row r="431" ht="13.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8"/>
      <c r="U431" s="47"/>
      <c r="V431" s="47"/>
      <c r="W431" s="47"/>
      <c r="X431" s="47"/>
      <c r="Y431" s="47"/>
      <c r="Z431" s="48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</row>
    <row r="432" ht="13.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8"/>
      <c r="U432" s="47"/>
      <c r="V432" s="47"/>
      <c r="W432" s="47"/>
      <c r="X432" s="47"/>
      <c r="Y432" s="47"/>
      <c r="Z432" s="48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</row>
    <row r="433" ht="13.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8"/>
      <c r="U433" s="47"/>
      <c r="V433" s="47"/>
      <c r="W433" s="47"/>
      <c r="X433" s="47"/>
      <c r="Y433" s="47"/>
      <c r="Z433" s="48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</row>
    <row r="434" ht="13.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8"/>
      <c r="U434" s="47"/>
      <c r="V434" s="47"/>
      <c r="W434" s="47"/>
      <c r="X434" s="47"/>
      <c r="Y434" s="47"/>
      <c r="Z434" s="48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</row>
    <row r="435" ht="13.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8"/>
      <c r="U435" s="47"/>
      <c r="V435" s="47"/>
      <c r="W435" s="47"/>
      <c r="X435" s="47"/>
      <c r="Y435" s="47"/>
      <c r="Z435" s="48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</row>
    <row r="436" ht="13.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8"/>
      <c r="U436" s="47"/>
      <c r="V436" s="47"/>
      <c r="W436" s="47"/>
      <c r="X436" s="47"/>
      <c r="Y436" s="47"/>
      <c r="Z436" s="48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</row>
    <row r="437" ht="13.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8"/>
      <c r="U437" s="47"/>
      <c r="V437" s="47"/>
      <c r="W437" s="47"/>
      <c r="X437" s="47"/>
      <c r="Y437" s="47"/>
      <c r="Z437" s="48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</row>
    <row r="438" ht="13.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8"/>
      <c r="U438" s="47"/>
      <c r="V438" s="47"/>
      <c r="W438" s="47"/>
      <c r="X438" s="47"/>
      <c r="Y438" s="47"/>
      <c r="Z438" s="48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</row>
    <row r="439" ht="13.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8"/>
      <c r="U439" s="47"/>
      <c r="V439" s="47"/>
      <c r="W439" s="47"/>
      <c r="X439" s="47"/>
      <c r="Y439" s="47"/>
      <c r="Z439" s="48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</row>
    <row r="440" ht="13.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8"/>
      <c r="U440" s="47"/>
      <c r="V440" s="47"/>
      <c r="W440" s="47"/>
      <c r="X440" s="47"/>
      <c r="Y440" s="47"/>
      <c r="Z440" s="48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</row>
    <row r="441" ht="13.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8"/>
      <c r="U441" s="47"/>
      <c r="V441" s="47"/>
      <c r="W441" s="47"/>
      <c r="X441" s="47"/>
      <c r="Y441" s="47"/>
      <c r="Z441" s="48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</row>
    <row r="442" ht="13.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8"/>
      <c r="U442" s="47"/>
      <c r="V442" s="47"/>
      <c r="W442" s="47"/>
      <c r="X442" s="47"/>
      <c r="Y442" s="47"/>
      <c r="Z442" s="48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</row>
    <row r="443" ht="13.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8"/>
      <c r="U443" s="47"/>
      <c r="V443" s="47"/>
      <c r="W443" s="47"/>
      <c r="X443" s="47"/>
      <c r="Y443" s="47"/>
      <c r="Z443" s="48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</row>
    <row r="444" ht="13.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8"/>
      <c r="U444" s="47"/>
      <c r="V444" s="47"/>
      <c r="W444" s="47"/>
      <c r="X444" s="47"/>
      <c r="Y444" s="47"/>
      <c r="Z444" s="48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</row>
    <row r="445" ht="13.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8"/>
      <c r="U445" s="47"/>
      <c r="V445" s="47"/>
      <c r="W445" s="47"/>
      <c r="X445" s="47"/>
      <c r="Y445" s="47"/>
      <c r="Z445" s="48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</row>
    <row r="446" ht="13.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8"/>
      <c r="U446" s="47"/>
      <c r="V446" s="47"/>
      <c r="W446" s="47"/>
      <c r="X446" s="47"/>
      <c r="Y446" s="47"/>
      <c r="Z446" s="48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</row>
    <row r="447" ht="13.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8"/>
      <c r="U447" s="47"/>
      <c r="V447" s="47"/>
      <c r="W447" s="47"/>
      <c r="X447" s="47"/>
      <c r="Y447" s="47"/>
      <c r="Z447" s="48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</row>
    <row r="448" ht="13.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8"/>
      <c r="U448" s="47"/>
      <c r="V448" s="47"/>
      <c r="W448" s="47"/>
      <c r="X448" s="47"/>
      <c r="Y448" s="47"/>
      <c r="Z448" s="48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</row>
    <row r="449" ht="13.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8"/>
      <c r="U449" s="47"/>
      <c r="V449" s="47"/>
      <c r="W449" s="47"/>
      <c r="X449" s="47"/>
      <c r="Y449" s="47"/>
      <c r="Z449" s="48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</row>
    <row r="450" ht="13.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8"/>
      <c r="U450" s="47"/>
      <c r="V450" s="47"/>
      <c r="W450" s="47"/>
      <c r="X450" s="47"/>
      <c r="Y450" s="47"/>
      <c r="Z450" s="48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</row>
    <row r="451" ht="13.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8"/>
      <c r="U451" s="47"/>
      <c r="V451" s="47"/>
      <c r="W451" s="47"/>
      <c r="X451" s="47"/>
      <c r="Y451" s="47"/>
      <c r="Z451" s="48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</row>
    <row r="452" ht="13.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8"/>
      <c r="U452" s="47"/>
      <c r="V452" s="47"/>
      <c r="W452" s="47"/>
      <c r="X452" s="47"/>
      <c r="Y452" s="47"/>
      <c r="Z452" s="48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</row>
    <row r="453" ht="13.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8"/>
      <c r="U453" s="47"/>
      <c r="V453" s="47"/>
      <c r="W453" s="47"/>
      <c r="X453" s="47"/>
      <c r="Y453" s="47"/>
      <c r="Z453" s="48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</row>
    <row r="454" ht="13.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8"/>
      <c r="U454" s="47"/>
      <c r="V454" s="47"/>
      <c r="W454" s="47"/>
      <c r="X454" s="47"/>
      <c r="Y454" s="47"/>
      <c r="Z454" s="48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</row>
    <row r="455" ht="13.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8"/>
      <c r="U455" s="47"/>
      <c r="V455" s="47"/>
      <c r="W455" s="47"/>
      <c r="X455" s="47"/>
      <c r="Y455" s="47"/>
      <c r="Z455" s="48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</row>
    <row r="456" ht="13.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8"/>
      <c r="U456" s="47"/>
      <c r="V456" s="47"/>
      <c r="W456" s="47"/>
      <c r="X456" s="47"/>
      <c r="Y456" s="47"/>
      <c r="Z456" s="48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</row>
    <row r="457" ht="13.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8"/>
      <c r="U457" s="47"/>
      <c r="V457" s="47"/>
      <c r="W457" s="47"/>
      <c r="X457" s="47"/>
      <c r="Y457" s="47"/>
      <c r="Z457" s="48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</row>
    <row r="458" ht="13.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8"/>
      <c r="U458" s="47"/>
      <c r="V458" s="47"/>
      <c r="W458" s="47"/>
      <c r="X458" s="47"/>
      <c r="Y458" s="47"/>
      <c r="Z458" s="48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</row>
    <row r="459" ht="13.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8"/>
      <c r="U459" s="47"/>
      <c r="V459" s="47"/>
      <c r="W459" s="47"/>
      <c r="X459" s="47"/>
      <c r="Y459" s="47"/>
      <c r="Z459" s="48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</row>
    <row r="460" ht="13.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8"/>
      <c r="U460" s="47"/>
      <c r="V460" s="47"/>
      <c r="W460" s="47"/>
      <c r="X460" s="47"/>
      <c r="Y460" s="47"/>
      <c r="Z460" s="48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</row>
    <row r="461" ht="13.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8"/>
      <c r="U461" s="47"/>
      <c r="V461" s="47"/>
      <c r="W461" s="47"/>
      <c r="X461" s="47"/>
      <c r="Y461" s="47"/>
      <c r="Z461" s="48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</row>
    <row r="462" ht="13.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8"/>
      <c r="U462" s="47"/>
      <c r="V462" s="47"/>
      <c r="W462" s="47"/>
      <c r="X462" s="47"/>
      <c r="Y462" s="47"/>
      <c r="Z462" s="48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</row>
    <row r="463" ht="13.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8"/>
      <c r="U463" s="47"/>
      <c r="V463" s="47"/>
      <c r="W463" s="47"/>
      <c r="X463" s="47"/>
      <c r="Y463" s="47"/>
      <c r="Z463" s="48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</row>
    <row r="464" ht="13.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8"/>
      <c r="U464" s="47"/>
      <c r="V464" s="47"/>
      <c r="W464" s="47"/>
      <c r="X464" s="47"/>
      <c r="Y464" s="47"/>
      <c r="Z464" s="48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</row>
    <row r="465" ht="13.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8"/>
      <c r="U465" s="47"/>
      <c r="V465" s="47"/>
      <c r="W465" s="47"/>
      <c r="X465" s="47"/>
      <c r="Y465" s="47"/>
      <c r="Z465" s="48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</row>
    <row r="466" ht="13.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8"/>
      <c r="U466" s="47"/>
      <c r="V466" s="47"/>
      <c r="W466" s="47"/>
      <c r="X466" s="47"/>
      <c r="Y466" s="47"/>
      <c r="Z466" s="48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</row>
    <row r="467" ht="13.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8"/>
      <c r="U467" s="47"/>
      <c r="V467" s="47"/>
      <c r="W467" s="47"/>
      <c r="X467" s="47"/>
      <c r="Y467" s="47"/>
      <c r="Z467" s="48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</row>
    <row r="468" ht="13.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8"/>
      <c r="U468" s="47"/>
      <c r="V468" s="47"/>
      <c r="W468" s="47"/>
      <c r="X468" s="47"/>
      <c r="Y468" s="47"/>
      <c r="Z468" s="48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</row>
    <row r="469" ht="13.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8"/>
      <c r="U469" s="47"/>
      <c r="V469" s="47"/>
      <c r="W469" s="47"/>
      <c r="X469" s="47"/>
      <c r="Y469" s="47"/>
      <c r="Z469" s="48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</row>
    <row r="470" ht="13.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8"/>
      <c r="U470" s="47"/>
      <c r="V470" s="47"/>
      <c r="W470" s="47"/>
      <c r="X470" s="47"/>
      <c r="Y470" s="47"/>
      <c r="Z470" s="48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</row>
    <row r="471" ht="13.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8"/>
      <c r="U471" s="47"/>
      <c r="V471" s="47"/>
      <c r="W471" s="47"/>
      <c r="X471" s="47"/>
      <c r="Y471" s="47"/>
      <c r="Z471" s="48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</row>
    <row r="472" ht="13.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8"/>
      <c r="U472" s="47"/>
      <c r="V472" s="47"/>
      <c r="W472" s="47"/>
      <c r="X472" s="47"/>
      <c r="Y472" s="47"/>
      <c r="Z472" s="48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</row>
    <row r="473" ht="13.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8"/>
      <c r="U473" s="47"/>
      <c r="V473" s="47"/>
      <c r="W473" s="47"/>
      <c r="X473" s="47"/>
      <c r="Y473" s="47"/>
      <c r="Z473" s="48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</row>
    <row r="474" ht="13.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8"/>
      <c r="U474" s="47"/>
      <c r="V474" s="47"/>
      <c r="W474" s="47"/>
      <c r="X474" s="47"/>
      <c r="Y474" s="47"/>
      <c r="Z474" s="48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</row>
    <row r="475" ht="13.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8"/>
      <c r="U475" s="47"/>
      <c r="V475" s="47"/>
      <c r="W475" s="47"/>
      <c r="X475" s="47"/>
      <c r="Y475" s="47"/>
      <c r="Z475" s="48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</row>
    <row r="476" ht="13.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8"/>
      <c r="U476" s="47"/>
      <c r="V476" s="47"/>
      <c r="W476" s="47"/>
      <c r="X476" s="47"/>
      <c r="Y476" s="47"/>
      <c r="Z476" s="48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</row>
    <row r="477" ht="13.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8"/>
      <c r="U477" s="47"/>
      <c r="V477" s="47"/>
      <c r="W477" s="47"/>
      <c r="X477" s="47"/>
      <c r="Y477" s="47"/>
      <c r="Z477" s="48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</row>
    <row r="478" ht="13.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8"/>
      <c r="U478" s="47"/>
      <c r="V478" s="47"/>
      <c r="W478" s="47"/>
      <c r="X478" s="47"/>
      <c r="Y478" s="47"/>
      <c r="Z478" s="48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</row>
    <row r="479" ht="13.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8"/>
      <c r="U479" s="47"/>
      <c r="V479" s="47"/>
      <c r="W479" s="47"/>
      <c r="X479" s="47"/>
      <c r="Y479" s="47"/>
      <c r="Z479" s="48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</row>
    <row r="480" ht="13.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8"/>
      <c r="U480" s="47"/>
      <c r="V480" s="47"/>
      <c r="W480" s="47"/>
      <c r="X480" s="47"/>
      <c r="Y480" s="47"/>
      <c r="Z480" s="48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</row>
    <row r="481" ht="13.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8"/>
      <c r="U481" s="47"/>
      <c r="V481" s="47"/>
      <c r="W481" s="47"/>
      <c r="X481" s="47"/>
      <c r="Y481" s="47"/>
      <c r="Z481" s="48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</row>
    <row r="482" ht="13.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8"/>
      <c r="U482" s="47"/>
      <c r="V482" s="47"/>
      <c r="W482" s="47"/>
      <c r="X482" s="47"/>
      <c r="Y482" s="47"/>
      <c r="Z482" s="48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</row>
    <row r="483" ht="13.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8"/>
      <c r="U483" s="47"/>
      <c r="V483" s="47"/>
      <c r="W483" s="47"/>
      <c r="X483" s="47"/>
      <c r="Y483" s="47"/>
      <c r="Z483" s="48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</row>
    <row r="484" ht="13.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8"/>
      <c r="U484" s="47"/>
      <c r="V484" s="47"/>
      <c r="W484" s="47"/>
      <c r="X484" s="47"/>
      <c r="Y484" s="47"/>
      <c r="Z484" s="48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</row>
    <row r="485" ht="13.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8"/>
      <c r="U485" s="47"/>
      <c r="V485" s="47"/>
      <c r="W485" s="47"/>
      <c r="X485" s="47"/>
      <c r="Y485" s="47"/>
      <c r="Z485" s="48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</row>
    <row r="486" ht="13.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8"/>
      <c r="U486" s="47"/>
      <c r="V486" s="47"/>
      <c r="W486" s="47"/>
      <c r="X486" s="47"/>
      <c r="Y486" s="47"/>
      <c r="Z486" s="48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</row>
    <row r="487" ht="13.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8"/>
      <c r="U487" s="47"/>
      <c r="V487" s="47"/>
      <c r="W487" s="47"/>
      <c r="X487" s="47"/>
      <c r="Y487" s="47"/>
      <c r="Z487" s="48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</row>
    <row r="488" ht="13.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8"/>
      <c r="U488" s="47"/>
      <c r="V488" s="47"/>
      <c r="W488" s="47"/>
      <c r="X488" s="47"/>
      <c r="Y488" s="47"/>
      <c r="Z488" s="48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</row>
    <row r="489" ht="13.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8"/>
      <c r="U489" s="47"/>
      <c r="V489" s="47"/>
      <c r="W489" s="47"/>
      <c r="X489" s="47"/>
      <c r="Y489" s="47"/>
      <c r="Z489" s="48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</row>
    <row r="490" ht="13.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8"/>
      <c r="U490" s="47"/>
      <c r="V490" s="47"/>
      <c r="W490" s="47"/>
      <c r="X490" s="47"/>
      <c r="Y490" s="47"/>
      <c r="Z490" s="48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</row>
    <row r="491" ht="13.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8"/>
      <c r="U491" s="47"/>
      <c r="V491" s="47"/>
      <c r="W491" s="47"/>
      <c r="X491" s="47"/>
      <c r="Y491" s="47"/>
      <c r="Z491" s="48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</row>
    <row r="492" ht="13.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8"/>
      <c r="U492" s="47"/>
      <c r="V492" s="47"/>
      <c r="W492" s="47"/>
      <c r="X492" s="47"/>
      <c r="Y492" s="47"/>
      <c r="Z492" s="48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</row>
    <row r="493" ht="13.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8"/>
      <c r="U493" s="47"/>
      <c r="V493" s="47"/>
      <c r="W493" s="47"/>
      <c r="X493" s="47"/>
      <c r="Y493" s="47"/>
      <c r="Z493" s="48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</row>
    <row r="494" ht="13.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8"/>
      <c r="U494" s="47"/>
      <c r="V494" s="47"/>
      <c r="W494" s="47"/>
      <c r="X494" s="47"/>
      <c r="Y494" s="47"/>
      <c r="Z494" s="48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</row>
    <row r="495" ht="13.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8"/>
      <c r="U495" s="47"/>
      <c r="V495" s="47"/>
      <c r="W495" s="47"/>
      <c r="X495" s="47"/>
      <c r="Y495" s="47"/>
      <c r="Z495" s="48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</row>
    <row r="496" ht="13.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8"/>
      <c r="U496" s="47"/>
      <c r="V496" s="47"/>
      <c r="W496" s="47"/>
      <c r="X496" s="47"/>
      <c r="Y496" s="47"/>
      <c r="Z496" s="48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</row>
    <row r="497" ht="13.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8"/>
      <c r="U497" s="47"/>
      <c r="V497" s="47"/>
      <c r="W497" s="47"/>
      <c r="X497" s="47"/>
      <c r="Y497" s="47"/>
      <c r="Z497" s="48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</row>
    <row r="498" ht="13.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8"/>
      <c r="U498" s="47"/>
      <c r="V498" s="47"/>
      <c r="W498" s="47"/>
      <c r="X498" s="47"/>
      <c r="Y498" s="47"/>
      <c r="Z498" s="48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</row>
    <row r="499" ht="13.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8"/>
      <c r="U499" s="47"/>
      <c r="V499" s="47"/>
      <c r="W499" s="47"/>
      <c r="X499" s="47"/>
      <c r="Y499" s="47"/>
      <c r="Z499" s="48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</row>
    <row r="500" ht="13.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8"/>
      <c r="U500" s="47"/>
      <c r="V500" s="47"/>
      <c r="W500" s="47"/>
      <c r="X500" s="47"/>
      <c r="Y500" s="47"/>
      <c r="Z500" s="48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</row>
    <row r="501" ht="13.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8"/>
      <c r="U501" s="47"/>
      <c r="V501" s="47"/>
      <c r="W501" s="47"/>
      <c r="X501" s="47"/>
      <c r="Y501" s="47"/>
      <c r="Z501" s="48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</row>
    <row r="502" ht="13.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8"/>
      <c r="U502" s="47"/>
      <c r="V502" s="47"/>
      <c r="W502" s="47"/>
      <c r="X502" s="47"/>
      <c r="Y502" s="47"/>
      <c r="Z502" s="48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</row>
    <row r="503" ht="13.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8"/>
      <c r="U503" s="47"/>
      <c r="V503" s="47"/>
      <c r="W503" s="47"/>
      <c r="X503" s="47"/>
      <c r="Y503" s="47"/>
      <c r="Z503" s="48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</row>
    <row r="504" ht="13.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8"/>
      <c r="U504" s="47"/>
      <c r="V504" s="47"/>
      <c r="W504" s="47"/>
      <c r="X504" s="47"/>
      <c r="Y504" s="47"/>
      <c r="Z504" s="48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</row>
    <row r="505" ht="13.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8"/>
      <c r="U505" s="47"/>
      <c r="V505" s="47"/>
      <c r="W505" s="47"/>
      <c r="X505" s="47"/>
      <c r="Y505" s="47"/>
      <c r="Z505" s="48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</row>
    <row r="506" ht="13.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8"/>
      <c r="U506" s="47"/>
      <c r="V506" s="47"/>
      <c r="W506" s="47"/>
      <c r="X506" s="47"/>
      <c r="Y506" s="47"/>
      <c r="Z506" s="48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</row>
    <row r="507" ht="13.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8"/>
      <c r="U507" s="47"/>
      <c r="V507" s="47"/>
      <c r="W507" s="47"/>
      <c r="X507" s="47"/>
      <c r="Y507" s="47"/>
      <c r="Z507" s="48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</row>
    <row r="508" ht="13.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8"/>
      <c r="U508" s="47"/>
      <c r="V508" s="47"/>
      <c r="W508" s="47"/>
      <c r="X508" s="47"/>
      <c r="Y508" s="47"/>
      <c r="Z508" s="48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</row>
    <row r="509" ht="13.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8"/>
      <c r="U509" s="47"/>
      <c r="V509" s="47"/>
      <c r="W509" s="47"/>
      <c r="X509" s="47"/>
      <c r="Y509" s="47"/>
      <c r="Z509" s="48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</row>
    <row r="510" ht="13.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8"/>
      <c r="U510" s="47"/>
      <c r="V510" s="47"/>
      <c r="W510" s="47"/>
      <c r="X510" s="47"/>
      <c r="Y510" s="47"/>
      <c r="Z510" s="48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</row>
    <row r="511" ht="13.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8"/>
      <c r="U511" s="47"/>
      <c r="V511" s="47"/>
      <c r="W511" s="47"/>
      <c r="X511" s="47"/>
      <c r="Y511" s="47"/>
      <c r="Z511" s="48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</row>
    <row r="512" ht="13.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8"/>
      <c r="U512" s="47"/>
      <c r="V512" s="47"/>
      <c r="W512" s="47"/>
      <c r="X512" s="47"/>
      <c r="Y512" s="47"/>
      <c r="Z512" s="48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</row>
    <row r="513" ht="13.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8"/>
      <c r="U513" s="47"/>
      <c r="V513" s="47"/>
      <c r="W513" s="47"/>
      <c r="X513" s="47"/>
      <c r="Y513" s="47"/>
      <c r="Z513" s="48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</row>
    <row r="514" ht="13.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8"/>
      <c r="U514" s="47"/>
      <c r="V514" s="47"/>
      <c r="W514" s="47"/>
      <c r="X514" s="47"/>
      <c r="Y514" s="47"/>
      <c r="Z514" s="48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</row>
    <row r="515" ht="13.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8"/>
      <c r="U515" s="47"/>
      <c r="V515" s="47"/>
      <c r="W515" s="47"/>
      <c r="X515" s="47"/>
      <c r="Y515" s="47"/>
      <c r="Z515" s="48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</row>
    <row r="516" ht="13.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8"/>
      <c r="U516" s="47"/>
      <c r="V516" s="47"/>
      <c r="W516" s="47"/>
      <c r="X516" s="47"/>
      <c r="Y516" s="47"/>
      <c r="Z516" s="48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</row>
    <row r="517" ht="13.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8"/>
      <c r="U517" s="47"/>
      <c r="V517" s="47"/>
      <c r="W517" s="47"/>
      <c r="X517" s="47"/>
      <c r="Y517" s="47"/>
      <c r="Z517" s="48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</row>
    <row r="518" ht="13.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8"/>
      <c r="U518" s="47"/>
      <c r="V518" s="47"/>
      <c r="W518" s="47"/>
      <c r="X518" s="47"/>
      <c r="Y518" s="47"/>
      <c r="Z518" s="48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</row>
    <row r="519" ht="13.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8"/>
      <c r="U519" s="47"/>
      <c r="V519" s="47"/>
      <c r="W519" s="47"/>
      <c r="X519" s="47"/>
      <c r="Y519" s="47"/>
      <c r="Z519" s="48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</row>
    <row r="520" ht="13.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8"/>
      <c r="U520" s="47"/>
      <c r="V520" s="47"/>
      <c r="W520" s="47"/>
      <c r="X520" s="47"/>
      <c r="Y520" s="47"/>
      <c r="Z520" s="48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</row>
    <row r="521" ht="13.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8"/>
      <c r="U521" s="47"/>
      <c r="V521" s="47"/>
      <c r="W521" s="47"/>
      <c r="X521" s="47"/>
      <c r="Y521" s="47"/>
      <c r="Z521" s="48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</row>
    <row r="522" ht="13.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8"/>
      <c r="U522" s="47"/>
      <c r="V522" s="47"/>
      <c r="W522" s="47"/>
      <c r="X522" s="47"/>
      <c r="Y522" s="47"/>
      <c r="Z522" s="48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</row>
    <row r="523" ht="13.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8"/>
      <c r="U523" s="47"/>
      <c r="V523" s="47"/>
      <c r="W523" s="47"/>
      <c r="X523" s="47"/>
      <c r="Y523" s="47"/>
      <c r="Z523" s="48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</row>
    <row r="524" ht="13.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8"/>
      <c r="U524" s="47"/>
      <c r="V524" s="47"/>
      <c r="W524" s="47"/>
      <c r="X524" s="47"/>
      <c r="Y524" s="47"/>
      <c r="Z524" s="48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</row>
    <row r="525" ht="13.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8"/>
      <c r="U525" s="47"/>
      <c r="V525" s="47"/>
      <c r="W525" s="47"/>
      <c r="X525" s="47"/>
      <c r="Y525" s="47"/>
      <c r="Z525" s="48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</row>
    <row r="526" ht="13.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8"/>
      <c r="U526" s="47"/>
      <c r="V526" s="47"/>
      <c r="W526" s="47"/>
      <c r="X526" s="47"/>
      <c r="Y526" s="47"/>
      <c r="Z526" s="48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</row>
    <row r="527" ht="13.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8"/>
      <c r="U527" s="47"/>
      <c r="V527" s="47"/>
      <c r="W527" s="47"/>
      <c r="X527" s="47"/>
      <c r="Y527" s="47"/>
      <c r="Z527" s="48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</row>
    <row r="528" ht="13.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8"/>
      <c r="U528" s="47"/>
      <c r="V528" s="47"/>
      <c r="W528" s="47"/>
      <c r="X528" s="47"/>
      <c r="Y528" s="47"/>
      <c r="Z528" s="48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</row>
    <row r="529" ht="13.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8"/>
      <c r="U529" s="47"/>
      <c r="V529" s="47"/>
      <c r="W529" s="47"/>
      <c r="X529" s="47"/>
      <c r="Y529" s="47"/>
      <c r="Z529" s="48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</row>
    <row r="530" ht="13.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8"/>
      <c r="U530" s="47"/>
      <c r="V530" s="47"/>
      <c r="W530" s="47"/>
      <c r="X530" s="47"/>
      <c r="Y530" s="47"/>
      <c r="Z530" s="48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</row>
    <row r="531" ht="13.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8"/>
      <c r="U531" s="47"/>
      <c r="V531" s="47"/>
      <c r="W531" s="47"/>
      <c r="X531" s="47"/>
      <c r="Y531" s="47"/>
      <c r="Z531" s="48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</row>
    <row r="532" ht="13.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8"/>
      <c r="U532" s="47"/>
      <c r="V532" s="47"/>
      <c r="W532" s="47"/>
      <c r="X532" s="47"/>
      <c r="Y532" s="47"/>
      <c r="Z532" s="48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</row>
    <row r="533" ht="13.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8"/>
      <c r="U533" s="47"/>
      <c r="V533" s="47"/>
      <c r="W533" s="47"/>
      <c r="X533" s="47"/>
      <c r="Y533" s="47"/>
      <c r="Z533" s="48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</row>
    <row r="534" ht="13.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8"/>
      <c r="U534" s="47"/>
      <c r="V534" s="47"/>
      <c r="W534" s="47"/>
      <c r="X534" s="47"/>
      <c r="Y534" s="47"/>
      <c r="Z534" s="48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</row>
    <row r="535" ht="13.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8"/>
      <c r="U535" s="47"/>
      <c r="V535" s="47"/>
      <c r="W535" s="47"/>
      <c r="X535" s="47"/>
      <c r="Y535" s="47"/>
      <c r="Z535" s="48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</row>
    <row r="536" ht="13.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8"/>
      <c r="U536" s="47"/>
      <c r="V536" s="47"/>
      <c r="W536" s="47"/>
      <c r="X536" s="47"/>
      <c r="Y536" s="47"/>
      <c r="Z536" s="48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</row>
    <row r="537" ht="13.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8"/>
      <c r="U537" s="47"/>
      <c r="V537" s="47"/>
      <c r="W537" s="47"/>
      <c r="X537" s="47"/>
      <c r="Y537" s="47"/>
      <c r="Z537" s="48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</row>
    <row r="538" ht="13.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8"/>
      <c r="U538" s="47"/>
      <c r="V538" s="47"/>
      <c r="W538" s="47"/>
      <c r="X538" s="47"/>
      <c r="Y538" s="47"/>
      <c r="Z538" s="48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</row>
    <row r="539" ht="13.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8"/>
      <c r="U539" s="47"/>
      <c r="V539" s="47"/>
      <c r="W539" s="47"/>
      <c r="X539" s="47"/>
      <c r="Y539" s="47"/>
      <c r="Z539" s="48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</row>
    <row r="540" ht="13.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8"/>
      <c r="U540" s="47"/>
      <c r="V540" s="47"/>
      <c r="W540" s="47"/>
      <c r="X540" s="47"/>
      <c r="Y540" s="47"/>
      <c r="Z540" s="48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</row>
    <row r="541" ht="13.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8"/>
      <c r="U541" s="47"/>
      <c r="V541" s="47"/>
      <c r="W541" s="47"/>
      <c r="X541" s="47"/>
      <c r="Y541" s="47"/>
      <c r="Z541" s="48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</row>
    <row r="542" ht="13.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8"/>
      <c r="U542" s="47"/>
      <c r="V542" s="47"/>
      <c r="W542" s="47"/>
      <c r="X542" s="47"/>
      <c r="Y542" s="47"/>
      <c r="Z542" s="48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</row>
    <row r="543" ht="13.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8"/>
      <c r="U543" s="47"/>
      <c r="V543" s="47"/>
      <c r="W543" s="47"/>
      <c r="X543" s="47"/>
      <c r="Y543" s="47"/>
      <c r="Z543" s="48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</row>
    <row r="544" ht="13.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8"/>
      <c r="U544" s="47"/>
      <c r="V544" s="47"/>
      <c r="W544" s="47"/>
      <c r="X544" s="47"/>
      <c r="Y544" s="47"/>
      <c r="Z544" s="48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</row>
    <row r="545" ht="13.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8"/>
      <c r="U545" s="47"/>
      <c r="V545" s="47"/>
      <c r="W545" s="47"/>
      <c r="X545" s="47"/>
      <c r="Y545" s="47"/>
      <c r="Z545" s="48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</row>
    <row r="546" ht="13.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8"/>
      <c r="U546" s="47"/>
      <c r="V546" s="47"/>
      <c r="W546" s="47"/>
      <c r="X546" s="47"/>
      <c r="Y546" s="47"/>
      <c r="Z546" s="48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</row>
    <row r="547" ht="13.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8"/>
      <c r="U547" s="47"/>
      <c r="V547" s="47"/>
      <c r="W547" s="47"/>
      <c r="X547" s="47"/>
      <c r="Y547" s="47"/>
      <c r="Z547" s="48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</row>
    <row r="548" ht="13.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8"/>
      <c r="U548" s="47"/>
      <c r="V548" s="47"/>
      <c r="W548" s="47"/>
      <c r="X548" s="47"/>
      <c r="Y548" s="47"/>
      <c r="Z548" s="48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</row>
    <row r="549" ht="13.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8"/>
      <c r="U549" s="47"/>
      <c r="V549" s="47"/>
      <c r="W549" s="47"/>
      <c r="X549" s="47"/>
      <c r="Y549" s="47"/>
      <c r="Z549" s="48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</row>
    <row r="550" ht="13.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8"/>
      <c r="U550" s="47"/>
      <c r="V550" s="47"/>
      <c r="W550" s="47"/>
      <c r="X550" s="47"/>
      <c r="Y550" s="47"/>
      <c r="Z550" s="48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</row>
    <row r="551" ht="13.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8"/>
      <c r="U551" s="47"/>
      <c r="V551" s="47"/>
      <c r="W551" s="47"/>
      <c r="X551" s="47"/>
      <c r="Y551" s="47"/>
      <c r="Z551" s="48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</row>
    <row r="552" ht="13.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8"/>
      <c r="U552" s="47"/>
      <c r="V552" s="47"/>
      <c r="W552" s="47"/>
      <c r="X552" s="47"/>
      <c r="Y552" s="47"/>
      <c r="Z552" s="48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</row>
    <row r="553" ht="13.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8"/>
      <c r="U553" s="47"/>
      <c r="V553" s="47"/>
      <c r="W553" s="47"/>
      <c r="X553" s="47"/>
      <c r="Y553" s="47"/>
      <c r="Z553" s="48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</row>
    <row r="554" ht="13.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8"/>
      <c r="U554" s="47"/>
      <c r="V554" s="47"/>
      <c r="W554" s="47"/>
      <c r="X554" s="47"/>
      <c r="Y554" s="47"/>
      <c r="Z554" s="48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</row>
    <row r="555" ht="13.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8"/>
      <c r="U555" s="47"/>
      <c r="V555" s="47"/>
      <c r="W555" s="47"/>
      <c r="X555" s="47"/>
      <c r="Y555" s="47"/>
      <c r="Z555" s="48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</row>
    <row r="556" ht="13.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8"/>
      <c r="U556" s="47"/>
      <c r="V556" s="47"/>
      <c r="W556" s="47"/>
      <c r="X556" s="47"/>
      <c r="Y556" s="47"/>
      <c r="Z556" s="48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</row>
    <row r="557" ht="13.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8"/>
      <c r="U557" s="47"/>
      <c r="V557" s="47"/>
      <c r="W557" s="47"/>
      <c r="X557" s="47"/>
      <c r="Y557" s="47"/>
      <c r="Z557" s="48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</row>
    <row r="558" ht="13.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8"/>
      <c r="U558" s="47"/>
      <c r="V558" s="47"/>
      <c r="W558" s="47"/>
      <c r="X558" s="47"/>
      <c r="Y558" s="47"/>
      <c r="Z558" s="48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</row>
    <row r="559" ht="13.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8"/>
      <c r="U559" s="47"/>
      <c r="V559" s="47"/>
      <c r="W559" s="47"/>
      <c r="X559" s="47"/>
      <c r="Y559" s="47"/>
      <c r="Z559" s="48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</row>
    <row r="560" ht="13.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8"/>
      <c r="U560" s="47"/>
      <c r="V560" s="47"/>
      <c r="W560" s="47"/>
      <c r="X560" s="47"/>
      <c r="Y560" s="47"/>
      <c r="Z560" s="48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</row>
    <row r="561" ht="13.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8"/>
      <c r="U561" s="47"/>
      <c r="V561" s="47"/>
      <c r="W561" s="47"/>
      <c r="X561" s="47"/>
      <c r="Y561" s="47"/>
      <c r="Z561" s="48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</row>
    <row r="562" ht="13.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8"/>
      <c r="U562" s="47"/>
      <c r="V562" s="47"/>
      <c r="W562" s="47"/>
      <c r="X562" s="47"/>
      <c r="Y562" s="47"/>
      <c r="Z562" s="48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</row>
    <row r="563" ht="13.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8"/>
      <c r="U563" s="47"/>
      <c r="V563" s="47"/>
      <c r="W563" s="47"/>
      <c r="X563" s="47"/>
      <c r="Y563" s="47"/>
      <c r="Z563" s="48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</row>
    <row r="564" ht="13.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8"/>
      <c r="U564" s="47"/>
      <c r="V564" s="47"/>
      <c r="W564" s="47"/>
      <c r="X564" s="47"/>
      <c r="Y564" s="47"/>
      <c r="Z564" s="48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</row>
    <row r="565" ht="13.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8"/>
      <c r="U565" s="47"/>
      <c r="V565" s="47"/>
      <c r="W565" s="47"/>
      <c r="X565" s="47"/>
      <c r="Y565" s="47"/>
      <c r="Z565" s="48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</row>
    <row r="566" ht="13.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8"/>
      <c r="U566" s="47"/>
      <c r="V566" s="47"/>
      <c r="W566" s="47"/>
      <c r="X566" s="47"/>
      <c r="Y566" s="47"/>
      <c r="Z566" s="48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</row>
    <row r="567" ht="13.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8"/>
      <c r="U567" s="47"/>
      <c r="V567" s="47"/>
      <c r="W567" s="47"/>
      <c r="X567" s="47"/>
      <c r="Y567" s="47"/>
      <c r="Z567" s="48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</row>
    <row r="568" ht="13.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8"/>
      <c r="U568" s="47"/>
      <c r="V568" s="47"/>
      <c r="W568" s="47"/>
      <c r="X568" s="47"/>
      <c r="Y568" s="47"/>
      <c r="Z568" s="48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</row>
    <row r="569" ht="13.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8"/>
      <c r="U569" s="47"/>
      <c r="V569" s="47"/>
      <c r="W569" s="47"/>
      <c r="X569" s="47"/>
      <c r="Y569" s="47"/>
      <c r="Z569" s="48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</row>
    <row r="570" ht="13.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8"/>
      <c r="U570" s="47"/>
      <c r="V570" s="47"/>
      <c r="W570" s="47"/>
      <c r="X570" s="47"/>
      <c r="Y570" s="47"/>
      <c r="Z570" s="48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</row>
    <row r="571" ht="13.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8"/>
      <c r="U571" s="47"/>
      <c r="V571" s="47"/>
      <c r="W571" s="47"/>
      <c r="X571" s="47"/>
      <c r="Y571" s="47"/>
      <c r="Z571" s="48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</row>
    <row r="572" ht="13.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8"/>
      <c r="U572" s="47"/>
      <c r="V572" s="47"/>
      <c r="W572" s="47"/>
      <c r="X572" s="47"/>
      <c r="Y572" s="47"/>
      <c r="Z572" s="48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</row>
    <row r="573" ht="13.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8"/>
      <c r="U573" s="47"/>
      <c r="V573" s="47"/>
      <c r="W573" s="47"/>
      <c r="X573" s="47"/>
      <c r="Y573" s="47"/>
      <c r="Z573" s="48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</row>
    <row r="574" ht="13.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8"/>
      <c r="U574" s="47"/>
      <c r="V574" s="47"/>
      <c r="W574" s="47"/>
      <c r="X574" s="47"/>
      <c r="Y574" s="47"/>
      <c r="Z574" s="48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</row>
    <row r="575" ht="13.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8"/>
      <c r="U575" s="47"/>
      <c r="V575" s="47"/>
      <c r="W575" s="47"/>
      <c r="X575" s="47"/>
      <c r="Y575" s="47"/>
      <c r="Z575" s="48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</row>
    <row r="576" ht="13.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8"/>
      <c r="U576" s="47"/>
      <c r="V576" s="47"/>
      <c r="W576" s="47"/>
      <c r="X576" s="47"/>
      <c r="Y576" s="47"/>
      <c r="Z576" s="48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</row>
    <row r="577" ht="13.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8"/>
      <c r="U577" s="47"/>
      <c r="V577" s="47"/>
      <c r="W577" s="47"/>
      <c r="X577" s="47"/>
      <c r="Y577" s="47"/>
      <c r="Z577" s="48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</row>
    <row r="578" ht="13.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8"/>
      <c r="U578" s="47"/>
      <c r="V578" s="47"/>
      <c r="W578" s="47"/>
      <c r="X578" s="47"/>
      <c r="Y578" s="47"/>
      <c r="Z578" s="48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</row>
    <row r="579" ht="13.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8"/>
      <c r="U579" s="47"/>
      <c r="V579" s="47"/>
      <c r="W579" s="47"/>
      <c r="X579" s="47"/>
      <c r="Y579" s="47"/>
      <c r="Z579" s="48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</row>
    <row r="580" ht="13.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8"/>
      <c r="U580" s="47"/>
      <c r="V580" s="47"/>
      <c r="W580" s="47"/>
      <c r="X580" s="47"/>
      <c r="Y580" s="47"/>
      <c r="Z580" s="48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</row>
    <row r="581" ht="13.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8"/>
      <c r="U581" s="47"/>
      <c r="V581" s="47"/>
      <c r="W581" s="47"/>
      <c r="X581" s="47"/>
      <c r="Y581" s="47"/>
      <c r="Z581" s="48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</row>
    <row r="582" ht="13.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8"/>
      <c r="U582" s="47"/>
      <c r="V582" s="47"/>
      <c r="W582" s="47"/>
      <c r="X582" s="47"/>
      <c r="Y582" s="47"/>
      <c r="Z582" s="48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</row>
    <row r="583" ht="13.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8"/>
      <c r="U583" s="47"/>
      <c r="V583" s="47"/>
      <c r="W583" s="47"/>
      <c r="X583" s="47"/>
      <c r="Y583" s="47"/>
      <c r="Z583" s="48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</row>
    <row r="584" ht="13.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8"/>
      <c r="U584" s="47"/>
      <c r="V584" s="47"/>
      <c r="W584" s="47"/>
      <c r="X584" s="47"/>
      <c r="Y584" s="47"/>
      <c r="Z584" s="48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</row>
    <row r="585" ht="13.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8"/>
      <c r="U585" s="47"/>
      <c r="V585" s="47"/>
      <c r="W585" s="47"/>
      <c r="X585" s="47"/>
      <c r="Y585" s="47"/>
      <c r="Z585" s="48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</row>
    <row r="586" ht="13.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8"/>
      <c r="U586" s="47"/>
      <c r="V586" s="47"/>
      <c r="W586" s="47"/>
      <c r="X586" s="47"/>
      <c r="Y586" s="47"/>
      <c r="Z586" s="48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</row>
    <row r="587" ht="13.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8"/>
      <c r="U587" s="47"/>
      <c r="V587" s="47"/>
      <c r="W587" s="47"/>
      <c r="X587" s="47"/>
      <c r="Y587" s="47"/>
      <c r="Z587" s="48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</row>
    <row r="588" ht="13.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8"/>
      <c r="U588" s="47"/>
      <c r="V588" s="47"/>
      <c r="W588" s="47"/>
      <c r="X588" s="47"/>
      <c r="Y588" s="47"/>
      <c r="Z588" s="48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</row>
    <row r="589" ht="13.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8"/>
      <c r="U589" s="47"/>
      <c r="V589" s="47"/>
      <c r="W589" s="47"/>
      <c r="X589" s="47"/>
      <c r="Y589" s="47"/>
      <c r="Z589" s="48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</row>
    <row r="590" ht="13.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8"/>
      <c r="U590" s="47"/>
      <c r="V590" s="47"/>
      <c r="W590" s="47"/>
      <c r="X590" s="47"/>
      <c r="Y590" s="47"/>
      <c r="Z590" s="48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</row>
    <row r="591" ht="13.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8"/>
      <c r="U591" s="47"/>
      <c r="V591" s="47"/>
      <c r="W591" s="47"/>
      <c r="X591" s="47"/>
      <c r="Y591" s="47"/>
      <c r="Z591" s="48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</row>
    <row r="592" ht="13.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8"/>
      <c r="U592" s="47"/>
      <c r="V592" s="47"/>
      <c r="W592" s="47"/>
      <c r="X592" s="47"/>
      <c r="Y592" s="47"/>
      <c r="Z592" s="48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</row>
    <row r="593" ht="13.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8"/>
      <c r="U593" s="47"/>
      <c r="V593" s="47"/>
      <c r="W593" s="47"/>
      <c r="X593" s="47"/>
      <c r="Y593" s="47"/>
      <c r="Z593" s="48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</row>
    <row r="594" ht="13.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8"/>
      <c r="U594" s="47"/>
      <c r="V594" s="47"/>
      <c r="W594" s="47"/>
      <c r="X594" s="47"/>
      <c r="Y594" s="47"/>
      <c r="Z594" s="48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</row>
    <row r="595" ht="13.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8"/>
      <c r="U595" s="47"/>
      <c r="V595" s="47"/>
      <c r="W595" s="47"/>
      <c r="X595" s="47"/>
      <c r="Y595" s="47"/>
      <c r="Z595" s="48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</row>
    <row r="596" ht="13.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8"/>
      <c r="U596" s="47"/>
      <c r="V596" s="47"/>
      <c r="W596" s="47"/>
      <c r="X596" s="47"/>
      <c r="Y596" s="47"/>
      <c r="Z596" s="48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</row>
    <row r="597" ht="13.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8"/>
      <c r="U597" s="47"/>
      <c r="V597" s="47"/>
      <c r="W597" s="47"/>
      <c r="X597" s="47"/>
      <c r="Y597" s="47"/>
      <c r="Z597" s="48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</row>
    <row r="598" ht="13.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8"/>
      <c r="U598" s="47"/>
      <c r="V598" s="47"/>
      <c r="W598" s="47"/>
      <c r="X598" s="47"/>
      <c r="Y598" s="47"/>
      <c r="Z598" s="48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</row>
    <row r="599" ht="13.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8"/>
      <c r="U599" s="47"/>
      <c r="V599" s="47"/>
      <c r="W599" s="47"/>
      <c r="X599" s="47"/>
      <c r="Y599" s="47"/>
      <c r="Z599" s="48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</row>
    <row r="600" ht="13.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8"/>
      <c r="U600" s="47"/>
      <c r="V600" s="47"/>
      <c r="W600" s="47"/>
      <c r="X600" s="47"/>
      <c r="Y600" s="47"/>
      <c r="Z600" s="48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</row>
    <row r="601" ht="13.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8"/>
      <c r="U601" s="47"/>
      <c r="V601" s="47"/>
      <c r="W601" s="47"/>
      <c r="X601" s="47"/>
      <c r="Y601" s="47"/>
      <c r="Z601" s="48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</row>
    <row r="602" ht="13.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8"/>
      <c r="U602" s="47"/>
      <c r="V602" s="47"/>
      <c r="W602" s="47"/>
      <c r="X602" s="47"/>
      <c r="Y602" s="47"/>
      <c r="Z602" s="48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</row>
    <row r="603" ht="13.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8"/>
      <c r="U603" s="47"/>
      <c r="V603" s="47"/>
      <c r="W603" s="47"/>
      <c r="X603" s="47"/>
      <c r="Y603" s="47"/>
      <c r="Z603" s="48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</row>
    <row r="604" ht="13.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8"/>
      <c r="U604" s="47"/>
      <c r="V604" s="47"/>
      <c r="W604" s="47"/>
      <c r="X604" s="47"/>
      <c r="Y604" s="47"/>
      <c r="Z604" s="48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</row>
    <row r="605" ht="13.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8"/>
      <c r="U605" s="47"/>
      <c r="V605" s="47"/>
      <c r="W605" s="47"/>
      <c r="X605" s="47"/>
      <c r="Y605" s="47"/>
      <c r="Z605" s="48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</row>
    <row r="606" ht="13.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8"/>
      <c r="U606" s="47"/>
      <c r="V606" s="47"/>
      <c r="W606" s="47"/>
      <c r="X606" s="47"/>
      <c r="Y606" s="47"/>
      <c r="Z606" s="48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</row>
    <row r="607" ht="13.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8"/>
      <c r="U607" s="47"/>
      <c r="V607" s="47"/>
      <c r="W607" s="47"/>
      <c r="X607" s="47"/>
      <c r="Y607" s="47"/>
      <c r="Z607" s="48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</row>
    <row r="608" ht="13.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8"/>
      <c r="U608" s="47"/>
      <c r="V608" s="47"/>
      <c r="W608" s="47"/>
      <c r="X608" s="47"/>
      <c r="Y608" s="47"/>
      <c r="Z608" s="48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</row>
    <row r="609" ht="13.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8"/>
      <c r="U609" s="47"/>
      <c r="V609" s="47"/>
      <c r="W609" s="47"/>
      <c r="X609" s="47"/>
      <c r="Y609" s="47"/>
      <c r="Z609" s="48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</row>
    <row r="610" ht="13.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8"/>
      <c r="U610" s="47"/>
      <c r="V610" s="47"/>
      <c r="W610" s="47"/>
      <c r="X610" s="47"/>
      <c r="Y610" s="47"/>
      <c r="Z610" s="48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</row>
    <row r="611" ht="13.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8"/>
      <c r="U611" s="47"/>
      <c r="V611" s="47"/>
      <c r="W611" s="47"/>
      <c r="X611" s="47"/>
      <c r="Y611" s="47"/>
      <c r="Z611" s="48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</row>
    <row r="612" ht="13.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8"/>
      <c r="U612" s="47"/>
      <c r="V612" s="47"/>
      <c r="W612" s="47"/>
      <c r="X612" s="47"/>
      <c r="Y612" s="47"/>
      <c r="Z612" s="48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</row>
    <row r="613" ht="13.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8"/>
      <c r="U613" s="47"/>
      <c r="V613" s="47"/>
      <c r="W613" s="47"/>
      <c r="X613" s="47"/>
      <c r="Y613" s="47"/>
      <c r="Z613" s="48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</row>
    <row r="614" ht="13.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8"/>
      <c r="U614" s="47"/>
      <c r="V614" s="47"/>
      <c r="W614" s="47"/>
      <c r="X614" s="47"/>
      <c r="Y614" s="47"/>
      <c r="Z614" s="48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</row>
    <row r="615" ht="13.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8"/>
      <c r="U615" s="47"/>
      <c r="V615" s="47"/>
      <c r="W615" s="47"/>
      <c r="X615" s="47"/>
      <c r="Y615" s="47"/>
      <c r="Z615" s="48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</row>
    <row r="616" ht="13.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8"/>
      <c r="U616" s="47"/>
      <c r="V616" s="47"/>
      <c r="W616" s="47"/>
      <c r="X616" s="47"/>
      <c r="Y616" s="47"/>
      <c r="Z616" s="48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</row>
    <row r="617" ht="13.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8"/>
      <c r="U617" s="47"/>
      <c r="V617" s="47"/>
      <c r="W617" s="47"/>
      <c r="X617" s="47"/>
      <c r="Y617" s="47"/>
      <c r="Z617" s="48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</row>
    <row r="618" ht="13.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8"/>
      <c r="U618" s="47"/>
      <c r="V618" s="47"/>
      <c r="W618" s="47"/>
      <c r="X618" s="47"/>
      <c r="Y618" s="47"/>
      <c r="Z618" s="48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</row>
    <row r="619" ht="13.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8"/>
      <c r="U619" s="47"/>
      <c r="V619" s="47"/>
      <c r="W619" s="47"/>
      <c r="X619" s="47"/>
      <c r="Y619" s="47"/>
      <c r="Z619" s="48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</row>
    <row r="620" ht="13.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8"/>
      <c r="U620" s="47"/>
      <c r="V620" s="47"/>
      <c r="W620" s="47"/>
      <c r="X620" s="47"/>
      <c r="Y620" s="47"/>
      <c r="Z620" s="48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</row>
    <row r="621" ht="13.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8"/>
      <c r="U621" s="47"/>
      <c r="V621" s="47"/>
      <c r="W621" s="47"/>
      <c r="X621" s="47"/>
      <c r="Y621" s="47"/>
      <c r="Z621" s="48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</row>
    <row r="622" ht="13.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8"/>
      <c r="U622" s="47"/>
      <c r="V622" s="47"/>
      <c r="W622" s="47"/>
      <c r="X622" s="47"/>
      <c r="Y622" s="47"/>
      <c r="Z622" s="48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</row>
    <row r="623" ht="13.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8"/>
      <c r="U623" s="47"/>
      <c r="V623" s="47"/>
      <c r="W623" s="47"/>
      <c r="X623" s="47"/>
      <c r="Y623" s="47"/>
      <c r="Z623" s="48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</row>
    <row r="624" ht="13.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8"/>
      <c r="U624" s="47"/>
      <c r="V624" s="47"/>
      <c r="W624" s="47"/>
      <c r="X624" s="47"/>
      <c r="Y624" s="47"/>
      <c r="Z624" s="48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</row>
    <row r="625" ht="13.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8"/>
      <c r="U625" s="47"/>
      <c r="V625" s="47"/>
      <c r="W625" s="47"/>
      <c r="X625" s="47"/>
      <c r="Y625" s="47"/>
      <c r="Z625" s="48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</row>
    <row r="626" ht="13.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8"/>
      <c r="U626" s="47"/>
      <c r="V626" s="47"/>
      <c r="W626" s="47"/>
      <c r="X626" s="47"/>
      <c r="Y626" s="47"/>
      <c r="Z626" s="48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</row>
    <row r="627" ht="13.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8"/>
      <c r="U627" s="47"/>
      <c r="V627" s="47"/>
      <c r="W627" s="47"/>
      <c r="X627" s="47"/>
      <c r="Y627" s="47"/>
      <c r="Z627" s="48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</row>
    <row r="628" ht="13.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8"/>
      <c r="U628" s="47"/>
      <c r="V628" s="47"/>
      <c r="W628" s="47"/>
      <c r="X628" s="47"/>
      <c r="Y628" s="47"/>
      <c r="Z628" s="48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</row>
    <row r="629" ht="13.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8"/>
      <c r="U629" s="47"/>
      <c r="V629" s="47"/>
      <c r="W629" s="47"/>
      <c r="X629" s="47"/>
      <c r="Y629" s="47"/>
      <c r="Z629" s="48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</row>
    <row r="630" ht="13.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8"/>
      <c r="U630" s="47"/>
      <c r="V630" s="47"/>
      <c r="W630" s="47"/>
      <c r="X630" s="47"/>
      <c r="Y630" s="47"/>
      <c r="Z630" s="48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</row>
    <row r="631" ht="13.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8"/>
      <c r="U631" s="47"/>
      <c r="V631" s="47"/>
      <c r="W631" s="47"/>
      <c r="X631" s="47"/>
      <c r="Y631" s="47"/>
      <c r="Z631" s="48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</row>
    <row r="632" ht="13.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8"/>
      <c r="U632" s="47"/>
      <c r="V632" s="47"/>
      <c r="W632" s="47"/>
      <c r="X632" s="47"/>
      <c r="Y632" s="47"/>
      <c r="Z632" s="48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</row>
    <row r="633" ht="13.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8"/>
      <c r="U633" s="47"/>
      <c r="V633" s="47"/>
      <c r="W633" s="47"/>
      <c r="X633" s="47"/>
      <c r="Y633" s="47"/>
      <c r="Z633" s="48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</row>
    <row r="634" ht="13.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8"/>
      <c r="U634" s="47"/>
      <c r="V634" s="47"/>
      <c r="W634" s="47"/>
      <c r="X634" s="47"/>
      <c r="Y634" s="47"/>
      <c r="Z634" s="48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</row>
    <row r="635" ht="13.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8"/>
      <c r="U635" s="47"/>
      <c r="V635" s="47"/>
      <c r="W635" s="47"/>
      <c r="X635" s="47"/>
      <c r="Y635" s="47"/>
      <c r="Z635" s="48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</row>
    <row r="636" ht="13.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8"/>
      <c r="U636" s="47"/>
      <c r="V636" s="47"/>
      <c r="W636" s="47"/>
      <c r="X636" s="47"/>
      <c r="Y636" s="47"/>
      <c r="Z636" s="48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</row>
    <row r="637" ht="13.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8"/>
      <c r="U637" s="47"/>
      <c r="V637" s="47"/>
      <c r="W637" s="47"/>
      <c r="X637" s="47"/>
      <c r="Y637" s="47"/>
      <c r="Z637" s="48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</row>
    <row r="638" ht="13.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8"/>
      <c r="U638" s="47"/>
      <c r="V638" s="47"/>
      <c r="W638" s="47"/>
      <c r="X638" s="47"/>
      <c r="Y638" s="47"/>
      <c r="Z638" s="48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</row>
    <row r="639" ht="13.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8"/>
      <c r="U639" s="47"/>
      <c r="V639" s="47"/>
      <c r="W639" s="47"/>
      <c r="X639" s="47"/>
      <c r="Y639" s="47"/>
      <c r="Z639" s="48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</row>
    <row r="640" ht="13.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8"/>
      <c r="U640" s="47"/>
      <c r="V640" s="47"/>
      <c r="W640" s="47"/>
      <c r="X640" s="47"/>
      <c r="Y640" s="47"/>
      <c r="Z640" s="48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</row>
    <row r="641" ht="13.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8"/>
      <c r="U641" s="47"/>
      <c r="V641" s="47"/>
      <c r="W641" s="47"/>
      <c r="X641" s="47"/>
      <c r="Y641" s="47"/>
      <c r="Z641" s="48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</row>
    <row r="642" ht="13.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8"/>
      <c r="U642" s="47"/>
      <c r="V642" s="47"/>
      <c r="W642" s="47"/>
      <c r="X642" s="47"/>
      <c r="Y642" s="47"/>
      <c r="Z642" s="48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</row>
    <row r="643" ht="13.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8"/>
      <c r="U643" s="47"/>
      <c r="V643" s="47"/>
      <c r="W643" s="47"/>
      <c r="X643" s="47"/>
      <c r="Y643" s="47"/>
      <c r="Z643" s="48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</row>
    <row r="644" ht="13.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8"/>
      <c r="U644" s="47"/>
      <c r="V644" s="47"/>
      <c r="W644" s="47"/>
      <c r="X644" s="47"/>
      <c r="Y644" s="47"/>
      <c r="Z644" s="48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</row>
    <row r="645" ht="13.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8"/>
      <c r="U645" s="47"/>
      <c r="V645" s="47"/>
      <c r="W645" s="47"/>
      <c r="X645" s="47"/>
      <c r="Y645" s="47"/>
      <c r="Z645" s="48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</row>
    <row r="646" ht="13.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8"/>
      <c r="U646" s="47"/>
      <c r="V646" s="47"/>
      <c r="W646" s="47"/>
      <c r="X646" s="47"/>
      <c r="Y646" s="47"/>
      <c r="Z646" s="48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</row>
    <row r="647" ht="13.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8"/>
      <c r="U647" s="47"/>
      <c r="V647" s="47"/>
      <c r="W647" s="47"/>
      <c r="X647" s="47"/>
      <c r="Y647" s="47"/>
      <c r="Z647" s="48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</row>
    <row r="648" ht="13.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8"/>
      <c r="U648" s="47"/>
      <c r="V648" s="47"/>
      <c r="W648" s="47"/>
      <c r="X648" s="47"/>
      <c r="Y648" s="47"/>
      <c r="Z648" s="48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</row>
    <row r="649" ht="13.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8"/>
      <c r="U649" s="47"/>
      <c r="V649" s="47"/>
      <c r="W649" s="47"/>
      <c r="X649" s="47"/>
      <c r="Y649" s="47"/>
      <c r="Z649" s="48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</row>
    <row r="650" ht="13.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8"/>
      <c r="U650" s="47"/>
      <c r="V650" s="47"/>
      <c r="W650" s="47"/>
      <c r="X650" s="47"/>
      <c r="Y650" s="47"/>
      <c r="Z650" s="48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</row>
    <row r="651" ht="13.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8"/>
      <c r="U651" s="47"/>
      <c r="V651" s="47"/>
      <c r="W651" s="47"/>
      <c r="X651" s="47"/>
      <c r="Y651" s="47"/>
      <c r="Z651" s="48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</row>
    <row r="652" ht="13.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8"/>
      <c r="U652" s="47"/>
      <c r="V652" s="47"/>
      <c r="W652" s="47"/>
      <c r="X652" s="47"/>
      <c r="Y652" s="47"/>
      <c r="Z652" s="48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</row>
    <row r="653" ht="13.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8"/>
      <c r="U653" s="47"/>
      <c r="V653" s="47"/>
      <c r="W653" s="47"/>
      <c r="X653" s="47"/>
      <c r="Y653" s="47"/>
      <c r="Z653" s="48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</row>
    <row r="654" ht="13.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8"/>
      <c r="U654" s="47"/>
      <c r="V654" s="47"/>
      <c r="W654" s="47"/>
      <c r="X654" s="47"/>
      <c r="Y654" s="47"/>
      <c r="Z654" s="48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</row>
    <row r="655" ht="13.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8"/>
      <c r="U655" s="47"/>
      <c r="V655" s="47"/>
      <c r="W655" s="47"/>
      <c r="X655" s="47"/>
      <c r="Y655" s="47"/>
      <c r="Z655" s="48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</row>
    <row r="656" ht="13.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8"/>
      <c r="U656" s="47"/>
      <c r="V656" s="47"/>
      <c r="W656" s="47"/>
      <c r="X656" s="47"/>
      <c r="Y656" s="47"/>
      <c r="Z656" s="48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</row>
    <row r="657" ht="13.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8"/>
      <c r="U657" s="47"/>
      <c r="V657" s="47"/>
      <c r="W657" s="47"/>
      <c r="X657" s="47"/>
      <c r="Y657" s="47"/>
      <c r="Z657" s="48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</row>
    <row r="658" ht="13.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8"/>
      <c r="U658" s="47"/>
      <c r="V658" s="47"/>
      <c r="W658" s="47"/>
      <c r="X658" s="47"/>
      <c r="Y658" s="47"/>
      <c r="Z658" s="48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</row>
    <row r="659" ht="13.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8"/>
      <c r="U659" s="47"/>
      <c r="V659" s="47"/>
      <c r="W659" s="47"/>
      <c r="X659" s="47"/>
      <c r="Y659" s="47"/>
      <c r="Z659" s="48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</row>
    <row r="660" ht="13.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8"/>
      <c r="U660" s="47"/>
      <c r="V660" s="47"/>
      <c r="W660" s="47"/>
      <c r="X660" s="47"/>
      <c r="Y660" s="47"/>
      <c r="Z660" s="48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</row>
    <row r="661" ht="13.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8"/>
      <c r="U661" s="47"/>
      <c r="V661" s="47"/>
      <c r="W661" s="47"/>
      <c r="X661" s="47"/>
      <c r="Y661" s="47"/>
      <c r="Z661" s="48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</row>
    <row r="662" ht="13.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8"/>
      <c r="U662" s="47"/>
      <c r="V662" s="47"/>
      <c r="W662" s="47"/>
      <c r="X662" s="47"/>
      <c r="Y662" s="47"/>
      <c r="Z662" s="48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</row>
    <row r="663" ht="13.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8"/>
      <c r="U663" s="47"/>
      <c r="V663" s="47"/>
      <c r="W663" s="47"/>
      <c r="X663" s="47"/>
      <c r="Y663" s="47"/>
      <c r="Z663" s="48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</row>
    <row r="664" ht="13.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8"/>
      <c r="U664" s="47"/>
      <c r="V664" s="47"/>
      <c r="W664" s="47"/>
      <c r="X664" s="47"/>
      <c r="Y664" s="47"/>
      <c r="Z664" s="48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</row>
    <row r="665" ht="13.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8"/>
      <c r="U665" s="47"/>
      <c r="V665" s="47"/>
      <c r="W665" s="47"/>
      <c r="X665" s="47"/>
      <c r="Y665" s="47"/>
      <c r="Z665" s="48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</row>
    <row r="666" ht="13.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8"/>
      <c r="U666" s="47"/>
      <c r="V666" s="47"/>
      <c r="W666" s="47"/>
      <c r="X666" s="47"/>
      <c r="Y666" s="47"/>
      <c r="Z666" s="48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</row>
    <row r="667" ht="13.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8"/>
      <c r="U667" s="47"/>
      <c r="V667" s="47"/>
      <c r="W667" s="47"/>
      <c r="X667" s="47"/>
      <c r="Y667" s="47"/>
      <c r="Z667" s="48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</row>
    <row r="668" ht="13.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8"/>
      <c r="U668" s="47"/>
      <c r="V668" s="47"/>
      <c r="W668" s="47"/>
      <c r="X668" s="47"/>
      <c r="Y668" s="47"/>
      <c r="Z668" s="48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</row>
    <row r="669" ht="13.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8"/>
      <c r="U669" s="47"/>
      <c r="V669" s="47"/>
      <c r="W669" s="47"/>
      <c r="X669" s="47"/>
      <c r="Y669" s="47"/>
      <c r="Z669" s="48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</row>
    <row r="670" ht="13.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8"/>
      <c r="U670" s="47"/>
      <c r="V670" s="47"/>
      <c r="W670" s="47"/>
      <c r="X670" s="47"/>
      <c r="Y670" s="47"/>
      <c r="Z670" s="48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</row>
    <row r="671" ht="13.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8"/>
      <c r="U671" s="47"/>
      <c r="V671" s="47"/>
      <c r="W671" s="47"/>
      <c r="X671" s="47"/>
      <c r="Y671" s="47"/>
      <c r="Z671" s="48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</row>
    <row r="672" ht="13.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8"/>
      <c r="U672" s="47"/>
      <c r="V672" s="47"/>
      <c r="W672" s="47"/>
      <c r="X672" s="47"/>
      <c r="Y672" s="47"/>
      <c r="Z672" s="48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</row>
    <row r="673" ht="13.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8"/>
      <c r="U673" s="47"/>
      <c r="V673" s="47"/>
      <c r="W673" s="47"/>
      <c r="X673" s="47"/>
      <c r="Y673" s="47"/>
      <c r="Z673" s="48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</row>
    <row r="674" ht="13.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8"/>
      <c r="U674" s="47"/>
      <c r="V674" s="47"/>
      <c r="W674" s="47"/>
      <c r="X674" s="47"/>
      <c r="Y674" s="47"/>
      <c r="Z674" s="48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</row>
    <row r="675" ht="13.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8"/>
      <c r="U675" s="47"/>
      <c r="V675" s="47"/>
      <c r="W675" s="47"/>
      <c r="X675" s="47"/>
      <c r="Y675" s="47"/>
      <c r="Z675" s="48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</row>
    <row r="676" ht="13.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8"/>
      <c r="U676" s="47"/>
      <c r="V676" s="47"/>
      <c r="W676" s="47"/>
      <c r="X676" s="47"/>
      <c r="Y676" s="47"/>
      <c r="Z676" s="48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</row>
    <row r="677" ht="13.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8"/>
      <c r="U677" s="47"/>
      <c r="V677" s="47"/>
      <c r="W677" s="47"/>
      <c r="X677" s="47"/>
      <c r="Y677" s="47"/>
      <c r="Z677" s="48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</row>
    <row r="678" ht="13.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8"/>
      <c r="U678" s="47"/>
      <c r="V678" s="47"/>
      <c r="W678" s="47"/>
      <c r="X678" s="47"/>
      <c r="Y678" s="47"/>
      <c r="Z678" s="48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</row>
    <row r="679" ht="13.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8"/>
      <c r="U679" s="47"/>
      <c r="V679" s="47"/>
      <c r="W679" s="47"/>
      <c r="X679" s="47"/>
      <c r="Y679" s="47"/>
      <c r="Z679" s="48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</row>
    <row r="680" ht="13.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8"/>
      <c r="U680" s="47"/>
      <c r="V680" s="47"/>
      <c r="W680" s="47"/>
      <c r="X680" s="47"/>
      <c r="Y680" s="47"/>
      <c r="Z680" s="48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</row>
    <row r="681" ht="13.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8"/>
      <c r="U681" s="47"/>
      <c r="V681" s="47"/>
      <c r="W681" s="47"/>
      <c r="X681" s="47"/>
      <c r="Y681" s="47"/>
      <c r="Z681" s="48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</row>
    <row r="682" ht="13.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8"/>
      <c r="U682" s="47"/>
      <c r="V682" s="47"/>
      <c r="W682" s="47"/>
      <c r="X682" s="47"/>
      <c r="Y682" s="47"/>
      <c r="Z682" s="48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</row>
    <row r="683" ht="13.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8"/>
      <c r="U683" s="47"/>
      <c r="V683" s="47"/>
      <c r="W683" s="47"/>
      <c r="X683" s="47"/>
      <c r="Y683" s="47"/>
      <c r="Z683" s="48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</row>
    <row r="684" ht="13.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8"/>
      <c r="U684" s="47"/>
      <c r="V684" s="47"/>
      <c r="W684" s="47"/>
      <c r="X684" s="47"/>
      <c r="Y684" s="47"/>
      <c r="Z684" s="48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</row>
    <row r="685" ht="13.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8"/>
      <c r="U685" s="47"/>
      <c r="V685" s="47"/>
      <c r="W685" s="47"/>
      <c r="X685" s="47"/>
      <c r="Y685" s="47"/>
      <c r="Z685" s="48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</row>
    <row r="686" ht="13.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8"/>
      <c r="U686" s="47"/>
      <c r="V686" s="47"/>
      <c r="W686" s="47"/>
      <c r="X686" s="47"/>
      <c r="Y686" s="47"/>
      <c r="Z686" s="48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</row>
    <row r="687" ht="13.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8"/>
      <c r="U687" s="47"/>
      <c r="V687" s="47"/>
      <c r="W687" s="47"/>
      <c r="X687" s="47"/>
      <c r="Y687" s="47"/>
      <c r="Z687" s="48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</row>
    <row r="688" ht="13.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8"/>
      <c r="U688" s="47"/>
      <c r="V688" s="47"/>
      <c r="W688" s="47"/>
      <c r="X688" s="47"/>
      <c r="Y688" s="47"/>
      <c r="Z688" s="48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</row>
    <row r="689" ht="13.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8"/>
      <c r="U689" s="47"/>
      <c r="V689" s="47"/>
      <c r="W689" s="47"/>
      <c r="X689" s="47"/>
      <c r="Y689" s="47"/>
      <c r="Z689" s="48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</row>
    <row r="690" ht="13.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8"/>
      <c r="U690" s="47"/>
      <c r="V690" s="47"/>
      <c r="W690" s="47"/>
      <c r="X690" s="47"/>
      <c r="Y690" s="47"/>
      <c r="Z690" s="48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</row>
    <row r="691" ht="13.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8"/>
      <c r="U691" s="47"/>
      <c r="V691" s="47"/>
      <c r="W691" s="47"/>
      <c r="X691" s="47"/>
      <c r="Y691" s="47"/>
      <c r="Z691" s="48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</row>
    <row r="692" ht="13.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8"/>
      <c r="U692" s="47"/>
      <c r="V692" s="47"/>
      <c r="W692" s="47"/>
      <c r="X692" s="47"/>
      <c r="Y692" s="47"/>
      <c r="Z692" s="48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</row>
    <row r="693" ht="13.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8"/>
      <c r="U693" s="47"/>
      <c r="V693" s="47"/>
      <c r="W693" s="47"/>
      <c r="X693" s="47"/>
      <c r="Y693" s="47"/>
      <c r="Z693" s="48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</row>
    <row r="694" ht="13.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8"/>
      <c r="U694" s="47"/>
      <c r="V694" s="47"/>
      <c r="W694" s="47"/>
      <c r="X694" s="47"/>
      <c r="Y694" s="47"/>
      <c r="Z694" s="48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</row>
    <row r="695" ht="13.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8"/>
      <c r="U695" s="47"/>
      <c r="V695" s="47"/>
      <c r="W695" s="47"/>
      <c r="X695" s="47"/>
      <c r="Y695" s="47"/>
      <c r="Z695" s="48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</row>
    <row r="696" ht="13.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8"/>
      <c r="U696" s="47"/>
      <c r="V696" s="47"/>
      <c r="W696" s="47"/>
      <c r="X696" s="47"/>
      <c r="Y696" s="47"/>
      <c r="Z696" s="48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</row>
    <row r="697" ht="13.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8"/>
      <c r="U697" s="47"/>
      <c r="V697" s="47"/>
      <c r="W697" s="47"/>
      <c r="X697" s="47"/>
      <c r="Y697" s="47"/>
      <c r="Z697" s="48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</row>
    <row r="698" ht="13.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8"/>
      <c r="U698" s="47"/>
      <c r="V698" s="47"/>
      <c r="W698" s="47"/>
      <c r="X698" s="47"/>
      <c r="Y698" s="47"/>
      <c r="Z698" s="48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</row>
    <row r="699" ht="13.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8"/>
      <c r="U699" s="47"/>
      <c r="V699" s="47"/>
      <c r="W699" s="47"/>
      <c r="X699" s="47"/>
      <c r="Y699" s="47"/>
      <c r="Z699" s="48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</row>
    <row r="700" ht="13.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8"/>
      <c r="U700" s="47"/>
      <c r="V700" s="47"/>
      <c r="W700" s="47"/>
      <c r="X700" s="47"/>
      <c r="Y700" s="47"/>
      <c r="Z700" s="48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</row>
    <row r="701" ht="13.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8"/>
      <c r="U701" s="47"/>
      <c r="V701" s="47"/>
      <c r="W701" s="47"/>
      <c r="X701" s="47"/>
      <c r="Y701" s="47"/>
      <c r="Z701" s="48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</row>
    <row r="702" ht="13.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8"/>
      <c r="U702" s="47"/>
      <c r="V702" s="47"/>
      <c r="W702" s="47"/>
      <c r="X702" s="47"/>
      <c r="Y702" s="47"/>
      <c r="Z702" s="48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</row>
    <row r="703" ht="13.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8"/>
      <c r="U703" s="47"/>
      <c r="V703" s="47"/>
      <c r="W703" s="47"/>
      <c r="X703" s="47"/>
      <c r="Y703" s="47"/>
      <c r="Z703" s="48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</row>
    <row r="704" ht="13.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8"/>
      <c r="U704" s="47"/>
      <c r="V704" s="47"/>
      <c r="W704" s="47"/>
      <c r="X704" s="47"/>
      <c r="Y704" s="47"/>
      <c r="Z704" s="48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</row>
    <row r="705" ht="13.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8"/>
      <c r="U705" s="47"/>
      <c r="V705" s="47"/>
      <c r="W705" s="47"/>
      <c r="X705" s="47"/>
      <c r="Y705" s="47"/>
      <c r="Z705" s="48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</row>
    <row r="706" ht="13.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8"/>
      <c r="U706" s="47"/>
      <c r="V706" s="47"/>
      <c r="W706" s="47"/>
      <c r="X706" s="47"/>
      <c r="Y706" s="47"/>
      <c r="Z706" s="48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</row>
    <row r="707" ht="13.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8"/>
      <c r="U707" s="47"/>
      <c r="V707" s="47"/>
      <c r="W707" s="47"/>
      <c r="X707" s="47"/>
      <c r="Y707" s="47"/>
      <c r="Z707" s="48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</row>
    <row r="708" ht="13.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8"/>
      <c r="U708" s="47"/>
      <c r="V708" s="47"/>
      <c r="W708" s="47"/>
      <c r="X708" s="47"/>
      <c r="Y708" s="47"/>
      <c r="Z708" s="48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</row>
    <row r="709" ht="13.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8"/>
      <c r="U709" s="47"/>
      <c r="V709" s="47"/>
      <c r="W709" s="47"/>
      <c r="X709" s="47"/>
      <c r="Y709" s="47"/>
      <c r="Z709" s="48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</row>
    <row r="710" ht="13.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8"/>
      <c r="U710" s="47"/>
      <c r="V710" s="47"/>
      <c r="W710" s="47"/>
      <c r="X710" s="47"/>
      <c r="Y710" s="47"/>
      <c r="Z710" s="48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</row>
    <row r="711" ht="13.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8"/>
      <c r="U711" s="47"/>
      <c r="V711" s="47"/>
      <c r="W711" s="47"/>
      <c r="X711" s="47"/>
      <c r="Y711" s="47"/>
      <c r="Z711" s="48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</row>
    <row r="712" ht="13.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8"/>
      <c r="U712" s="47"/>
      <c r="V712" s="47"/>
      <c r="W712" s="47"/>
      <c r="X712" s="47"/>
      <c r="Y712" s="47"/>
      <c r="Z712" s="48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</row>
    <row r="713" ht="13.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8"/>
      <c r="U713" s="47"/>
      <c r="V713" s="47"/>
      <c r="W713" s="47"/>
      <c r="X713" s="47"/>
      <c r="Y713" s="47"/>
      <c r="Z713" s="48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</row>
    <row r="714" ht="13.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8"/>
      <c r="U714" s="47"/>
      <c r="V714" s="47"/>
      <c r="W714" s="47"/>
      <c r="X714" s="47"/>
      <c r="Y714" s="47"/>
      <c r="Z714" s="48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</row>
    <row r="715" ht="13.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8"/>
      <c r="U715" s="47"/>
      <c r="V715" s="47"/>
      <c r="W715" s="47"/>
      <c r="X715" s="47"/>
      <c r="Y715" s="47"/>
      <c r="Z715" s="48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</row>
    <row r="716" ht="13.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8"/>
      <c r="U716" s="47"/>
      <c r="V716" s="47"/>
      <c r="W716" s="47"/>
      <c r="X716" s="47"/>
      <c r="Y716" s="47"/>
      <c r="Z716" s="48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</row>
    <row r="717" ht="13.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8"/>
      <c r="U717" s="47"/>
      <c r="V717" s="47"/>
      <c r="W717" s="47"/>
      <c r="X717" s="47"/>
      <c r="Y717" s="47"/>
      <c r="Z717" s="48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</row>
    <row r="718" ht="13.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8"/>
      <c r="U718" s="47"/>
      <c r="V718" s="47"/>
      <c r="W718" s="47"/>
      <c r="X718" s="47"/>
      <c r="Y718" s="47"/>
      <c r="Z718" s="48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</row>
    <row r="719" ht="13.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8"/>
      <c r="U719" s="47"/>
      <c r="V719" s="47"/>
      <c r="W719" s="47"/>
      <c r="X719" s="47"/>
      <c r="Y719" s="47"/>
      <c r="Z719" s="48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</row>
    <row r="720" ht="13.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8"/>
      <c r="U720" s="47"/>
      <c r="V720" s="47"/>
      <c r="W720" s="47"/>
      <c r="X720" s="47"/>
      <c r="Y720" s="47"/>
      <c r="Z720" s="48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</row>
    <row r="721" ht="13.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8"/>
      <c r="U721" s="47"/>
      <c r="V721" s="47"/>
      <c r="W721" s="47"/>
      <c r="X721" s="47"/>
      <c r="Y721" s="47"/>
      <c r="Z721" s="48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</row>
    <row r="722" ht="13.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8"/>
      <c r="U722" s="47"/>
      <c r="V722" s="47"/>
      <c r="W722" s="47"/>
      <c r="X722" s="47"/>
      <c r="Y722" s="47"/>
      <c r="Z722" s="48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</row>
    <row r="723" ht="13.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8"/>
      <c r="U723" s="47"/>
      <c r="V723" s="47"/>
      <c r="W723" s="47"/>
      <c r="X723" s="47"/>
      <c r="Y723" s="47"/>
      <c r="Z723" s="48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</row>
    <row r="724" ht="13.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8"/>
      <c r="U724" s="47"/>
      <c r="V724" s="47"/>
      <c r="W724" s="47"/>
      <c r="X724" s="47"/>
      <c r="Y724" s="47"/>
      <c r="Z724" s="48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</row>
    <row r="725" ht="13.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8"/>
      <c r="U725" s="47"/>
      <c r="V725" s="47"/>
      <c r="W725" s="47"/>
      <c r="X725" s="47"/>
      <c r="Y725" s="47"/>
      <c r="Z725" s="48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</row>
    <row r="726" ht="13.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8"/>
      <c r="U726" s="47"/>
      <c r="V726" s="47"/>
      <c r="W726" s="47"/>
      <c r="X726" s="47"/>
      <c r="Y726" s="47"/>
      <c r="Z726" s="48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</row>
    <row r="727" ht="13.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8"/>
      <c r="U727" s="47"/>
      <c r="V727" s="47"/>
      <c r="W727" s="47"/>
      <c r="X727" s="47"/>
      <c r="Y727" s="47"/>
      <c r="Z727" s="48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</row>
    <row r="728" ht="13.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8"/>
      <c r="U728" s="47"/>
      <c r="V728" s="47"/>
      <c r="W728" s="47"/>
      <c r="X728" s="47"/>
      <c r="Y728" s="47"/>
      <c r="Z728" s="48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</row>
    <row r="729" ht="13.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8"/>
      <c r="U729" s="47"/>
      <c r="V729" s="47"/>
      <c r="W729" s="47"/>
      <c r="X729" s="47"/>
      <c r="Y729" s="47"/>
      <c r="Z729" s="48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</row>
    <row r="730" ht="13.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8"/>
      <c r="U730" s="47"/>
      <c r="V730" s="47"/>
      <c r="W730" s="47"/>
      <c r="X730" s="47"/>
      <c r="Y730" s="47"/>
      <c r="Z730" s="48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</row>
    <row r="731" ht="13.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8"/>
      <c r="U731" s="47"/>
      <c r="V731" s="47"/>
      <c r="W731" s="47"/>
      <c r="X731" s="47"/>
      <c r="Y731" s="47"/>
      <c r="Z731" s="48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</row>
    <row r="732" ht="13.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8"/>
      <c r="U732" s="47"/>
      <c r="V732" s="47"/>
      <c r="W732" s="47"/>
      <c r="X732" s="47"/>
      <c r="Y732" s="47"/>
      <c r="Z732" s="48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</row>
    <row r="733" ht="13.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8"/>
      <c r="U733" s="47"/>
      <c r="V733" s="47"/>
      <c r="W733" s="47"/>
      <c r="X733" s="47"/>
      <c r="Y733" s="47"/>
      <c r="Z733" s="48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</row>
    <row r="734" ht="13.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8"/>
      <c r="U734" s="47"/>
      <c r="V734" s="47"/>
      <c r="W734" s="47"/>
      <c r="X734" s="47"/>
      <c r="Y734" s="47"/>
      <c r="Z734" s="48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</row>
    <row r="735" ht="13.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8"/>
      <c r="U735" s="47"/>
      <c r="V735" s="47"/>
      <c r="W735" s="47"/>
      <c r="X735" s="47"/>
      <c r="Y735" s="47"/>
      <c r="Z735" s="48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</row>
    <row r="736" ht="13.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8"/>
      <c r="U736" s="47"/>
      <c r="V736" s="47"/>
      <c r="W736" s="47"/>
      <c r="X736" s="47"/>
      <c r="Y736" s="47"/>
      <c r="Z736" s="48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</row>
    <row r="737" ht="13.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8"/>
      <c r="U737" s="47"/>
      <c r="V737" s="47"/>
      <c r="W737" s="47"/>
      <c r="X737" s="47"/>
      <c r="Y737" s="47"/>
      <c r="Z737" s="48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</row>
    <row r="738" ht="13.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8"/>
      <c r="U738" s="47"/>
      <c r="V738" s="47"/>
      <c r="W738" s="47"/>
      <c r="X738" s="47"/>
      <c r="Y738" s="47"/>
      <c r="Z738" s="48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</row>
    <row r="739" ht="13.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8"/>
      <c r="U739" s="47"/>
      <c r="V739" s="47"/>
      <c r="W739" s="47"/>
      <c r="X739" s="47"/>
      <c r="Y739" s="47"/>
      <c r="Z739" s="48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</row>
    <row r="740" ht="13.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8"/>
      <c r="U740" s="47"/>
      <c r="V740" s="47"/>
      <c r="W740" s="47"/>
      <c r="X740" s="47"/>
      <c r="Y740" s="47"/>
      <c r="Z740" s="48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</row>
    <row r="741" ht="13.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8"/>
      <c r="U741" s="47"/>
      <c r="V741" s="47"/>
      <c r="W741" s="47"/>
      <c r="X741" s="47"/>
      <c r="Y741" s="47"/>
      <c r="Z741" s="48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</row>
    <row r="742" ht="13.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8"/>
      <c r="U742" s="47"/>
      <c r="V742" s="47"/>
      <c r="W742" s="47"/>
      <c r="X742" s="47"/>
      <c r="Y742" s="47"/>
      <c r="Z742" s="48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</row>
    <row r="743" ht="13.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8"/>
      <c r="U743" s="47"/>
      <c r="V743" s="47"/>
      <c r="W743" s="47"/>
      <c r="X743" s="47"/>
      <c r="Y743" s="47"/>
      <c r="Z743" s="48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</row>
    <row r="744" ht="13.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8"/>
      <c r="U744" s="47"/>
      <c r="V744" s="47"/>
      <c r="W744" s="47"/>
      <c r="X744" s="47"/>
      <c r="Y744" s="47"/>
      <c r="Z744" s="48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</row>
    <row r="745" ht="13.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8"/>
      <c r="U745" s="47"/>
      <c r="V745" s="47"/>
      <c r="W745" s="47"/>
      <c r="X745" s="47"/>
      <c r="Y745" s="47"/>
      <c r="Z745" s="48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</row>
    <row r="746" ht="13.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8"/>
      <c r="U746" s="47"/>
      <c r="V746" s="47"/>
      <c r="W746" s="47"/>
      <c r="X746" s="47"/>
      <c r="Y746" s="47"/>
      <c r="Z746" s="48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</row>
    <row r="747" ht="13.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8"/>
      <c r="U747" s="47"/>
      <c r="V747" s="47"/>
      <c r="W747" s="47"/>
      <c r="X747" s="47"/>
      <c r="Y747" s="47"/>
      <c r="Z747" s="48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</row>
    <row r="748" ht="13.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8"/>
      <c r="U748" s="47"/>
      <c r="V748" s="47"/>
      <c r="W748" s="47"/>
      <c r="X748" s="47"/>
      <c r="Y748" s="47"/>
      <c r="Z748" s="48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</row>
    <row r="749" ht="13.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8"/>
      <c r="U749" s="47"/>
      <c r="V749" s="47"/>
      <c r="W749" s="47"/>
      <c r="X749" s="47"/>
      <c r="Y749" s="47"/>
      <c r="Z749" s="48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</row>
    <row r="750" ht="13.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8"/>
      <c r="U750" s="47"/>
      <c r="V750" s="47"/>
      <c r="W750" s="47"/>
      <c r="X750" s="47"/>
      <c r="Y750" s="47"/>
      <c r="Z750" s="48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</row>
    <row r="751" ht="13.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8"/>
      <c r="U751" s="47"/>
      <c r="V751" s="47"/>
      <c r="W751" s="47"/>
      <c r="X751" s="47"/>
      <c r="Y751" s="47"/>
      <c r="Z751" s="48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</row>
    <row r="752" ht="13.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8"/>
      <c r="U752" s="47"/>
      <c r="V752" s="47"/>
      <c r="W752" s="47"/>
      <c r="X752" s="47"/>
      <c r="Y752" s="47"/>
      <c r="Z752" s="48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</row>
    <row r="753" ht="13.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8"/>
      <c r="U753" s="47"/>
      <c r="V753" s="47"/>
      <c r="W753" s="47"/>
      <c r="X753" s="47"/>
      <c r="Y753" s="47"/>
      <c r="Z753" s="48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</row>
    <row r="754" ht="13.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8"/>
      <c r="U754" s="47"/>
      <c r="V754" s="47"/>
      <c r="W754" s="47"/>
      <c r="X754" s="47"/>
      <c r="Y754" s="47"/>
      <c r="Z754" s="48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</row>
    <row r="755" ht="13.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8"/>
      <c r="U755" s="47"/>
      <c r="V755" s="47"/>
      <c r="W755" s="47"/>
      <c r="X755" s="47"/>
      <c r="Y755" s="47"/>
      <c r="Z755" s="48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</row>
    <row r="756" ht="13.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8"/>
      <c r="U756" s="47"/>
      <c r="V756" s="47"/>
      <c r="W756" s="47"/>
      <c r="X756" s="47"/>
      <c r="Y756" s="47"/>
      <c r="Z756" s="48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</row>
    <row r="757" ht="13.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8"/>
      <c r="U757" s="47"/>
      <c r="V757" s="47"/>
      <c r="W757" s="47"/>
      <c r="X757" s="47"/>
      <c r="Y757" s="47"/>
      <c r="Z757" s="48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</row>
    <row r="758" ht="13.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8"/>
      <c r="U758" s="47"/>
      <c r="V758" s="47"/>
      <c r="W758" s="47"/>
      <c r="X758" s="47"/>
      <c r="Y758" s="47"/>
      <c r="Z758" s="48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</row>
    <row r="759" ht="13.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8"/>
      <c r="U759" s="47"/>
      <c r="V759" s="47"/>
      <c r="W759" s="47"/>
      <c r="X759" s="47"/>
      <c r="Y759" s="47"/>
      <c r="Z759" s="48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</row>
    <row r="760" ht="13.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8"/>
      <c r="U760" s="47"/>
      <c r="V760" s="47"/>
      <c r="W760" s="47"/>
      <c r="X760" s="47"/>
      <c r="Y760" s="47"/>
      <c r="Z760" s="48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</row>
    <row r="761" ht="13.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8"/>
      <c r="U761" s="47"/>
      <c r="V761" s="47"/>
      <c r="W761" s="47"/>
      <c r="X761" s="47"/>
      <c r="Y761" s="47"/>
      <c r="Z761" s="48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</row>
    <row r="762" ht="13.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8"/>
      <c r="U762" s="47"/>
      <c r="V762" s="47"/>
      <c r="W762" s="47"/>
      <c r="X762" s="47"/>
      <c r="Y762" s="47"/>
      <c r="Z762" s="48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</row>
    <row r="763" ht="13.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8"/>
      <c r="U763" s="47"/>
      <c r="V763" s="47"/>
      <c r="W763" s="47"/>
      <c r="X763" s="47"/>
      <c r="Y763" s="47"/>
      <c r="Z763" s="48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</row>
    <row r="764" ht="13.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8"/>
      <c r="U764" s="47"/>
      <c r="V764" s="47"/>
      <c r="W764" s="47"/>
      <c r="X764" s="47"/>
      <c r="Y764" s="47"/>
      <c r="Z764" s="48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</row>
    <row r="765" ht="13.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8"/>
      <c r="U765" s="47"/>
      <c r="V765" s="47"/>
      <c r="W765" s="47"/>
      <c r="X765" s="47"/>
      <c r="Y765" s="47"/>
      <c r="Z765" s="48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</row>
    <row r="766" ht="13.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8"/>
      <c r="U766" s="47"/>
      <c r="V766" s="47"/>
      <c r="W766" s="47"/>
      <c r="X766" s="47"/>
      <c r="Y766" s="47"/>
      <c r="Z766" s="48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</row>
    <row r="767" ht="13.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8"/>
      <c r="U767" s="47"/>
      <c r="V767" s="47"/>
      <c r="W767" s="47"/>
      <c r="X767" s="47"/>
      <c r="Y767" s="47"/>
      <c r="Z767" s="48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</row>
    <row r="768" ht="13.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8"/>
      <c r="U768" s="47"/>
      <c r="V768" s="47"/>
      <c r="W768" s="47"/>
      <c r="X768" s="47"/>
      <c r="Y768" s="47"/>
      <c r="Z768" s="48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</row>
    <row r="769" ht="13.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8"/>
      <c r="U769" s="47"/>
      <c r="V769" s="47"/>
      <c r="W769" s="47"/>
      <c r="X769" s="47"/>
      <c r="Y769" s="47"/>
      <c r="Z769" s="48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</row>
    <row r="770" ht="13.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8"/>
      <c r="U770" s="47"/>
      <c r="V770" s="47"/>
      <c r="W770" s="47"/>
      <c r="X770" s="47"/>
      <c r="Y770" s="47"/>
      <c r="Z770" s="48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</row>
    <row r="771" ht="13.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8"/>
      <c r="U771" s="47"/>
      <c r="V771" s="47"/>
      <c r="W771" s="47"/>
      <c r="X771" s="47"/>
      <c r="Y771" s="47"/>
      <c r="Z771" s="48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  <c r="AM771" s="47"/>
    </row>
    <row r="772" ht="13.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8"/>
      <c r="U772" s="47"/>
      <c r="V772" s="47"/>
      <c r="W772" s="47"/>
      <c r="X772" s="47"/>
      <c r="Y772" s="47"/>
      <c r="Z772" s="48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</row>
    <row r="773" ht="13.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8"/>
      <c r="U773" s="47"/>
      <c r="V773" s="47"/>
      <c r="W773" s="47"/>
      <c r="X773" s="47"/>
      <c r="Y773" s="47"/>
      <c r="Z773" s="48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47"/>
      <c r="AM773" s="47"/>
    </row>
    <row r="774" ht="13.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8"/>
      <c r="U774" s="47"/>
      <c r="V774" s="47"/>
      <c r="W774" s="47"/>
      <c r="X774" s="47"/>
      <c r="Y774" s="47"/>
      <c r="Z774" s="48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</row>
    <row r="775" ht="13.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8"/>
      <c r="U775" s="47"/>
      <c r="V775" s="47"/>
      <c r="W775" s="47"/>
      <c r="X775" s="47"/>
      <c r="Y775" s="47"/>
      <c r="Z775" s="48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</row>
    <row r="776" ht="13.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8"/>
      <c r="U776" s="47"/>
      <c r="V776" s="47"/>
      <c r="W776" s="47"/>
      <c r="X776" s="47"/>
      <c r="Y776" s="47"/>
      <c r="Z776" s="48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</row>
    <row r="777" ht="13.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8"/>
      <c r="U777" s="47"/>
      <c r="V777" s="47"/>
      <c r="W777" s="47"/>
      <c r="X777" s="47"/>
      <c r="Y777" s="47"/>
      <c r="Z777" s="48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</row>
    <row r="778" ht="13.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8"/>
      <c r="U778" s="47"/>
      <c r="V778" s="47"/>
      <c r="W778" s="47"/>
      <c r="X778" s="47"/>
      <c r="Y778" s="47"/>
      <c r="Z778" s="48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/>
    </row>
    <row r="779" ht="13.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8"/>
      <c r="U779" s="47"/>
      <c r="V779" s="47"/>
      <c r="W779" s="47"/>
      <c r="X779" s="47"/>
      <c r="Y779" s="47"/>
      <c r="Z779" s="48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</row>
    <row r="780" ht="13.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8"/>
      <c r="U780" s="47"/>
      <c r="V780" s="47"/>
      <c r="W780" s="47"/>
      <c r="X780" s="47"/>
      <c r="Y780" s="47"/>
      <c r="Z780" s="48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</row>
    <row r="781" ht="13.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8"/>
      <c r="U781" s="47"/>
      <c r="V781" s="47"/>
      <c r="W781" s="47"/>
      <c r="X781" s="47"/>
      <c r="Y781" s="47"/>
      <c r="Z781" s="48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</row>
    <row r="782" ht="13.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8"/>
      <c r="U782" s="47"/>
      <c r="V782" s="47"/>
      <c r="W782" s="47"/>
      <c r="X782" s="47"/>
      <c r="Y782" s="47"/>
      <c r="Z782" s="48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</row>
    <row r="783" ht="13.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8"/>
      <c r="U783" s="47"/>
      <c r="V783" s="47"/>
      <c r="W783" s="47"/>
      <c r="X783" s="47"/>
      <c r="Y783" s="47"/>
      <c r="Z783" s="48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/>
    </row>
    <row r="784" ht="13.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8"/>
      <c r="U784" s="47"/>
      <c r="V784" s="47"/>
      <c r="W784" s="47"/>
      <c r="X784" s="47"/>
      <c r="Y784" s="47"/>
      <c r="Z784" s="48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</row>
    <row r="785" ht="13.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8"/>
      <c r="U785" s="47"/>
      <c r="V785" s="47"/>
      <c r="W785" s="47"/>
      <c r="X785" s="47"/>
      <c r="Y785" s="47"/>
      <c r="Z785" s="48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</row>
    <row r="786" ht="13.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8"/>
      <c r="U786" s="47"/>
      <c r="V786" s="47"/>
      <c r="W786" s="47"/>
      <c r="X786" s="47"/>
      <c r="Y786" s="47"/>
      <c r="Z786" s="48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</row>
    <row r="787" ht="13.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8"/>
      <c r="U787" s="47"/>
      <c r="V787" s="47"/>
      <c r="W787" s="47"/>
      <c r="X787" s="47"/>
      <c r="Y787" s="47"/>
      <c r="Z787" s="48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/>
      <c r="AM787" s="47"/>
    </row>
    <row r="788" ht="13.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8"/>
      <c r="U788" s="47"/>
      <c r="V788" s="47"/>
      <c r="W788" s="47"/>
      <c r="X788" s="47"/>
      <c r="Y788" s="47"/>
      <c r="Z788" s="48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</row>
    <row r="789" ht="13.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8"/>
      <c r="U789" s="47"/>
      <c r="V789" s="47"/>
      <c r="W789" s="47"/>
      <c r="X789" s="47"/>
      <c r="Y789" s="47"/>
      <c r="Z789" s="48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</row>
    <row r="790" ht="13.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8"/>
      <c r="U790" s="47"/>
      <c r="V790" s="47"/>
      <c r="W790" s="47"/>
      <c r="X790" s="47"/>
      <c r="Y790" s="47"/>
      <c r="Z790" s="48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</row>
    <row r="791" ht="13.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8"/>
      <c r="U791" s="47"/>
      <c r="V791" s="47"/>
      <c r="W791" s="47"/>
      <c r="X791" s="47"/>
      <c r="Y791" s="47"/>
      <c r="Z791" s="48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</row>
    <row r="792" ht="13.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8"/>
      <c r="U792" s="47"/>
      <c r="V792" s="47"/>
      <c r="W792" s="47"/>
      <c r="X792" s="47"/>
      <c r="Y792" s="47"/>
      <c r="Z792" s="48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</row>
    <row r="793" ht="13.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8"/>
      <c r="U793" s="47"/>
      <c r="V793" s="47"/>
      <c r="W793" s="47"/>
      <c r="X793" s="47"/>
      <c r="Y793" s="47"/>
      <c r="Z793" s="48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</row>
    <row r="794" ht="13.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8"/>
      <c r="U794" s="47"/>
      <c r="V794" s="47"/>
      <c r="W794" s="47"/>
      <c r="X794" s="47"/>
      <c r="Y794" s="47"/>
      <c r="Z794" s="48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</row>
    <row r="795" ht="13.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8"/>
      <c r="U795" s="47"/>
      <c r="V795" s="47"/>
      <c r="W795" s="47"/>
      <c r="X795" s="47"/>
      <c r="Y795" s="47"/>
      <c r="Z795" s="48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47"/>
      <c r="AM795" s="47"/>
    </row>
    <row r="796" ht="13.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8"/>
      <c r="U796" s="47"/>
      <c r="V796" s="47"/>
      <c r="W796" s="47"/>
      <c r="X796" s="47"/>
      <c r="Y796" s="47"/>
      <c r="Z796" s="48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</row>
    <row r="797" ht="13.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8"/>
      <c r="U797" s="47"/>
      <c r="V797" s="47"/>
      <c r="W797" s="47"/>
      <c r="X797" s="47"/>
      <c r="Y797" s="47"/>
      <c r="Z797" s="48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47"/>
      <c r="AM797" s="47"/>
    </row>
    <row r="798" ht="13.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8"/>
      <c r="U798" s="47"/>
      <c r="V798" s="47"/>
      <c r="W798" s="47"/>
      <c r="X798" s="47"/>
      <c r="Y798" s="47"/>
      <c r="Z798" s="48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</row>
    <row r="799" ht="13.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8"/>
      <c r="U799" s="47"/>
      <c r="V799" s="47"/>
      <c r="W799" s="47"/>
      <c r="X799" s="47"/>
      <c r="Y799" s="47"/>
      <c r="Z799" s="48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</row>
    <row r="800" ht="13.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8"/>
      <c r="U800" s="47"/>
      <c r="V800" s="47"/>
      <c r="W800" s="47"/>
      <c r="X800" s="47"/>
      <c r="Y800" s="47"/>
      <c r="Z800" s="48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</row>
    <row r="801" ht="13.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8"/>
      <c r="U801" s="47"/>
      <c r="V801" s="47"/>
      <c r="W801" s="47"/>
      <c r="X801" s="47"/>
      <c r="Y801" s="47"/>
      <c r="Z801" s="48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</row>
    <row r="802" ht="13.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8"/>
      <c r="U802" s="47"/>
      <c r="V802" s="47"/>
      <c r="W802" s="47"/>
      <c r="X802" s="47"/>
      <c r="Y802" s="47"/>
      <c r="Z802" s="48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</row>
    <row r="803" ht="13.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8"/>
      <c r="U803" s="47"/>
      <c r="V803" s="47"/>
      <c r="W803" s="47"/>
      <c r="X803" s="47"/>
      <c r="Y803" s="47"/>
      <c r="Z803" s="48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</row>
    <row r="804" ht="13.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8"/>
      <c r="U804" s="47"/>
      <c r="V804" s="47"/>
      <c r="W804" s="47"/>
      <c r="X804" s="47"/>
      <c r="Y804" s="47"/>
      <c r="Z804" s="48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</row>
    <row r="805" ht="13.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8"/>
      <c r="U805" s="47"/>
      <c r="V805" s="47"/>
      <c r="W805" s="47"/>
      <c r="X805" s="47"/>
      <c r="Y805" s="47"/>
      <c r="Z805" s="48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</row>
    <row r="806" ht="13.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8"/>
      <c r="U806" s="47"/>
      <c r="V806" s="47"/>
      <c r="W806" s="47"/>
      <c r="X806" s="47"/>
      <c r="Y806" s="47"/>
      <c r="Z806" s="48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</row>
    <row r="807" ht="13.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8"/>
      <c r="U807" s="47"/>
      <c r="V807" s="47"/>
      <c r="W807" s="47"/>
      <c r="X807" s="47"/>
      <c r="Y807" s="47"/>
      <c r="Z807" s="48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</row>
    <row r="808" ht="13.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8"/>
      <c r="U808" s="47"/>
      <c r="V808" s="47"/>
      <c r="W808" s="47"/>
      <c r="X808" s="47"/>
      <c r="Y808" s="47"/>
      <c r="Z808" s="48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47"/>
      <c r="AM808" s="47"/>
    </row>
    <row r="809" ht="13.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8"/>
      <c r="U809" s="47"/>
      <c r="V809" s="47"/>
      <c r="W809" s="47"/>
      <c r="X809" s="47"/>
      <c r="Y809" s="47"/>
      <c r="Z809" s="48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</row>
    <row r="810" ht="13.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8"/>
      <c r="U810" s="47"/>
      <c r="V810" s="47"/>
      <c r="W810" s="47"/>
      <c r="X810" s="47"/>
      <c r="Y810" s="47"/>
      <c r="Z810" s="48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</row>
    <row r="811" ht="13.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8"/>
      <c r="U811" s="47"/>
      <c r="V811" s="47"/>
      <c r="W811" s="47"/>
      <c r="X811" s="47"/>
      <c r="Y811" s="47"/>
      <c r="Z811" s="48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</row>
    <row r="812" ht="13.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8"/>
      <c r="U812" s="47"/>
      <c r="V812" s="47"/>
      <c r="W812" s="47"/>
      <c r="X812" s="47"/>
      <c r="Y812" s="47"/>
      <c r="Z812" s="48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</row>
    <row r="813" ht="13.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8"/>
      <c r="U813" s="47"/>
      <c r="V813" s="47"/>
      <c r="W813" s="47"/>
      <c r="X813" s="47"/>
      <c r="Y813" s="47"/>
      <c r="Z813" s="48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</row>
    <row r="814" ht="13.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8"/>
      <c r="U814" s="47"/>
      <c r="V814" s="47"/>
      <c r="W814" s="47"/>
      <c r="X814" s="47"/>
      <c r="Y814" s="47"/>
      <c r="Z814" s="48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47"/>
      <c r="AM814" s="47"/>
    </row>
    <row r="815" ht="13.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8"/>
      <c r="U815" s="47"/>
      <c r="V815" s="47"/>
      <c r="W815" s="47"/>
      <c r="X815" s="47"/>
      <c r="Y815" s="47"/>
      <c r="Z815" s="48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</row>
    <row r="816" ht="13.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8"/>
      <c r="U816" s="47"/>
      <c r="V816" s="47"/>
      <c r="W816" s="47"/>
      <c r="X816" s="47"/>
      <c r="Y816" s="47"/>
      <c r="Z816" s="48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</row>
    <row r="817" ht="13.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8"/>
      <c r="U817" s="47"/>
      <c r="V817" s="47"/>
      <c r="W817" s="47"/>
      <c r="X817" s="47"/>
      <c r="Y817" s="47"/>
      <c r="Z817" s="48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47"/>
      <c r="AM817" s="47"/>
    </row>
    <row r="818" ht="13.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8"/>
      <c r="U818" s="47"/>
      <c r="V818" s="47"/>
      <c r="W818" s="47"/>
      <c r="X818" s="47"/>
      <c r="Y818" s="47"/>
      <c r="Z818" s="48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</row>
    <row r="819" ht="13.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8"/>
      <c r="U819" s="47"/>
      <c r="V819" s="47"/>
      <c r="W819" s="47"/>
      <c r="X819" s="47"/>
      <c r="Y819" s="47"/>
      <c r="Z819" s="48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</row>
    <row r="820" ht="13.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8"/>
      <c r="U820" s="47"/>
      <c r="V820" s="47"/>
      <c r="W820" s="47"/>
      <c r="X820" s="47"/>
      <c r="Y820" s="47"/>
      <c r="Z820" s="48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</row>
    <row r="821" ht="13.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8"/>
      <c r="U821" s="47"/>
      <c r="V821" s="47"/>
      <c r="W821" s="47"/>
      <c r="X821" s="47"/>
      <c r="Y821" s="47"/>
      <c r="Z821" s="48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47"/>
      <c r="AM821" s="47"/>
    </row>
    <row r="822" ht="13.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8"/>
      <c r="U822" s="47"/>
      <c r="V822" s="47"/>
      <c r="W822" s="47"/>
      <c r="X822" s="47"/>
      <c r="Y822" s="47"/>
      <c r="Z822" s="48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</row>
    <row r="823" ht="13.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8"/>
      <c r="U823" s="47"/>
      <c r="V823" s="47"/>
      <c r="W823" s="47"/>
      <c r="X823" s="47"/>
      <c r="Y823" s="47"/>
      <c r="Z823" s="48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47"/>
      <c r="AM823" s="47"/>
    </row>
    <row r="824" ht="13.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8"/>
      <c r="U824" s="47"/>
      <c r="V824" s="47"/>
      <c r="W824" s="47"/>
      <c r="X824" s="47"/>
      <c r="Y824" s="47"/>
      <c r="Z824" s="48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</row>
    <row r="825" ht="13.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8"/>
      <c r="U825" s="47"/>
      <c r="V825" s="47"/>
      <c r="W825" s="47"/>
      <c r="X825" s="47"/>
      <c r="Y825" s="47"/>
      <c r="Z825" s="48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47"/>
      <c r="AM825" s="47"/>
    </row>
    <row r="826" ht="13.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8"/>
      <c r="U826" s="47"/>
      <c r="V826" s="47"/>
      <c r="W826" s="47"/>
      <c r="X826" s="47"/>
      <c r="Y826" s="47"/>
      <c r="Z826" s="48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</row>
    <row r="827" ht="13.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8"/>
      <c r="U827" s="47"/>
      <c r="V827" s="47"/>
      <c r="W827" s="47"/>
      <c r="X827" s="47"/>
      <c r="Y827" s="47"/>
      <c r="Z827" s="48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</row>
    <row r="828" ht="13.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8"/>
      <c r="U828" s="47"/>
      <c r="V828" s="47"/>
      <c r="W828" s="47"/>
      <c r="X828" s="47"/>
      <c r="Y828" s="47"/>
      <c r="Z828" s="48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47"/>
      <c r="AM828" s="47"/>
    </row>
    <row r="829" ht="13.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8"/>
      <c r="U829" s="47"/>
      <c r="V829" s="47"/>
      <c r="W829" s="47"/>
      <c r="X829" s="47"/>
      <c r="Y829" s="47"/>
      <c r="Z829" s="48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</row>
    <row r="830" ht="13.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8"/>
      <c r="U830" s="47"/>
      <c r="V830" s="47"/>
      <c r="W830" s="47"/>
      <c r="X830" s="47"/>
      <c r="Y830" s="47"/>
      <c r="Z830" s="48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47"/>
      <c r="AM830" s="47"/>
    </row>
    <row r="831" ht="13.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8"/>
      <c r="U831" s="47"/>
      <c r="V831" s="47"/>
      <c r="W831" s="47"/>
      <c r="X831" s="47"/>
      <c r="Y831" s="47"/>
      <c r="Z831" s="48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47"/>
      <c r="AM831" s="47"/>
    </row>
    <row r="832" ht="13.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8"/>
      <c r="U832" s="47"/>
      <c r="V832" s="47"/>
      <c r="W832" s="47"/>
      <c r="X832" s="47"/>
      <c r="Y832" s="47"/>
      <c r="Z832" s="48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47"/>
      <c r="AM832" s="47"/>
    </row>
    <row r="833" ht="13.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8"/>
      <c r="U833" s="47"/>
      <c r="V833" s="47"/>
      <c r="W833" s="47"/>
      <c r="X833" s="47"/>
      <c r="Y833" s="47"/>
      <c r="Z833" s="48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47"/>
      <c r="AM833" s="47"/>
    </row>
    <row r="834" ht="13.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8"/>
      <c r="U834" s="47"/>
      <c r="V834" s="47"/>
      <c r="W834" s="47"/>
      <c r="X834" s="47"/>
      <c r="Y834" s="47"/>
      <c r="Z834" s="48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</row>
    <row r="835" ht="13.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8"/>
      <c r="U835" s="47"/>
      <c r="V835" s="47"/>
      <c r="W835" s="47"/>
      <c r="X835" s="47"/>
      <c r="Y835" s="47"/>
      <c r="Z835" s="48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</row>
    <row r="836" ht="13.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8"/>
      <c r="U836" s="47"/>
      <c r="V836" s="47"/>
      <c r="W836" s="47"/>
      <c r="X836" s="47"/>
      <c r="Y836" s="47"/>
      <c r="Z836" s="48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</row>
    <row r="837" ht="13.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8"/>
      <c r="U837" s="47"/>
      <c r="V837" s="47"/>
      <c r="W837" s="47"/>
      <c r="X837" s="47"/>
      <c r="Y837" s="47"/>
      <c r="Z837" s="48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47"/>
      <c r="AM837" s="47"/>
    </row>
    <row r="838" ht="13.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8"/>
      <c r="U838" s="47"/>
      <c r="V838" s="47"/>
      <c r="W838" s="47"/>
      <c r="X838" s="47"/>
      <c r="Y838" s="47"/>
      <c r="Z838" s="48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</row>
    <row r="839" ht="13.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8"/>
      <c r="U839" s="47"/>
      <c r="V839" s="47"/>
      <c r="W839" s="47"/>
      <c r="X839" s="47"/>
      <c r="Y839" s="47"/>
      <c r="Z839" s="48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</row>
    <row r="840" ht="13.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8"/>
      <c r="U840" s="47"/>
      <c r="V840" s="47"/>
      <c r="W840" s="47"/>
      <c r="X840" s="47"/>
      <c r="Y840" s="47"/>
      <c r="Z840" s="48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47"/>
      <c r="AM840" s="47"/>
    </row>
    <row r="841" ht="13.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8"/>
      <c r="U841" s="47"/>
      <c r="V841" s="47"/>
      <c r="W841" s="47"/>
      <c r="X841" s="47"/>
      <c r="Y841" s="47"/>
      <c r="Z841" s="48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47"/>
      <c r="AM841" s="47"/>
    </row>
    <row r="842" ht="13.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8"/>
      <c r="U842" s="47"/>
      <c r="V842" s="47"/>
      <c r="W842" s="47"/>
      <c r="X842" s="47"/>
      <c r="Y842" s="47"/>
      <c r="Z842" s="48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47"/>
      <c r="AM842" s="47"/>
    </row>
    <row r="843" ht="13.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8"/>
      <c r="U843" s="47"/>
      <c r="V843" s="47"/>
      <c r="W843" s="47"/>
      <c r="X843" s="47"/>
      <c r="Y843" s="47"/>
      <c r="Z843" s="48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</row>
    <row r="844" ht="13.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8"/>
      <c r="U844" s="47"/>
      <c r="V844" s="47"/>
      <c r="W844" s="47"/>
      <c r="X844" s="47"/>
      <c r="Y844" s="47"/>
      <c r="Z844" s="48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</row>
    <row r="845" ht="13.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8"/>
      <c r="U845" s="47"/>
      <c r="V845" s="47"/>
      <c r="W845" s="47"/>
      <c r="X845" s="47"/>
      <c r="Y845" s="47"/>
      <c r="Z845" s="48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</row>
    <row r="846" ht="13.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8"/>
      <c r="U846" s="47"/>
      <c r="V846" s="47"/>
      <c r="W846" s="47"/>
      <c r="X846" s="47"/>
      <c r="Y846" s="47"/>
      <c r="Z846" s="48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</row>
    <row r="847" ht="13.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8"/>
      <c r="U847" s="47"/>
      <c r="V847" s="47"/>
      <c r="W847" s="47"/>
      <c r="X847" s="47"/>
      <c r="Y847" s="47"/>
      <c r="Z847" s="48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47"/>
      <c r="AM847" s="47"/>
    </row>
    <row r="848" ht="13.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8"/>
      <c r="U848" s="47"/>
      <c r="V848" s="47"/>
      <c r="W848" s="47"/>
      <c r="X848" s="47"/>
      <c r="Y848" s="47"/>
      <c r="Z848" s="48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47"/>
      <c r="AM848" s="47"/>
    </row>
    <row r="849" ht="13.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8"/>
      <c r="U849" s="47"/>
      <c r="V849" s="47"/>
      <c r="W849" s="47"/>
      <c r="X849" s="47"/>
      <c r="Y849" s="47"/>
      <c r="Z849" s="48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47"/>
      <c r="AM849" s="47"/>
    </row>
    <row r="850" ht="13.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8"/>
      <c r="U850" s="47"/>
      <c r="V850" s="47"/>
      <c r="W850" s="47"/>
      <c r="X850" s="47"/>
      <c r="Y850" s="47"/>
      <c r="Z850" s="48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47"/>
      <c r="AM850" s="47"/>
    </row>
    <row r="851" ht="13.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8"/>
      <c r="U851" s="47"/>
      <c r="V851" s="47"/>
      <c r="W851" s="47"/>
      <c r="X851" s="47"/>
      <c r="Y851" s="47"/>
      <c r="Z851" s="48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47"/>
      <c r="AM851" s="47"/>
    </row>
    <row r="852" ht="13.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8"/>
      <c r="U852" s="47"/>
      <c r="V852" s="47"/>
      <c r="W852" s="47"/>
      <c r="X852" s="47"/>
      <c r="Y852" s="47"/>
      <c r="Z852" s="48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47"/>
      <c r="AM852" s="47"/>
    </row>
    <row r="853" ht="13.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8"/>
      <c r="U853" s="47"/>
      <c r="V853" s="47"/>
      <c r="W853" s="47"/>
      <c r="X853" s="47"/>
      <c r="Y853" s="47"/>
      <c r="Z853" s="48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47"/>
      <c r="AM853" s="47"/>
    </row>
    <row r="854" ht="13.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8"/>
      <c r="U854" s="47"/>
      <c r="V854" s="47"/>
      <c r="W854" s="47"/>
      <c r="X854" s="47"/>
      <c r="Y854" s="47"/>
      <c r="Z854" s="48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47"/>
      <c r="AM854" s="47"/>
    </row>
    <row r="855" ht="13.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8"/>
      <c r="U855" s="47"/>
      <c r="V855" s="47"/>
      <c r="W855" s="47"/>
      <c r="X855" s="47"/>
      <c r="Y855" s="47"/>
      <c r="Z855" s="48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47"/>
      <c r="AM855" s="47"/>
    </row>
    <row r="856" ht="13.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8"/>
      <c r="U856" s="47"/>
      <c r="V856" s="47"/>
      <c r="W856" s="47"/>
      <c r="X856" s="47"/>
      <c r="Y856" s="47"/>
      <c r="Z856" s="48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47"/>
      <c r="AM856" s="47"/>
    </row>
    <row r="857" ht="13.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8"/>
      <c r="U857" s="47"/>
      <c r="V857" s="47"/>
      <c r="W857" s="47"/>
      <c r="X857" s="47"/>
      <c r="Y857" s="47"/>
      <c r="Z857" s="48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47"/>
      <c r="AM857" s="47"/>
    </row>
    <row r="858" ht="13.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8"/>
      <c r="U858" s="47"/>
      <c r="V858" s="47"/>
      <c r="W858" s="47"/>
      <c r="X858" s="47"/>
      <c r="Y858" s="47"/>
      <c r="Z858" s="48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47"/>
      <c r="AM858" s="47"/>
    </row>
    <row r="859" ht="13.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8"/>
      <c r="U859" s="47"/>
      <c r="V859" s="47"/>
      <c r="W859" s="47"/>
      <c r="X859" s="47"/>
      <c r="Y859" s="47"/>
      <c r="Z859" s="48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47"/>
      <c r="AM859" s="47"/>
    </row>
    <row r="860" ht="13.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8"/>
      <c r="U860" s="47"/>
      <c r="V860" s="47"/>
      <c r="W860" s="47"/>
      <c r="X860" s="47"/>
      <c r="Y860" s="47"/>
      <c r="Z860" s="48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47"/>
      <c r="AM860" s="47"/>
    </row>
    <row r="861" ht="13.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8"/>
      <c r="U861" s="47"/>
      <c r="V861" s="47"/>
      <c r="W861" s="47"/>
      <c r="X861" s="47"/>
      <c r="Y861" s="47"/>
      <c r="Z861" s="48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47"/>
      <c r="AM861" s="47"/>
    </row>
    <row r="862" ht="13.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8"/>
      <c r="U862" s="47"/>
      <c r="V862" s="47"/>
      <c r="W862" s="47"/>
      <c r="X862" s="47"/>
      <c r="Y862" s="47"/>
      <c r="Z862" s="48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47"/>
      <c r="AM862" s="47"/>
    </row>
    <row r="863" ht="13.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8"/>
      <c r="U863" s="47"/>
      <c r="V863" s="47"/>
      <c r="W863" s="47"/>
      <c r="X863" s="47"/>
      <c r="Y863" s="47"/>
      <c r="Z863" s="48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47"/>
      <c r="AM863" s="47"/>
    </row>
    <row r="864" ht="13.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8"/>
      <c r="U864" s="47"/>
      <c r="V864" s="47"/>
      <c r="W864" s="47"/>
      <c r="X864" s="47"/>
      <c r="Y864" s="47"/>
      <c r="Z864" s="48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47"/>
      <c r="AM864" s="47"/>
    </row>
    <row r="865" ht="13.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8"/>
      <c r="U865" s="47"/>
      <c r="V865" s="47"/>
      <c r="W865" s="47"/>
      <c r="X865" s="47"/>
      <c r="Y865" s="47"/>
      <c r="Z865" s="48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47"/>
      <c r="AM865" s="47"/>
    </row>
    <row r="866" ht="13.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8"/>
      <c r="U866" s="47"/>
      <c r="V866" s="47"/>
      <c r="W866" s="47"/>
      <c r="X866" s="47"/>
      <c r="Y866" s="47"/>
      <c r="Z866" s="48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47"/>
      <c r="AM866" s="47"/>
    </row>
    <row r="867" ht="13.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8"/>
      <c r="U867" s="47"/>
      <c r="V867" s="47"/>
      <c r="W867" s="47"/>
      <c r="X867" s="47"/>
      <c r="Y867" s="47"/>
      <c r="Z867" s="48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47"/>
      <c r="AM867" s="47"/>
    </row>
    <row r="868" ht="13.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8"/>
      <c r="U868" s="47"/>
      <c r="V868" s="47"/>
      <c r="W868" s="47"/>
      <c r="X868" s="47"/>
      <c r="Y868" s="47"/>
      <c r="Z868" s="48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47"/>
      <c r="AM868" s="47"/>
    </row>
    <row r="869" ht="13.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8"/>
      <c r="U869" s="47"/>
      <c r="V869" s="47"/>
      <c r="W869" s="47"/>
      <c r="X869" s="47"/>
      <c r="Y869" s="47"/>
      <c r="Z869" s="48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47"/>
      <c r="AM869" s="47"/>
    </row>
    <row r="870" ht="13.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8"/>
      <c r="U870" s="47"/>
      <c r="V870" s="47"/>
      <c r="W870" s="47"/>
      <c r="X870" s="47"/>
      <c r="Y870" s="47"/>
      <c r="Z870" s="48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47"/>
      <c r="AM870" s="47"/>
    </row>
    <row r="871" ht="13.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8"/>
      <c r="U871" s="47"/>
      <c r="V871" s="47"/>
      <c r="W871" s="47"/>
      <c r="X871" s="47"/>
      <c r="Y871" s="47"/>
      <c r="Z871" s="48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47"/>
      <c r="AM871" s="47"/>
    </row>
    <row r="872" ht="13.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8"/>
      <c r="U872" s="47"/>
      <c r="V872" s="47"/>
      <c r="W872" s="47"/>
      <c r="X872" s="47"/>
      <c r="Y872" s="47"/>
      <c r="Z872" s="48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47"/>
      <c r="AM872" s="47"/>
    </row>
    <row r="873" ht="13.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8"/>
      <c r="U873" s="47"/>
      <c r="V873" s="47"/>
      <c r="W873" s="47"/>
      <c r="X873" s="47"/>
      <c r="Y873" s="47"/>
      <c r="Z873" s="48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47"/>
      <c r="AM873" s="47"/>
    </row>
    <row r="874" ht="13.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8"/>
      <c r="U874" s="47"/>
      <c r="V874" s="47"/>
      <c r="W874" s="47"/>
      <c r="X874" s="47"/>
      <c r="Y874" s="47"/>
      <c r="Z874" s="48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47"/>
      <c r="AM874" s="47"/>
    </row>
    <row r="875" ht="13.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8"/>
      <c r="U875" s="47"/>
      <c r="V875" s="47"/>
      <c r="W875" s="47"/>
      <c r="X875" s="47"/>
      <c r="Y875" s="47"/>
      <c r="Z875" s="48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47"/>
      <c r="AM875" s="47"/>
    </row>
    <row r="876" ht="13.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8"/>
      <c r="U876" s="47"/>
      <c r="V876" s="47"/>
      <c r="W876" s="47"/>
      <c r="X876" s="47"/>
      <c r="Y876" s="47"/>
      <c r="Z876" s="48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47"/>
      <c r="AM876" s="47"/>
    </row>
    <row r="877" ht="13.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8"/>
      <c r="U877" s="47"/>
      <c r="V877" s="47"/>
      <c r="W877" s="47"/>
      <c r="X877" s="47"/>
      <c r="Y877" s="47"/>
      <c r="Z877" s="48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47"/>
      <c r="AM877" s="47"/>
    </row>
    <row r="878" ht="13.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8"/>
      <c r="U878" s="47"/>
      <c r="V878" s="47"/>
      <c r="W878" s="47"/>
      <c r="X878" s="47"/>
      <c r="Y878" s="47"/>
      <c r="Z878" s="48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</row>
    <row r="879" ht="13.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8"/>
      <c r="U879" s="47"/>
      <c r="V879" s="47"/>
      <c r="W879" s="47"/>
      <c r="X879" s="47"/>
      <c r="Y879" s="47"/>
      <c r="Z879" s="48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</row>
    <row r="880" ht="13.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8"/>
      <c r="U880" s="47"/>
      <c r="V880" s="47"/>
      <c r="W880" s="47"/>
      <c r="X880" s="47"/>
      <c r="Y880" s="47"/>
      <c r="Z880" s="48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47"/>
      <c r="AM880" s="47"/>
    </row>
    <row r="881" ht="13.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8"/>
      <c r="U881" s="47"/>
      <c r="V881" s="47"/>
      <c r="W881" s="47"/>
      <c r="X881" s="47"/>
      <c r="Y881" s="47"/>
      <c r="Z881" s="48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47"/>
      <c r="AM881" s="47"/>
    </row>
    <row r="882" ht="13.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8"/>
      <c r="U882" s="47"/>
      <c r="V882" s="47"/>
      <c r="W882" s="47"/>
      <c r="X882" s="47"/>
      <c r="Y882" s="47"/>
      <c r="Z882" s="48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</row>
    <row r="883" ht="13.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8"/>
      <c r="U883" s="47"/>
      <c r="V883" s="47"/>
      <c r="W883" s="47"/>
      <c r="X883" s="47"/>
      <c r="Y883" s="47"/>
      <c r="Z883" s="48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</row>
    <row r="884" ht="13.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8"/>
      <c r="U884" s="47"/>
      <c r="V884" s="47"/>
      <c r="W884" s="47"/>
      <c r="X884" s="47"/>
      <c r="Y884" s="47"/>
      <c r="Z884" s="48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</row>
    <row r="885" ht="13.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8"/>
      <c r="U885" s="47"/>
      <c r="V885" s="47"/>
      <c r="W885" s="47"/>
      <c r="X885" s="47"/>
      <c r="Y885" s="47"/>
      <c r="Z885" s="48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47"/>
      <c r="AM885" s="47"/>
    </row>
    <row r="886" ht="13.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8"/>
      <c r="U886" s="47"/>
      <c r="V886" s="47"/>
      <c r="W886" s="47"/>
      <c r="X886" s="47"/>
      <c r="Y886" s="47"/>
      <c r="Z886" s="48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47"/>
      <c r="AM886" s="47"/>
    </row>
    <row r="887" ht="13.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8"/>
      <c r="U887" s="47"/>
      <c r="V887" s="47"/>
      <c r="W887" s="47"/>
      <c r="X887" s="47"/>
      <c r="Y887" s="47"/>
      <c r="Z887" s="48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47"/>
      <c r="AM887" s="47"/>
    </row>
    <row r="888" ht="13.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8"/>
      <c r="U888" s="47"/>
      <c r="V888" s="47"/>
      <c r="W888" s="47"/>
      <c r="X888" s="47"/>
      <c r="Y888" s="47"/>
      <c r="Z888" s="48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47"/>
      <c r="AM888" s="47"/>
    </row>
    <row r="889" ht="13.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8"/>
      <c r="U889" s="47"/>
      <c r="V889" s="47"/>
      <c r="W889" s="47"/>
      <c r="X889" s="47"/>
      <c r="Y889" s="47"/>
      <c r="Z889" s="48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47"/>
      <c r="AM889" s="47"/>
    </row>
    <row r="890" ht="13.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8"/>
      <c r="U890" s="47"/>
      <c r="V890" s="47"/>
      <c r="W890" s="47"/>
      <c r="X890" s="47"/>
      <c r="Y890" s="47"/>
      <c r="Z890" s="48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47"/>
      <c r="AM890" s="47"/>
    </row>
    <row r="891" ht="13.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8"/>
      <c r="U891" s="47"/>
      <c r="V891" s="47"/>
      <c r="W891" s="47"/>
      <c r="X891" s="47"/>
      <c r="Y891" s="47"/>
      <c r="Z891" s="48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47"/>
      <c r="AM891" s="47"/>
    </row>
    <row r="892" ht="13.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8"/>
      <c r="U892" s="47"/>
      <c r="V892" s="47"/>
      <c r="W892" s="47"/>
      <c r="X892" s="47"/>
      <c r="Y892" s="47"/>
      <c r="Z892" s="48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47"/>
      <c r="AM892" s="47"/>
    </row>
    <row r="893" ht="13.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8"/>
      <c r="U893" s="47"/>
      <c r="V893" s="47"/>
      <c r="W893" s="47"/>
      <c r="X893" s="47"/>
      <c r="Y893" s="47"/>
      <c r="Z893" s="48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47"/>
      <c r="AM893" s="47"/>
    </row>
    <row r="894" ht="13.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8"/>
      <c r="U894" s="47"/>
      <c r="V894" s="47"/>
      <c r="W894" s="47"/>
      <c r="X894" s="47"/>
      <c r="Y894" s="47"/>
      <c r="Z894" s="48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47"/>
      <c r="AM894" s="47"/>
    </row>
    <row r="895" ht="13.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8"/>
      <c r="U895" s="47"/>
      <c r="V895" s="47"/>
      <c r="W895" s="47"/>
      <c r="X895" s="47"/>
      <c r="Y895" s="47"/>
      <c r="Z895" s="48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47"/>
      <c r="AM895" s="47"/>
    </row>
    <row r="896" ht="13.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8"/>
      <c r="U896" s="47"/>
      <c r="V896" s="47"/>
      <c r="W896" s="47"/>
      <c r="X896" s="47"/>
      <c r="Y896" s="47"/>
      <c r="Z896" s="48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47"/>
      <c r="AM896" s="47"/>
    </row>
    <row r="897" ht="13.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8"/>
      <c r="U897" s="47"/>
      <c r="V897" s="47"/>
      <c r="W897" s="47"/>
      <c r="X897" s="47"/>
      <c r="Y897" s="47"/>
      <c r="Z897" s="48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47"/>
      <c r="AM897" s="47"/>
    </row>
    <row r="898" ht="13.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8"/>
      <c r="U898" s="47"/>
      <c r="V898" s="47"/>
      <c r="W898" s="47"/>
      <c r="X898" s="47"/>
      <c r="Y898" s="47"/>
      <c r="Z898" s="48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47"/>
      <c r="AM898" s="47"/>
    </row>
    <row r="899" ht="13.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8"/>
      <c r="U899" s="47"/>
      <c r="V899" s="47"/>
      <c r="W899" s="47"/>
      <c r="X899" s="47"/>
      <c r="Y899" s="47"/>
      <c r="Z899" s="48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47"/>
      <c r="AM899" s="47"/>
    </row>
    <row r="900" ht="13.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8"/>
      <c r="U900" s="47"/>
      <c r="V900" s="47"/>
      <c r="W900" s="47"/>
      <c r="X900" s="47"/>
      <c r="Y900" s="47"/>
      <c r="Z900" s="48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47"/>
      <c r="AM900" s="47"/>
    </row>
    <row r="901" ht="13.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8"/>
      <c r="U901" s="47"/>
      <c r="V901" s="47"/>
      <c r="W901" s="47"/>
      <c r="X901" s="47"/>
      <c r="Y901" s="47"/>
      <c r="Z901" s="48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47"/>
      <c r="AM901" s="47"/>
    </row>
    <row r="902" ht="13.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8"/>
      <c r="U902" s="47"/>
      <c r="V902" s="47"/>
      <c r="W902" s="47"/>
      <c r="X902" s="47"/>
      <c r="Y902" s="47"/>
      <c r="Z902" s="48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</row>
    <row r="903" ht="13.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8"/>
      <c r="U903" s="47"/>
      <c r="V903" s="47"/>
      <c r="W903" s="47"/>
      <c r="X903" s="47"/>
      <c r="Y903" s="47"/>
      <c r="Z903" s="48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</row>
    <row r="904" ht="13.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8"/>
      <c r="U904" s="47"/>
      <c r="V904" s="47"/>
      <c r="W904" s="47"/>
      <c r="X904" s="47"/>
      <c r="Y904" s="47"/>
      <c r="Z904" s="48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</row>
    <row r="905" ht="13.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8"/>
      <c r="U905" s="47"/>
      <c r="V905" s="47"/>
      <c r="W905" s="47"/>
      <c r="X905" s="47"/>
      <c r="Y905" s="47"/>
      <c r="Z905" s="48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47"/>
      <c r="AM905" s="47"/>
    </row>
    <row r="906" ht="13.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8"/>
      <c r="U906" s="47"/>
      <c r="V906" s="47"/>
      <c r="W906" s="47"/>
      <c r="X906" s="47"/>
      <c r="Y906" s="47"/>
      <c r="Z906" s="48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47"/>
      <c r="AM906" s="47"/>
    </row>
    <row r="907" ht="13.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8"/>
      <c r="U907" s="47"/>
      <c r="V907" s="47"/>
      <c r="W907" s="47"/>
      <c r="X907" s="47"/>
      <c r="Y907" s="47"/>
      <c r="Z907" s="48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47"/>
      <c r="AM907" s="47"/>
    </row>
    <row r="908" ht="13.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8"/>
      <c r="U908" s="47"/>
      <c r="V908" s="47"/>
      <c r="W908" s="47"/>
      <c r="X908" s="47"/>
      <c r="Y908" s="47"/>
      <c r="Z908" s="48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47"/>
      <c r="AM908" s="47"/>
    </row>
    <row r="909" ht="13.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8"/>
      <c r="U909" s="47"/>
      <c r="V909" s="47"/>
      <c r="W909" s="47"/>
      <c r="X909" s="47"/>
      <c r="Y909" s="47"/>
      <c r="Z909" s="48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47"/>
      <c r="AM909" s="47"/>
    </row>
    <row r="910" ht="13.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8"/>
      <c r="U910" s="47"/>
      <c r="V910" s="47"/>
      <c r="W910" s="47"/>
      <c r="X910" s="47"/>
      <c r="Y910" s="47"/>
      <c r="Z910" s="48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47"/>
      <c r="AM910" s="47"/>
    </row>
    <row r="911" ht="13.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8"/>
      <c r="U911" s="47"/>
      <c r="V911" s="47"/>
      <c r="W911" s="47"/>
      <c r="X911" s="47"/>
      <c r="Y911" s="47"/>
      <c r="Z911" s="48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47"/>
      <c r="AM911" s="47"/>
    </row>
    <row r="912" ht="13.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8"/>
      <c r="U912" s="47"/>
      <c r="V912" s="47"/>
      <c r="W912" s="47"/>
      <c r="X912" s="47"/>
      <c r="Y912" s="47"/>
      <c r="Z912" s="48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47"/>
      <c r="AM912" s="47"/>
    </row>
    <row r="913" ht="13.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8"/>
      <c r="U913" s="47"/>
      <c r="V913" s="47"/>
      <c r="W913" s="47"/>
      <c r="X913" s="47"/>
      <c r="Y913" s="47"/>
      <c r="Z913" s="48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47"/>
      <c r="AM913" s="47"/>
    </row>
    <row r="914" ht="13.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8"/>
      <c r="U914" s="47"/>
      <c r="V914" s="47"/>
      <c r="W914" s="47"/>
      <c r="X914" s="47"/>
      <c r="Y914" s="47"/>
      <c r="Z914" s="48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47"/>
      <c r="AM914" s="47"/>
    </row>
    <row r="915" ht="13.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8"/>
      <c r="U915" s="47"/>
      <c r="V915" s="47"/>
      <c r="W915" s="47"/>
      <c r="X915" s="47"/>
      <c r="Y915" s="47"/>
      <c r="Z915" s="48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47"/>
      <c r="AM915" s="47"/>
    </row>
    <row r="916" ht="13.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8"/>
      <c r="U916" s="47"/>
      <c r="V916" s="47"/>
      <c r="W916" s="47"/>
      <c r="X916" s="47"/>
      <c r="Y916" s="47"/>
      <c r="Z916" s="48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47"/>
      <c r="AM916" s="47"/>
    </row>
    <row r="917" ht="13.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8"/>
      <c r="U917" s="47"/>
      <c r="V917" s="47"/>
      <c r="W917" s="47"/>
      <c r="X917" s="47"/>
      <c r="Y917" s="47"/>
      <c r="Z917" s="48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47"/>
      <c r="AM917" s="47"/>
    </row>
    <row r="918" ht="13.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8"/>
      <c r="U918" s="47"/>
      <c r="V918" s="47"/>
      <c r="W918" s="47"/>
      <c r="X918" s="47"/>
      <c r="Y918" s="47"/>
      <c r="Z918" s="48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47"/>
      <c r="AM918" s="47"/>
    </row>
    <row r="919" ht="13.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8"/>
      <c r="U919" s="47"/>
      <c r="V919" s="47"/>
      <c r="W919" s="47"/>
      <c r="X919" s="47"/>
      <c r="Y919" s="47"/>
      <c r="Z919" s="48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47"/>
      <c r="AM919" s="47"/>
    </row>
    <row r="920" ht="13.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8"/>
      <c r="U920" s="47"/>
      <c r="V920" s="47"/>
      <c r="W920" s="47"/>
      <c r="X920" s="47"/>
      <c r="Y920" s="47"/>
      <c r="Z920" s="48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</row>
    <row r="921" ht="13.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8"/>
      <c r="U921" s="47"/>
      <c r="V921" s="47"/>
      <c r="W921" s="47"/>
      <c r="X921" s="47"/>
      <c r="Y921" s="47"/>
      <c r="Z921" s="48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</row>
    <row r="922" ht="13.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8"/>
      <c r="U922" s="47"/>
      <c r="V922" s="47"/>
      <c r="W922" s="47"/>
      <c r="X922" s="47"/>
      <c r="Y922" s="47"/>
      <c r="Z922" s="48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47"/>
      <c r="AM922" s="47"/>
    </row>
    <row r="923" ht="13.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8"/>
      <c r="U923" s="47"/>
      <c r="V923" s="47"/>
      <c r="W923" s="47"/>
      <c r="X923" s="47"/>
      <c r="Y923" s="47"/>
      <c r="Z923" s="48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47"/>
      <c r="AM923" s="47"/>
    </row>
    <row r="924" ht="13.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8"/>
      <c r="U924" s="47"/>
      <c r="V924" s="47"/>
      <c r="W924" s="47"/>
      <c r="X924" s="47"/>
      <c r="Y924" s="47"/>
      <c r="Z924" s="48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</row>
    <row r="925" ht="13.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8"/>
      <c r="U925" s="47"/>
      <c r="V925" s="47"/>
      <c r="W925" s="47"/>
      <c r="X925" s="47"/>
      <c r="Y925" s="47"/>
      <c r="Z925" s="48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47"/>
      <c r="AM925" s="47"/>
    </row>
    <row r="926" ht="13.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8"/>
      <c r="U926" s="47"/>
      <c r="V926" s="47"/>
      <c r="W926" s="47"/>
      <c r="X926" s="47"/>
      <c r="Y926" s="47"/>
      <c r="Z926" s="48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47"/>
      <c r="AM926" s="47"/>
    </row>
    <row r="927" ht="13.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8"/>
      <c r="U927" s="47"/>
      <c r="V927" s="47"/>
      <c r="W927" s="47"/>
      <c r="X927" s="47"/>
      <c r="Y927" s="47"/>
      <c r="Z927" s="48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47"/>
      <c r="AM927" s="47"/>
    </row>
    <row r="928" ht="13.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8"/>
      <c r="U928" s="47"/>
      <c r="V928" s="47"/>
      <c r="W928" s="47"/>
      <c r="X928" s="47"/>
      <c r="Y928" s="47"/>
      <c r="Z928" s="48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47"/>
      <c r="AM928" s="47"/>
    </row>
    <row r="929" ht="13.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8"/>
      <c r="U929" s="47"/>
      <c r="V929" s="47"/>
      <c r="W929" s="47"/>
      <c r="X929" s="47"/>
      <c r="Y929" s="47"/>
      <c r="Z929" s="48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47"/>
      <c r="AM929" s="47"/>
    </row>
    <row r="930" ht="13.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8"/>
      <c r="U930" s="47"/>
      <c r="V930" s="47"/>
      <c r="W930" s="47"/>
      <c r="X930" s="47"/>
      <c r="Y930" s="47"/>
      <c r="Z930" s="48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47"/>
      <c r="AM930" s="47"/>
    </row>
    <row r="931" ht="13.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8"/>
      <c r="U931" s="47"/>
      <c r="V931" s="47"/>
      <c r="W931" s="47"/>
      <c r="X931" s="47"/>
      <c r="Y931" s="47"/>
      <c r="Z931" s="48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47"/>
      <c r="AM931" s="47"/>
    </row>
    <row r="932" ht="13.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8"/>
      <c r="U932" s="47"/>
      <c r="V932" s="47"/>
      <c r="W932" s="47"/>
      <c r="X932" s="47"/>
      <c r="Y932" s="47"/>
      <c r="Z932" s="48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47"/>
      <c r="AM932" s="47"/>
    </row>
    <row r="933" ht="13.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8"/>
      <c r="U933" s="47"/>
      <c r="V933" s="47"/>
      <c r="W933" s="47"/>
      <c r="X933" s="47"/>
      <c r="Y933" s="47"/>
      <c r="Z933" s="48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47"/>
      <c r="AM933" s="47"/>
    </row>
    <row r="934" ht="13.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8"/>
      <c r="U934" s="47"/>
      <c r="V934" s="47"/>
      <c r="W934" s="47"/>
      <c r="X934" s="47"/>
      <c r="Y934" s="47"/>
      <c r="Z934" s="48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47"/>
      <c r="AM934" s="47"/>
    </row>
    <row r="935" ht="13.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8"/>
      <c r="U935" s="47"/>
      <c r="V935" s="47"/>
      <c r="W935" s="47"/>
      <c r="X935" s="47"/>
      <c r="Y935" s="47"/>
      <c r="Z935" s="48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47"/>
      <c r="AM935" s="47"/>
    </row>
    <row r="936" ht="13.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8"/>
      <c r="U936" s="47"/>
      <c r="V936" s="47"/>
      <c r="W936" s="47"/>
      <c r="X936" s="47"/>
      <c r="Y936" s="47"/>
      <c r="Z936" s="48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47"/>
      <c r="AM936" s="47"/>
    </row>
    <row r="937" ht="13.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8"/>
      <c r="U937" s="47"/>
      <c r="V937" s="47"/>
      <c r="W937" s="47"/>
      <c r="X937" s="47"/>
      <c r="Y937" s="47"/>
      <c r="Z937" s="48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47"/>
      <c r="AM937" s="47"/>
    </row>
    <row r="938" ht="13.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8"/>
      <c r="U938" s="47"/>
      <c r="V938" s="47"/>
      <c r="W938" s="47"/>
      <c r="X938" s="47"/>
      <c r="Y938" s="47"/>
      <c r="Z938" s="48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</row>
    <row r="939" ht="13.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8"/>
      <c r="U939" s="47"/>
      <c r="V939" s="47"/>
      <c r="W939" s="47"/>
      <c r="X939" s="47"/>
      <c r="Y939" s="47"/>
      <c r="Z939" s="48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47"/>
      <c r="AM939" s="47"/>
    </row>
    <row r="940" ht="13.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8"/>
      <c r="U940" s="47"/>
      <c r="V940" s="47"/>
      <c r="W940" s="47"/>
      <c r="X940" s="47"/>
      <c r="Y940" s="47"/>
      <c r="Z940" s="48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47"/>
      <c r="AM940" s="47"/>
    </row>
    <row r="941" ht="13.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8"/>
      <c r="U941" s="47"/>
      <c r="V941" s="47"/>
      <c r="W941" s="47"/>
      <c r="X941" s="47"/>
      <c r="Y941" s="47"/>
      <c r="Z941" s="48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47"/>
      <c r="AM941" s="47"/>
    </row>
    <row r="942" ht="13.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8"/>
      <c r="U942" s="47"/>
      <c r="V942" s="47"/>
      <c r="W942" s="47"/>
      <c r="X942" s="47"/>
      <c r="Y942" s="47"/>
      <c r="Z942" s="48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47"/>
      <c r="AM942" s="47"/>
    </row>
    <row r="943" ht="13.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8"/>
      <c r="U943" s="47"/>
      <c r="V943" s="47"/>
      <c r="W943" s="47"/>
      <c r="X943" s="47"/>
      <c r="Y943" s="47"/>
      <c r="Z943" s="48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47"/>
      <c r="AM943" s="47"/>
    </row>
    <row r="944" ht="13.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8"/>
      <c r="U944" s="47"/>
      <c r="V944" s="47"/>
      <c r="W944" s="47"/>
      <c r="X944" s="47"/>
      <c r="Y944" s="47"/>
      <c r="Z944" s="48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47"/>
      <c r="AM944" s="47"/>
    </row>
    <row r="945" ht="13.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8"/>
      <c r="U945" s="47"/>
      <c r="V945" s="47"/>
      <c r="W945" s="47"/>
      <c r="X945" s="47"/>
      <c r="Y945" s="47"/>
      <c r="Z945" s="48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47"/>
      <c r="AM945" s="47"/>
    </row>
    <row r="946" ht="13.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8"/>
      <c r="U946" s="47"/>
      <c r="V946" s="47"/>
      <c r="W946" s="47"/>
      <c r="X946" s="47"/>
      <c r="Y946" s="47"/>
      <c r="Z946" s="48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47"/>
      <c r="AM946" s="47"/>
    </row>
    <row r="947" ht="13.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8"/>
      <c r="U947" s="47"/>
      <c r="V947" s="47"/>
      <c r="W947" s="47"/>
      <c r="X947" s="47"/>
      <c r="Y947" s="47"/>
      <c r="Z947" s="48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47"/>
      <c r="AM947" s="47"/>
    </row>
    <row r="948" ht="13.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8"/>
      <c r="U948" s="47"/>
      <c r="V948" s="47"/>
      <c r="W948" s="47"/>
      <c r="X948" s="47"/>
      <c r="Y948" s="47"/>
      <c r="Z948" s="48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47"/>
      <c r="AM948" s="47"/>
    </row>
    <row r="949" ht="13.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8"/>
      <c r="U949" s="47"/>
      <c r="V949" s="47"/>
      <c r="W949" s="47"/>
      <c r="X949" s="47"/>
      <c r="Y949" s="47"/>
      <c r="Z949" s="48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47"/>
      <c r="AM949" s="47"/>
    </row>
    <row r="950" ht="13.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8"/>
      <c r="U950" s="47"/>
      <c r="V950" s="47"/>
      <c r="W950" s="47"/>
      <c r="X950" s="47"/>
      <c r="Y950" s="47"/>
      <c r="Z950" s="48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47"/>
      <c r="AM950" s="47"/>
    </row>
    <row r="951" ht="13.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8"/>
      <c r="U951" s="47"/>
      <c r="V951" s="47"/>
      <c r="W951" s="47"/>
      <c r="X951" s="47"/>
      <c r="Y951" s="47"/>
      <c r="Z951" s="48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47"/>
      <c r="AM951" s="47"/>
    </row>
    <row r="952" ht="13.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8"/>
      <c r="U952" s="47"/>
      <c r="V952" s="47"/>
      <c r="W952" s="47"/>
      <c r="X952" s="47"/>
      <c r="Y952" s="47"/>
      <c r="Z952" s="48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47"/>
      <c r="AM952" s="47"/>
    </row>
    <row r="953" ht="13.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8"/>
      <c r="U953" s="47"/>
      <c r="V953" s="47"/>
      <c r="W953" s="47"/>
      <c r="X953" s="47"/>
      <c r="Y953" s="47"/>
      <c r="Z953" s="48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47"/>
      <c r="AM953" s="47"/>
    </row>
    <row r="954" ht="13.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8"/>
      <c r="U954" s="47"/>
      <c r="V954" s="47"/>
      <c r="W954" s="47"/>
      <c r="X954" s="47"/>
      <c r="Y954" s="47"/>
      <c r="Z954" s="48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47"/>
      <c r="AM954" s="47"/>
    </row>
    <row r="955" ht="13.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8"/>
      <c r="U955" s="47"/>
      <c r="V955" s="47"/>
      <c r="W955" s="47"/>
      <c r="X955" s="47"/>
      <c r="Y955" s="47"/>
      <c r="Z955" s="48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47"/>
      <c r="AM955" s="47"/>
    </row>
    <row r="956" ht="13.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8"/>
      <c r="U956" s="47"/>
      <c r="V956" s="47"/>
      <c r="W956" s="47"/>
      <c r="X956" s="47"/>
      <c r="Y956" s="47"/>
      <c r="Z956" s="48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47"/>
      <c r="AM956" s="47"/>
    </row>
    <row r="957" ht="13.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8"/>
      <c r="U957" s="47"/>
      <c r="V957" s="47"/>
      <c r="W957" s="47"/>
      <c r="X957" s="47"/>
      <c r="Y957" s="47"/>
      <c r="Z957" s="48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47"/>
      <c r="AM957" s="47"/>
    </row>
    <row r="958" ht="13.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8"/>
      <c r="U958" s="47"/>
      <c r="V958" s="47"/>
      <c r="W958" s="47"/>
      <c r="X958" s="47"/>
      <c r="Y958" s="47"/>
      <c r="Z958" s="48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47"/>
      <c r="AM958" s="47"/>
    </row>
    <row r="959" ht="13.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8"/>
      <c r="U959" s="47"/>
      <c r="V959" s="47"/>
      <c r="W959" s="47"/>
      <c r="X959" s="47"/>
      <c r="Y959" s="47"/>
      <c r="Z959" s="48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47"/>
      <c r="AM959" s="47"/>
    </row>
    <row r="960" ht="13.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8"/>
      <c r="U960" s="47"/>
      <c r="V960" s="47"/>
      <c r="W960" s="47"/>
      <c r="X960" s="47"/>
      <c r="Y960" s="47"/>
      <c r="Z960" s="48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</row>
    <row r="961" ht="13.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8"/>
      <c r="U961" s="47"/>
      <c r="V961" s="47"/>
      <c r="W961" s="47"/>
      <c r="X961" s="47"/>
      <c r="Y961" s="47"/>
      <c r="Z961" s="48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47"/>
      <c r="AM961" s="47"/>
    </row>
    <row r="962" ht="13.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8"/>
      <c r="U962" s="47"/>
      <c r="V962" s="47"/>
      <c r="W962" s="47"/>
      <c r="X962" s="47"/>
      <c r="Y962" s="47"/>
      <c r="Z962" s="48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47"/>
      <c r="AM962" s="47"/>
    </row>
    <row r="963" ht="13.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8"/>
      <c r="U963" s="47"/>
      <c r="V963" s="47"/>
      <c r="W963" s="47"/>
      <c r="X963" s="47"/>
      <c r="Y963" s="47"/>
      <c r="Z963" s="48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47"/>
      <c r="AM963" s="47"/>
    </row>
    <row r="964" ht="13.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8"/>
      <c r="U964" s="47"/>
      <c r="V964" s="47"/>
      <c r="W964" s="47"/>
      <c r="X964" s="47"/>
      <c r="Y964" s="47"/>
      <c r="Z964" s="48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47"/>
      <c r="AM964" s="47"/>
    </row>
    <row r="965" ht="13.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8"/>
      <c r="U965" s="47"/>
      <c r="V965" s="47"/>
      <c r="W965" s="47"/>
      <c r="X965" s="47"/>
      <c r="Y965" s="47"/>
      <c r="Z965" s="48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47"/>
      <c r="AM965" s="47"/>
    </row>
    <row r="966" ht="13.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8"/>
      <c r="U966" s="47"/>
      <c r="V966" s="47"/>
      <c r="W966" s="47"/>
      <c r="X966" s="47"/>
      <c r="Y966" s="47"/>
      <c r="Z966" s="48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47"/>
      <c r="AM966" s="47"/>
    </row>
    <row r="967" ht="13.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8"/>
      <c r="U967" s="47"/>
      <c r="V967" s="47"/>
      <c r="W967" s="47"/>
      <c r="X967" s="47"/>
      <c r="Y967" s="47"/>
      <c r="Z967" s="48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47"/>
      <c r="AM967" s="47"/>
    </row>
    <row r="968" ht="13.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8"/>
      <c r="U968" s="47"/>
      <c r="V968" s="47"/>
      <c r="W968" s="47"/>
      <c r="X968" s="47"/>
      <c r="Y968" s="47"/>
      <c r="Z968" s="48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47"/>
      <c r="AM968" s="47"/>
    </row>
    <row r="969" ht="13.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8"/>
      <c r="U969" s="47"/>
      <c r="V969" s="47"/>
      <c r="W969" s="47"/>
      <c r="X969" s="47"/>
      <c r="Y969" s="47"/>
      <c r="Z969" s="48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47"/>
      <c r="AM969" s="47"/>
    </row>
    <row r="970" ht="13.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8"/>
      <c r="U970" s="47"/>
      <c r="V970" s="47"/>
      <c r="W970" s="47"/>
      <c r="X970" s="47"/>
      <c r="Y970" s="47"/>
      <c r="Z970" s="48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47"/>
      <c r="AM970" s="47"/>
    </row>
    <row r="971" ht="13.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8"/>
      <c r="U971" s="47"/>
      <c r="V971" s="47"/>
      <c r="W971" s="47"/>
      <c r="X971" s="47"/>
      <c r="Y971" s="47"/>
      <c r="Z971" s="48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47"/>
      <c r="AM971" s="47"/>
    </row>
    <row r="972" ht="13.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8"/>
      <c r="U972" s="47"/>
      <c r="V972" s="47"/>
      <c r="W972" s="47"/>
      <c r="X972" s="47"/>
      <c r="Y972" s="47"/>
      <c r="Z972" s="48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47"/>
      <c r="AM972" s="47"/>
    </row>
    <row r="973" ht="13.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8"/>
      <c r="U973" s="47"/>
      <c r="V973" s="47"/>
      <c r="W973" s="47"/>
      <c r="X973" s="47"/>
      <c r="Y973" s="47"/>
      <c r="Z973" s="48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47"/>
      <c r="AM973" s="47"/>
    </row>
    <row r="974" ht="13.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8"/>
      <c r="U974" s="47"/>
      <c r="V974" s="47"/>
      <c r="W974" s="47"/>
      <c r="X974" s="47"/>
      <c r="Y974" s="47"/>
      <c r="Z974" s="48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47"/>
      <c r="AM974" s="47"/>
    </row>
    <row r="975" ht="13.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8"/>
      <c r="U975" s="47"/>
      <c r="V975" s="47"/>
      <c r="W975" s="47"/>
      <c r="X975" s="47"/>
      <c r="Y975" s="47"/>
      <c r="Z975" s="48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47"/>
      <c r="AM975" s="47"/>
    </row>
    <row r="976" ht="13.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8"/>
      <c r="U976" s="47"/>
      <c r="V976" s="47"/>
      <c r="W976" s="47"/>
      <c r="X976" s="47"/>
      <c r="Y976" s="47"/>
      <c r="Z976" s="48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47"/>
      <c r="AM976" s="47"/>
    </row>
    <row r="977" ht="13.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8"/>
      <c r="U977" s="47"/>
      <c r="V977" s="47"/>
      <c r="W977" s="47"/>
      <c r="X977" s="47"/>
      <c r="Y977" s="47"/>
      <c r="Z977" s="48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47"/>
      <c r="AM977" s="47"/>
    </row>
    <row r="978" ht="13.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8"/>
      <c r="U978" s="47"/>
      <c r="V978" s="47"/>
      <c r="W978" s="47"/>
      <c r="X978" s="47"/>
      <c r="Y978" s="47"/>
      <c r="Z978" s="48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47"/>
      <c r="AM978" s="47"/>
    </row>
    <row r="979" ht="13.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8"/>
      <c r="U979" s="47"/>
      <c r="V979" s="47"/>
      <c r="W979" s="47"/>
      <c r="X979" s="47"/>
      <c r="Y979" s="47"/>
      <c r="Z979" s="48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47"/>
      <c r="AM979" s="47"/>
    </row>
    <row r="980" ht="13.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8"/>
      <c r="U980" s="47"/>
      <c r="V980" s="47"/>
      <c r="W980" s="47"/>
      <c r="X980" s="47"/>
      <c r="Y980" s="47"/>
      <c r="Z980" s="48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47"/>
      <c r="AM980" s="47"/>
    </row>
    <row r="981" ht="13.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8"/>
      <c r="U981" s="47"/>
      <c r="V981" s="47"/>
      <c r="W981" s="47"/>
      <c r="X981" s="47"/>
      <c r="Y981" s="47"/>
      <c r="Z981" s="48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47"/>
      <c r="AM981" s="47"/>
    </row>
    <row r="982" ht="13.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8"/>
      <c r="U982" s="47"/>
      <c r="V982" s="47"/>
      <c r="W982" s="47"/>
      <c r="X982" s="47"/>
      <c r="Y982" s="47"/>
      <c r="Z982" s="48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47"/>
      <c r="AM982" s="47"/>
    </row>
    <row r="983" ht="13.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8"/>
      <c r="U983" s="47"/>
      <c r="V983" s="47"/>
      <c r="W983" s="47"/>
      <c r="X983" s="47"/>
      <c r="Y983" s="47"/>
      <c r="Z983" s="48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</row>
    <row r="984" ht="13.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8"/>
      <c r="U984" s="47"/>
      <c r="V984" s="47"/>
      <c r="W984" s="47"/>
      <c r="X984" s="47"/>
      <c r="Y984" s="47"/>
      <c r="Z984" s="48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47"/>
      <c r="AM984" s="47"/>
    </row>
    <row r="985" ht="13.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8"/>
      <c r="U985" s="47"/>
      <c r="V985" s="47"/>
      <c r="W985" s="47"/>
      <c r="X985" s="47"/>
      <c r="Y985" s="47"/>
      <c r="Z985" s="48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47"/>
      <c r="AM985" s="47"/>
    </row>
    <row r="986" ht="13.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8"/>
      <c r="U986" s="47"/>
      <c r="V986" s="47"/>
      <c r="W986" s="47"/>
      <c r="X986" s="47"/>
      <c r="Y986" s="47"/>
      <c r="Z986" s="48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47"/>
      <c r="AM986" s="47"/>
    </row>
    <row r="987" ht="13.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8"/>
      <c r="U987" s="47"/>
      <c r="V987" s="47"/>
      <c r="W987" s="47"/>
      <c r="X987" s="47"/>
      <c r="Y987" s="47"/>
      <c r="Z987" s="48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47"/>
      <c r="AM987" s="47"/>
    </row>
    <row r="988" ht="13.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8"/>
      <c r="U988" s="47"/>
      <c r="V988" s="47"/>
      <c r="W988" s="47"/>
      <c r="X988" s="47"/>
      <c r="Y988" s="47"/>
      <c r="Z988" s="48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47"/>
      <c r="AM988" s="47"/>
    </row>
    <row r="989" ht="13.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8"/>
      <c r="U989" s="47"/>
      <c r="V989" s="47"/>
      <c r="W989" s="47"/>
      <c r="X989" s="47"/>
      <c r="Y989" s="47"/>
      <c r="Z989" s="48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47"/>
      <c r="AM989" s="47"/>
    </row>
    <row r="990" ht="13.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8"/>
      <c r="U990" s="47"/>
      <c r="V990" s="47"/>
      <c r="W990" s="47"/>
      <c r="X990" s="47"/>
      <c r="Y990" s="47"/>
      <c r="Z990" s="48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47"/>
      <c r="AM990" s="47"/>
    </row>
    <row r="991" ht="13.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8"/>
      <c r="U991" s="47"/>
      <c r="V991" s="47"/>
      <c r="W991" s="47"/>
      <c r="X991" s="47"/>
      <c r="Y991" s="47"/>
      <c r="Z991" s="48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47"/>
      <c r="AM991" s="47"/>
    </row>
    <row r="992" ht="13.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8"/>
      <c r="U992" s="47"/>
      <c r="V992" s="47"/>
      <c r="W992" s="47"/>
      <c r="X992" s="47"/>
      <c r="Y992" s="47"/>
      <c r="Z992" s="48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47"/>
      <c r="AM992" s="47"/>
    </row>
    <row r="993" ht="13.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8"/>
      <c r="U993" s="47"/>
      <c r="V993" s="47"/>
      <c r="W993" s="47"/>
      <c r="X993" s="47"/>
      <c r="Y993" s="47"/>
      <c r="Z993" s="48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47"/>
      <c r="AM993" s="47"/>
    </row>
    <row r="994" ht="13.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8"/>
      <c r="U994" s="47"/>
      <c r="V994" s="47"/>
      <c r="W994" s="47"/>
      <c r="X994" s="47"/>
      <c r="Y994" s="47"/>
      <c r="Z994" s="48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47"/>
      <c r="AM994" s="47"/>
    </row>
    <row r="995" ht="13.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8"/>
      <c r="U995" s="47"/>
      <c r="V995" s="47"/>
      <c r="W995" s="47"/>
      <c r="X995" s="47"/>
      <c r="Y995" s="47"/>
      <c r="Z995" s="48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47"/>
      <c r="AM995" s="47"/>
    </row>
    <row r="996" ht="13.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8"/>
      <c r="U996" s="47"/>
      <c r="V996" s="47"/>
      <c r="W996" s="47"/>
      <c r="X996" s="47"/>
      <c r="Y996" s="47"/>
      <c r="Z996" s="48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47"/>
      <c r="AM996" s="47"/>
    </row>
    <row r="997" ht="13.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8"/>
      <c r="U997" s="47"/>
      <c r="V997" s="47"/>
      <c r="W997" s="47"/>
      <c r="X997" s="47"/>
      <c r="Y997" s="47"/>
      <c r="Z997" s="48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47"/>
      <c r="AM997" s="47"/>
    </row>
    <row r="998" ht="13.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8"/>
      <c r="U998" s="47"/>
      <c r="V998" s="47"/>
      <c r="W998" s="47"/>
      <c r="X998" s="47"/>
      <c r="Y998" s="47"/>
      <c r="Z998" s="48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47"/>
      <c r="AM998" s="47"/>
    </row>
    <row r="999" ht="13.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8"/>
      <c r="U999" s="47"/>
      <c r="V999" s="47"/>
      <c r="W999" s="47"/>
      <c r="X999" s="47"/>
      <c r="Y999" s="47"/>
      <c r="Z999" s="48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47"/>
      <c r="AM999" s="47"/>
    </row>
    <row r="1000" ht="13.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8"/>
      <c r="U1000" s="47"/>
      <c r="V1000" s="47"/>
      <c r="W1000" s="47"/>
      <c r="X1000" s="47"/>
      <c r="Y1000" s="47"/>
      <c r="Z1000" s="48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  <c r="AL1000" s="47"/>
      <c r="AM1000" s="47"/>
    </row>
  </sheetData>
  <mergeCells count="12">
    <mergeCell ref="S12:X19"/>
    <mergeCell ref="S32:X32"/>
    <mergeCell ref="S33:X48"/>
    <mergeCell ref="S50:X50"/>
    <mergeCell ref="S51:X66"/>
    <mergeCell ref="B1:E1"/>
    <mergeCell ref="C3:F3"/>
    <mergeCell ref="B6:C7"/>
    <mergeCell ref="L6:M7"/>
    <mergeCell ref="S6:X6"/>
    <mergeCell ref="S7:X9"/>
    <mergeCell ref="S11:X11"/>
  </mergeCells>
  <printOptions/>
  <pageMargins bottom="0.35433070866141736" footer="0.0" header="0.0" left="0.2362204724409449" right="0.2362204724409449" top="0.35433070866141736"/>
  <pageSetup paperSize="9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/>
  </sheetViews>
  <sheetFormatPr customHeight="1" defaultColWidth="11.22" defaultRowHeight="15.0"/>
  <cols>
    <col customWidth="1" min="1" max="1" width="1.89"/>
    <col customWidth="1" min="2" max="17" width="5.11"/>
    <col customWidth="1" min="18" max="26" width="6.78"/>
  </cols>
  <sheetData>
    <row r="1" ht="13.5" customHeight="1">
      <c r="A1" s="192"/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"/>
      <c r="T1" s="1"/>
      <c r="U1" s="1"/>
      <c r="V1" s="1"/>
      <c r="W1" s="1"/>
      <c r="X1" s="1"/>
      <c r="Y1" s="1"/>
      <c r="Z1" s="1"/>
    </row>
    <row r="2" ht="13.5" customHeight="1">
      <c r="A2" s="193"/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"/>
      <c r="T2" s="1"/>
      <c r="U2" s="1"/>
      <c r="V2" s="1"/>
      <c r="W2" s="1"/>
      <c r="X2" s="1"/>
      <c r="Y2" s="1"/>
      <c r="Z2" s="1"/>
    </row>
    <row r="3" ht="13.5" customHeight="1">
      <c r="A3" s="192"/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"/>
      <c r="T3" s="1"/>
      <c r="U3" s="1"/>
      <c r="V3" s="1"/>
      <c r="W3" s="1"/>
      <c r="X3" s="1"/>
      <c r="Y3" s="1"/>
      <c r="Z3" s="1"/>
    </row>
    <row r="4" ht="13.5" customHeight="1">
      <c r="A4" s="192"/>
      <c r="B4" s="192"/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"/>
      <c r="T4" s="1"/>
      <c r="U4" s="1"/>
      <c r="V4" s="1"/>
      <c r="W4" s="1"/>
      <c r="X4" s="1"/>
      <c r="Y4" s="1"/>
      <c r="Z4" s="1"/>
    </row>
    <row r="5" ht="13.5" customHeight="1">
      <c r="A5" s="192"/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"/>
      <c r="T5" s="1"/>
      <c r="U5" s="1"/>
      <c r="V5" s="1"/>
      <c r="W5" s="1"/>
      <c r="X5" s="1"/>
      <c r="Y5" s="1"/>
      <c r="Z5" s="1"/>
    </row>
    <row r="6" ht="13.5" customHeight="1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"/>
      <c r="T6" s="1"/>
      <c r="U6" s="1"/>
      <c r="V6" s="1"/>
      <c r="W6" s="1"/>
      <c r="X6" s="1"/>
      <c r="Y6" s="1"/>
      <c r="Z6" s="1"/>
    </row>
    <row r="7" ht="13.5" customHeight="1">
      <c r="A7" s="192"/>
      <c r="B7" s="193" t="s">
        <v>70</v>
      </c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"/>
      <c r="T7" s="1"/>
      <c r="U7" s="1"/>
      <c r="V7" s="1"/>
      <c r="W7" s="1"/>
      <c r="X7" s="1"/>
      <c r="Y7" s="1"/>
      <c r="Z7" s="1"/>
    </row>
    <row r="8" ht="13.5" customHeight="1">
      <c r="A8" s="192"/>
      <c r="B8" s="194"/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6"/>
      <c r="R8" s="192"/>
      <c r="S8" s="1"/>
      <c r="T8" s="1"/>
      <c r="U8" s="1"/>
      <c r="V8" s="1"/>
      <c r="W8" s="1"/>
      <c r="X8" s="1"/>
      <c r="Y8" s="1"/>
      <c r="Z8" s="1"/>
    </row>
    <row r="9" ht="13.5" customHeight="1">
      <c r="A9" s="192"/>
      <c r="B9" s="197"/>
      <c r="Q9" s="198"/>
      <c r="R9" s="192"/>
      <c r="S9" s="1"/>
      <c r="T9" s="1"/>
      <c r="U9" s="1"/>
      <c r="V9" s="1"/>
      <c r="W9" s="1"/>
      <c r="X9" s="1"/>
      <c r="Y9" s="1"/>
      <c r="Z9" s="1"/>
    </row>
    <row r="10" ht="13.5" customHeight="1">
      <c r="A10" s="192"/>
      <c r="B10" s="197"/>
      <c r="Q10" s="198"/>
      <c r="R10" s="192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93"/>
      <c r="B11" s="197"/>
      <c r="Q11" s="198"/>
      <c r="R11" s="192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92"/>
      <c r="B12" s="197"/>
      <c r="Q12" s="198"/>
      <c r="R12" s="192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92"/>
      <c r="B13" s="197"/>
      <c r="Q13" s="198"/>
      <c r="R13" s="192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92"/>
      <c r="B14" s="197"/>
      <c r="Q14" s="198"/>
      <c r="R14" s="192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92"/>
      <c r="B15" s="197"/>
      <c r="Q15" s="198"/>
      <c r="R15" s="192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92"/>
      <c r="B16" s="197"/>
      <c r="Q16" s="198"/>
      <c r="R16" s="192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92"/>
      <c r="B17" s="199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1"/>
      <c r="R17" s="192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92"/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92"/>
      <c r="B19" s="193" t="s">
        <v>71</v>
      </c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92"/>
      <c r="B20" s="194"/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6"/>
      <c r="R20" s="192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93"/>
      <c r="B21" s="197"/>
      <c r="Q21" s="198"/>
      <c r="R21" s="192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92"/>
      <c r="B22" s="197"/>
      <c r="Q22" s="198"/>
      <c r="R22" s="192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92"/>
      <c r="B23" s="197"/>
      <c r="Q23" s="198"/>
      <c r="R23" s="192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92"/>
      <c r="B24" s="197"/>
      <c r="Q24" s="198"/>
      <c r="R24" s="192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92"/>
      <c r="B25" s="197"/>
      <c r="Q25" s="198"/>
      <c r="R25" s="192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92"/>
      <c r="B26" s="197"/>
      <c r="Q26" s="198"/>
      <c r="R26" s="192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92"/>
      <c r="B27" s="197"/>
      <c r="Q27" s="198"/>
      <c r="R27" s="192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92"/>
      <c r="B28" s="197"/>
      <c r="Q28" s="198"/>
      <c r="R28" s="192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92"/>
      <c r="B29" s="199"/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1"/>
      <c r="R29" s="192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92"/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92"/>
      <c r="B31" s="193" t="s">
        <v>72</v>
      </c>
      <c r="C31" s="192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92"/>
      <c r="B32" s="202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6"/>
      <c r="R32" s="192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93"/>
      <c r="B33" s="197"/>
      <c r="Q33" s="198"/>
      <c r="R33" s="192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92"/>
      <c r="B34" s="197"/>
      <c r="Q34" s="198"/>
      <c r="R34" s="192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92"/>
      <c r="B35" s="197"/>
      <c r="Q35" s="198"/>
      <c r="R35" s="192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92"/>
      <c r="B36" s="197"/>
      <c r="Q36" s="198"/>
      <c r="R36" s="192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92"/>
      <c r="B37" s="197"/>
      <c r="Q37" s="198"/>
      <c r="R37" s="192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92"/>
      <c r="B38" s="197"/>
      <c r="Q38" s="198"/>
      <c r="R38" s="192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92"/>
      <c r="B39" s="197"/>
      <c r="Q39" s="198"/>
      <c r="R39" s="192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92"/>
      <c r="B40" s="197"/>
      <c r="Q40" s="198"/>
      <c r="R40" s="192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92"/>
      <c r="B41" s="199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1"/>
      <c r="R41" s="192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92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92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92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92"/>
      <c r="B45" s="202"/>
      <c r="C45" s="195"/>
      <c r="D45" s="195"/>
      <c r="E45" s="195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/>
      <c r="Q45" s="196"/>
      <c r="R45" s="192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92"/>
      <c r="B46" s="197"/>
      <c r="Q46" s="198"/>
      <c r="R46" s="192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92"/>
      <c r="B47" s="197"/>
      <c r="Q47" s="198"/>
      <c r="R47" s="192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92"/>
      <c r="B48" s="197"/>
      <c r="Q48" s="198"/>
      <c r="R48" s="192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92"/>
      <c r="B49" s="197"/>
      <c r="Q49" s="198"/>
      <c r="R49" s="192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92"/>
      <c r="B50" s="197"/>
      <c r="Q50" s="198"/>
      <c r="R50" s="192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92"/>
      <c r="B51" s="197"/>
      <c r="Q51" s="198"/>
      <c r="R51" s="192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92"/>
      <c r="B52" s="197"/>
      <c r="Q52" s="198"/>
      <c r="R52" s="192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92"/>
      <c r="B53" s="197"/>
      <c r="Q53" s="198"/>
      <c r="R53" s="192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92"/>
      <c r="B54" s="199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1"/>
      <c r="R54" s="192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92"/>
      <c r="B55" s="192"/>
      <c r="C55" s="192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92"/>
      <c r="B56" s="192"/>
      <c r="C56" s="192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92"/>
      <c r="B57" s="192"/>
      <c r="C57" s="192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92"/>
      <c r="B58" s="192"/>
      <c r="C58" s="192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92"/>
      <c r="B59" s="192"/>
      <c r="C59" s="192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92"/>
      <c r="B60" s="192"/>
      <c r="C60" s="192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92"/>
      <c r="B61" s="192"/>
      <c r="C61" s="192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92"/>
      <c r="B62" s="192"/>
      <c r="C62" s="192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92"/>
      <c r="B63" s="192"/>
      <c r="C63" s="192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92"/>
      <c r="B64" s="192"/>
      <c r="C64" s="192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92"/>
      <c r="B65" s="192"/>
      <c r="C65" s="192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92"/>
      <c r="B66" s="192"/>
      <c r="C66" s="192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92"/>
      <c r="B67" s="192"/>
      <c r="C67" s="192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92"/>
      <c r="B68" s="192"/>
      <c r="C68" s="192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92"/>
      <c r="B69" s="192"/>
      <c r="C69" s="192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92"/>
      <c r="B70" s="192"/>
      <c r="C70" s="192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92"/>
      <c r="B71" s="192"/>
      <c r="C71" s="192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92"/>
      <c r="B72" s="192"/>
      <c r="C72" s="192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92"/>
      <c r="B73" s="192"/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92"/>
      <c r="B74" s="192"/>
      <c r="C74" s="192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92"/>
      <c r="B75" s="192"/>
      <c r="C75" s="192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92"/>
      <c r="B76" s="192"/>
      <c r="C76" s="192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92"/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92"/>
      <c r="B78" s="192"/>
      <c r="C78" s="192"/>
      <c r="D78" s="192"/>
      <c r="E78" s="192"/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92"/>
      <c r="B79" s="192"/>
      <c r="C79" s="192"/>
      <c r="D79" s="192"/>
      <c r="E79" s="192"/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92"/>
      <c r="B80" s="192"/>
      <c r="C80" s="192"/>
      <c r="D80" s="192"/>
      <c r="E80" s="192"/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92"/>
      <c r="B81" s="192"/>
      <c r="C81" s="192"/>
      <c r="D81" s="192"/>
      <c r="E81" s="192"/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92"/>
      <c r="B82" s="192"/>
      <c r="C82" s="192"/>
      <c r="D82" s="192"/>
      <c r="E82" s="192"/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92"/>
      <c r="B83" s="192"/>
      <c r="C83" s="192"/>
      <c r="D83" s="192"/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92"/>
      <c r="B84" s="192"/>
      <c r="C84" s="192"/>
      <c r="D84" s="192"/>
      <c r="E84" s="192"/>
      <c r="F84" s="192"/>
      <c r="G84" s="192"/>
      <c r="H84" s="192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92"/>
      <c r="B85" s="192"/>
      <c r="C85" s="192"/>
      <c r="D85" s="192"/>
      <c r="E85" s="192"/>
      <c r="F85" s="192"/>
      <c r="G85" s="192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92"/>
      <c r="B86" s="192"/>
      <c r="C86" s="192"/>
      <c r="D86" s="192"/>
      <c r="E86" s="192"/>
      <c r="F86" s="192"/>
      <c r="G86" s="192"/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92"/>
      <c r="B87" s="192"/>
      <c r="C87" s="192"/>
      <c r="D87" s="192"/>
      <c r="E87" s="192"/>
      <c r="F87" s="192"/>
      <c r="G87" s="192"/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92"/>
      <c r="B88" s="192"/>
      <c r="C88" s="192"/>
      <c r="D88" s="192"/>
      <c r="E88" s="192"/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92"/>
      <c r="B89" s="192"/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92"/>
      <c r="B90" s="192"/>
      <c r="C90" s="192"/>
      <c r="D90" s="192"/>
      <c r="E90" s="192"/>
      <c r="F90" s="192"/>
      <c r="G90" s="192"/>
      <c r="H90" s="192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92"/>
      <c r="B91" s="192"/>
      <c r="C91" s="192"/>
      <c r="D91" s="192"/>
      <c r="E91" s="192"/>
      <c r="F91" s="192"/>
      <c r="G91" s="192"/>
      <c r="H91" s="192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92"/>
      <c r="B92" s="192"/>
      <c r="C92" s="192"/>
      <c r="D92" s="192"/>
      <c r="E92" s="192"/>
      <c r="F92" s="192"/>
      <c r="G92" s="192"/>
      <c r="H92" s="192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92"/>
      <c r="B93" s="192"/>
      <c r="C93" s="192"/>
      <c r="D93" s="192"/>
      <c r="E93" s="192"/>
      <c r="F93" s="192"/>
      <c r="G93" s="192"/>
      <c r="H93" s="192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92"/>
      <c r="B94" s="192"/>
      <c r="C94" s="192"/>
      <c r="D94" s="192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92"/>
      <c r="B95" s="192"/>
      <c r="C95" s="192"/>
      <c r="D95" s="192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92"/>
      <c r="B96" s="192"/>
      <c r="C96" s="192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92"/>
      <c r="B97" s="192"/>
      <c r="C97" s="192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92"/>
      <c r="B98" s="192"/>
      <c r="C98" s="192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92"/>
      <c r="B99" s="192"/>
      <c r="C99" s="192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92"/>
      <c r="B100" s="192"/>
      <c r="C100" s="192"/>
      <c r="D100" s="192"/>
      <c r="E100" s="192"/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92"/>
      <c r="B101" s="192"/>
      <c r="C101" s="192"/>
      <c r="D101" s="192"/>
      <c r="E101" s="192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92"/>
      <c r="B102" s="192"/>
      <c r="C102" s="192"/>
      <c r="D102" s="192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92"/>
      <c r="B103" s="192"/>
      <c r="C103" s="192"/>
      <c r="D103" s="192"/>
      <c r="E103" s="192"/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92"/>
      <c r="B104" s="192"/>
      <c r="C104" s="192"/>
      <c r="D104" s="192"/>
      <c r="E104" s="192"/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92"/>
      <c r="B105" s="192"/>
      <c r="C105" s="192"/>
      <c r="D105" s="192"/>
      <c r="E105" s="192"/>
      <c r="F105" s="192"/>
      <c r="G105" s="192"/>
      <c r="H105" s="192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92"/>
      <c r="B106" s="192"/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92"/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92"/>
      <c r="B108" s="192"/>
      <c r="C108" s="192"/>
      <c r="D108" s="192"/>
      <c r="E108" s="192"/>
      <c r="F108" s="192"/>
      <c r="G108" s="192"/>
      <c r="H108" s="192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92"/>
      <c r="B109" s="192"/>
      <c r="C109" s="192"/>
      <c r="D109" s="192"/>
      <c r="E109" s="192"/>
      <c r="F109" s="192"/>
      <c r="G109" s="192"/>
      <c r="H109" s="192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92"/>
      <c r="B110" s="192"/>
      <c r="C110" s="192"/>
      <c r="D110" s="192"/>
      <c r="E110" s="192"/>
      <c r="F110" s="192"/>
      <c r="G110" s="192"/>
      <c r="H110" s="192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92"/>
      <c r="B111" s="192"/>
      <c r="C111" s="192"/>
      <c r="D111" s="192"/>
      <c r="E111" s="192"/>
      <c r="F111" s="192"/>
      <c r="G111" s="192"/>
      <c r="H111" s="192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92"/>
      <c r="B112" s="192"/>
      <c r="C112" s="192"/>
      <c r="D112" s="192"/>
      <c r="E112" s="192"/>
      <c r="F112" s="192"/>
      <c r="G112" s="192"/>
      <c r="H112" s="192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92"/>
      <c r="B113" s="192"/>
      <c r="C113" s="192"/>
      <c r="D113" s="192"/>
      <c r="E113" s="192"/>
      <c r="F113" s="192"/>
      <c r="G113" s="192"/>
      <c r="H113" s="192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92"/>
      <c r="B114" s="192"/>
      <c r="C114" s="192"/>
      <c r="D114" s="192"/>
      <c r="E114" s="192"/>
      <c r="F114" s="192"/>
      <c r="G114" s="192"/>
      <c r="H114" s="192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92"/>
      <c r="B115" s="192"/>
      <c r="C115" s="192"/>
      <c r="D115" s="192"/>
      <c r="E115" s="192"/>
      <c r="F115" s="192"/>
      <c r="G115" s="192"/>
      <c r="H115" s="192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92"/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92"/>
      <c r="B117" s="192"/>
      <c r="C117" s="192"/>
      <c r="D117" s="192"/>
      <c r="E117" s="192"/>
      <c r="F117" s="192"/>
      <c r="G117" s="192"/>
      <c r="H117" s="192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92"/>
      <c r="B118" s="192"/>
      <c r="C118" s="192"/>
      <c r="D118" s="192"/>
      <c r="E118" s="192"/>
      <c r="F118" s="192"/>
      <c r="G118" s="192"/>
      <c r="H118" s="192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92"/>
      <c r="B119" s="192"/>
      <c r="C119" s="192"/>
      <c r="D119" s="192"/>
      <c r="E119" s="192"/>
      <c r="F119" s="192"/>
      <c r="G119" s="192"/>
      <c r="H119" s="192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92"/>
      <c r="B120" s="192"/>
      <c r="C120" s="192"/>
      <c r="D120" s="192"/>
      <c r="E120" s="192"/>
      <c r="F120" s="192"/>
      <c r="G120" s="192"/>
      <c r="H120" s="192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92"/>
      <c r="B121" s="192"/>
      <c r="C121" s="192"/>
      <c r="D121" s="192"/>
      <c r="E121" s="192"/>
      <c r="F121" s="192"/>
      <c r="G121" s="192"/>
      <c r="H121" s="192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92"/>
      <c r="B122" s="192"/>
      <c r="C122" s="192"/>
      <c r="D122" s="192"/>
      <c r="E122" s="192"/>
      <c r="F122" s="192"/>
      <c r="G122" s="192"/>
      <c r="H122" s="192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92"/>
      <c r="B123" s="192"/>
      <c r="C123" s="192"/>
      <c r="D123" s="192"/>
      <c r="E123" s="192"/>
      <c r="F123" s="192"/>
      <c r="G123" s="192"/>
      <c r="H123" s="192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92"/>
      <c r="B124" s="192"/>
      <c r="C124" s="192"/>
      <c r="D124" s="192"/>
      <c r="E124" s="192"/>
      <c r="F124" s="192"/>
      <c r="G124" s="192"/>
      <c r="H124" s="192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92"/>
      <c r="B125" s="192"/>
      <c r="C125" s="192"/>
      <c r="D125" s="192"/>
      <c r="E125" s="192"/>
      <c r="F125" s="192"/>
      <c r="G125" s="192"/>
      <c r="H125" s="192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92"/>
      <c r="B126" s="192"/>
      <c r="C126" s="192"/>
      <c r="D126" s="192"/>
      <c r="E126" s="192"/>
      <c r="F126" s="192"/>
      <c r="G126" s="192"/>
      <c r="H126" s="192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92"/>
      <c r="B127" s="192"/>
      <c r="C127" s="192"/>
      <c r="D127" s="192"/>
      <c r="E127" s="192"/>
      <c r="F127" s="192"/>
      <c r="G127" s="192"/>
      <c r="H127" s="192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92"/>
      <c r="B128" s="192"/>
      <c r="C128" s="192"/>
      <c r="D128" s="192"/>
      <c r="E128" s="192"/>
      <c r="F128" s="192"/>
      <c r="G128" s="192"/>
      <c r="H128" s="192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92"/>
      <c r="B129" s="192"/>
      <c r="C129" s="192"/>
      <c r="D129" s="192"/>
      <c r="E129" s="192"/>
      <c r="F129" s="192"/>
      <c r="G129" s="192"/>
      <c r="H129" s="192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92"/>
      <c r="B130" s="192"/>
      <c r="C130" s="192"/>
      <c r="D130" s="192"/>
      <c r="E130" s="192"/>
      <c r="F130" s="192"/>
      <c r="G130" s="192"/>
      <c r="H130" s="192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92"/>
      <c r="B131" s="192"/>
      <c r="C131" s="192"/>
      <c r="D131" s="192"/>
      <c r="E131" s="192"/>
      <c r="F131" s="192"/>
      <c r="G131" s="192"/>
      <c r="H131" s="192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92"/>
      <c r="B132" s="192"/>
      <c r="C132" s="192"/>
      <c r="D132" s="192"/>
      <c r="E132" s="192"/>
      <c r="F132" s="192"/>
      <c r="G132" s="192"/>
      <c r="H132" s="192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92"/>
      <c r="B133" s="192"/>
      <c r="C133" s="192"/>
      <c r="D133" s="192"/>
      <c r="E133" s="192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92"/>
      <c r="B134" s="192"/>
      <c r="C134" s="192"/>
      <c r="D134" s="192"/>
      <c r="E134" s="192"/>
      <c r="F134" s="192"/>
      <c r="G134" s="192"/>
      <c r="H134" s="192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92"/>
      <c r="B135" s="192"/>
      <c r="C135" s="192"/>
      <c r="D135" s="192"/>
      <c r="E135" s="192"/>
      <c r="F135" s="192"/>
      <c r="G135" s="192"/>
      <c r="H135" s="192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92"/>
      <c r="B136" s="192"/>
      <c r="C136" s="192"/>
      <c r="D136" s="192"/>
      <c r="E136" s="192"/>
      <c r="F136" s="192"/>
      <c r="G136" s="192"/>
      <c r="H136" s="192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92"/>
      <c r="B137" s="192"/>
      <c r="C137" s="192"/>
      <c r="D137" s="192"/>
      <c r="E137" s="192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92"/>
      <c r="B138" s="192"/>
      <c r="C138" s="192"/>
      <c r="D138" s="192"/>
      <c r="E138" s="192"/>
      <c r="F138" s="192"/>
      <c r="G138" s="192"/>
      <c r="H138" s="192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92"/>
      <c r="B139" s="192"/>
      <c r="C139" s="192"/>
      <c r="D139" s="192"/>
      <c r="E139" s="192"/>
      <c r="F139" s="192"/>
      <c r="G139" s="192"/>
      <c r="H139" s="192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92"/>
      <c r="B140" s="192"/>
      <c r="C140" s="192"/>
      <c r="D140" s="192"/>
      <c r="E140" s="192"/>
      <c r="F140" s="192"/>
      <c r="G140" s="192"/>
      <c r="H140" s="192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92"/>
      <c r="B141" s="192"/>
      <c r="C141" s="192"/>
      <c r="D141" s="192"/>
      <c r="E141" s="192"/>
      <c r="F141" s="192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92"/>
      <c r="B142" s="192"/>
      <c r="C142" s="192"/>
      <c r="D142" s="192"/>
      <c r="E142" s="192"/>
      <c r="F142" s="192"/>
      <c r="G142" s="192"/>
      <c r="H142" s="192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92"/>
      <c r="B143" s="192"/>
      <c r="C143" s="192"/>
      <c r="D143" s="192"/>
      <c r="E143" s="192"/>
      <c r="F143" s="192"/>
      <c r="G143" s="192"/>
      <c r="H143" s="192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92"/>
      <c r="B144" s="192"/>
      <c r="C144" s="192"/>
      <c r="D144" s="192"/>
      <c r="E144" s="192"/>
      <c r="F144" s="192"/>
      <c r="G144" s="192"/>
      <c r="H144" s="192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92"/>
      <c r="B145" s="192"/>
      <c r="C145" s="192"/>
      <c r="D145" s="192"/>
      <c r="E145" s="192"/>
      <c r="F145" s="192"/>
      <c r="G145" s="192"/>
      <c r="H145" s="192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92"/>
      <c r="B146" s="192"/>
      <c r="C146" s="192"/>
      <c r="D146" s="192"/>
      <c r="E146" s="192"/>
      <c r="F146" s="192"/>
      <c r="G146" s="192"/>
      <c r="H146" s="192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92"/>
      <c r="B147" s="192"/>
      <c r="C147" s="192"/>
      <c r="D147" s="192"/>
      <c r="E147" s="192"/>
      <c r="F147" s="192"/>
      <c r="G147" s="192"/>
      <c r="H147" s="192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92"/>
      <c r="B148" s="192"/>
      <c r="C148" s="192"/>
      <c r="D148" s="192"/>
      <c r="E148" s="192"/>
      <c r="F148" s="192"/>
      <c r="G148" s="192"/>
      <c r="H148" s="192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92"/>
      <c r="B149" s="192"/>
      <c r="C149" s="192"/>
      <c r="D149" s="192"/>
      <c r="E149" s="192"/>
      <c r="F149" s="192"/>
      <c r="G149" s="192"/>
      <c r="H149" s="192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92"/>
      <c r="B150" s="192"/>
      <c r="C150" s="192"/>
      <c r="D150" s="192"/>
      <c r="E150" s="192"/>
      <c r="F150" s="192"/>
      <c r="G150" s="192"/>
      <c r="H150" s="192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92"/>
      <c r="B151" s="192"/>
      <c r="C151" s="192"/>
      <c r="D151" s="192"/>
      <c r="E151" s="192"/>
      <c r="F151" s="192"/>
      <c r="G151" s="192"/>
      <c r="H151" s="192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92"/>
      <c r="B152" s="192"/>
      <c r="C152" s="192"/>
      <c r="D152" s="192"/>
      <c r="E152" s="192"/>
      <c r="F152" s="192"/>
      <c r="G152" s="192"/>
      <c r="H152" s="192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92"/>
      <c r="B153" s="192"/>
      <c r="C153" s="192"/>
      <c r="D153" s="192"/>
      <c r="E153" s="192"/>
      <c r="F153" s="192"/>
      <c r="G153" s="192"/>
      <c r="H153" s="192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92"/>
      <c r="B154" s="192"/>
      <c r="C154" s="192"/>
      <c r="D154" s="192"/>
      <c r="E154" s="192"/>
      <c r="F154" s="192"/>
      <c r="G154" s="192"/>
      <c r="H154" s="192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92"/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92"/>
      <c r="B156" s="192"/>
      <c r="C156" s="192"/>
      <c r="D156" s="192"/>
      <c r="E156" s="192"/>
      <c r="F156" s="192"/>
      <c r="G156" s="192"/>
      <c r="H156" s="192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92"/>
      <c r="B157" s="192"/>
      <c r="C157" s="192"/>
      <c r="D157" s="192"/>
      <c r="E157" s="192"/>
      <c r="F157" s="192"/>
      <c r="G157" s="192"/>
      <c r="H157" s="192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92"/>
      <c r="B158" s="192"/>
      <c r="C158" s="192"/>
      <c r="D158" s="192"/>
      <c r="E158" s="192"/>
      <c r="F158" s="192"/>
      <c r="G158" s="192"/>
      <c r="H158" s="192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92"/>
      <c r="B159" s="192"/>
      <c r="C159" s="192"/>
      <c r="D159" s="192"/>
      <c r="E159" s="192"/>
      <c r="F159" s="192"/>
      <c r="G159" s="192"/>
      <c r="H159" s="192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92"/>
      <c r="B160" s="192"/>
      <c r="C160" s="192"/>
      <c r="D160" s="192"/>
      <c r="E160" s="192"/>
      <c r="F160" s="192"/>
      <c r="G160" s="192"/>
      <c r="H160" s="192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92"/>
      <c r="B161" s="192"/>
      <c r="C161" s="192"/>
      <c r="D161" s="192"/>
      <c r="E161" s="192"/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92"/>
      <c r="B162" s="192"/>
      <c r="C162" s="192"/>
      <c r="D162" s="192"/>
      <c r="E162" s="192"/>
      <c r="F162" s="192"/>
      <c r="G162" s="192"/>
      <c r="H162" s="192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92"/>
      <c r="B163" s="192"/>
      <c r="C163" s="192"/>
      <c r="D163" s="192"/>
      <c r="E163" s="192"/>
      <c r="F163" s="192"/>
      <c r="G163" s="192"/>
      <c r="H163" s="192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92"/>
      <c r="B164" s="192"/>
      <c r="C164" s="192"/>
      <c r="D164" s="192"/>
      <c r="E164" s="192"/>
      <c r="F164" s="192"/>
      <c r="G164" s="192"/>
      <c r="H164" s="192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92"/>
      <c r="B165" s="192"/>
      <c r="C165" s="192"/>
      <c r="D165" s="192"/>
      <c r="E165" s="192"/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92"/>
      <c r="B166" s="192"/>
      <c r="C166" s="192"/>
      <c r="D166" s="192"/>
      <c r="E166" s="192"/>
      <c r="F166" s="192"/>
      <c r="G166" s="192"/>
      <c r="H166" s="192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92"/>
      <c r="B167" s="192"/>
      <c r="C167" s="192"/>
      <c r="D167" s="192"/>
      <c r="E167" s="192"/>
      <c r="F167" s="192"/>
      <c r="G167" s="192"/>
      <c r="H167" s="192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92"/>
      <c r="B168" s="192"/>
      <c r="C168" s="192"/>
      <c r="D168" s="192"/>
      <c r="E168" s="192"/>
      <c r="F168" s="192"/>
      <c r="G168" s="192"/>
      <c r="H168" s="192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92"/>
      <c r="B169" s="192"/>
      <c r="C169" s="192"/>
      <c r="D169" s="192"/>
      <c r="E169" s="192"/>
      <c r="F169" s="192"/>
      <c r="G169" s="192"/>
      <c r="H169" s="192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92"/>
      <c r="B170" s="192"/>
      <c r="C170" s="192"/>
      <c r="D170" s="192"/>
      <c r="E170" s="192"/>
      <c r="F170" s="192"/>
      <c r="G170" s="192"/>
      <c r="H170" s="192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92"/>
      <c r="B171" s="192"/>
      <c r="C171" s="192"/>
      <c r="D171" s="192"/>
      <c r="E171" s="192"/>
      <c r="F171" s="192"/>
      <c r="G171" s="192"/>
      <c r="H171" s="192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92"/>
      <c r="B172" s="192"/>
      <c r="C172" s="192"/>
      <c r="D172" s="192"/>
      <c r="E172" s="192"/>
      <c r="F172" s="192"/>
      <c r="G172" s="192"/>
      <c r="H172" s="192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92"/>
      <c r="B173" s="192"/>
      <c r="C173" s="192"/>
      <c r="D173" s="192"/>
      <c r="E173" s="192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92"/>
      <c r="B174" s="192"/>
      <c r="C174" s="192"/>
      <c r="D174" s="192"/>
      <c r="E174" s="192"/>
      <c r="F174" s="192"/>
      <c r="G174" s="192"/>
      <c r="H174" s="192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92"/>
      <c r="B175" s="192"/>
      <c r="C175" s="192"/>
      <c r="D175" s="192"/>
      <c r="E175" s="192"/>
      <c r="F175" s="192"/>
      <c r="G175" s="192"/>
      <c r="H175" s="192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92"/>
      <c r="B176" s="192"/>
      <c r="C176" s="192"/>
      <c r="D176" s="192"/>
      <c r="E176" s="192"/>
      <c r="F176" s="192"/>
      <c r="G176" s="192"/>
      <c r="H176" s="192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92"/>
      <c r="B177" s="192"/>
      <c r="C177" s="192"/>
      <c r="D177" s="192"/>
      <c r="E177" s="192"/>
      <c r="F177" s="192"/>
      <c r="G177" s="192"/>
      <c r="H177" s="192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92"/>
      <c r="B178" s="192"/>
      <c r="C178" s="192"/>
      <c r="D178" s="192"/>
      <c r="E178" s="192"/>
      <c r="F178" s="192"/>
      <c r="G178" s="192"/>
      <c r="H178" s="192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92"/>
      <c r="B179" s="192"/>
      <c r="C179" s="192"/>
      <c r="D179" s="192"/>
      <c r="E179" s="192"/>
      <c r="F179" s="192"/>
      <c r="G179" s="192"/>
      <c r="H179" s="192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92"/>
      <c r="B180" s="192"/>
      <c r="C180" s="192"/>
      <c r="D180" s="192"/>
      <c r="E180" s="192"/>
      <c r="F180" s="192"/>
      <c r="G180" s="192"/>
      <c r="H180" s="192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92"/>
      <c r="B181" s="192"/>
      <c r="C181" s="192"/>
      <c r="D181" s="192"/>
      <c r="E181" s="192"/>
      <c r="F181" s="192"/>
      <c r="G181" s="192"/>
      <c r="H181" s="192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92"/>
      <c r="B182" s="192"/>
      <c r="C182" s="192"/>
      <c r="D182" s="192"/>
      <c r="E182" s="192"/>
      <c r="F182" s="192"/>
      <c r="G182" s="192"/>
      <c r="H182" s="192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92"/>
      <c r="B183" s="192"/>
      <c r="C183" s="192"/>
      <c r="D183" s="192"/>
      <c r="E183" s="192"/>
      <c r="F183" s="192"/>
      <c r="G183" s="192"/>
      <c r="H183" s="192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92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92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92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92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92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92"/>
      <c r="B189" s="192"/>
      <c r="C189" s="192"/>
      <c r="D189" s="192"/>
      <c r="E189" s="192"/>
      <c r="F189" s="192"/>
      <c r="G189" s="192"/>
      <c r="H189" s="192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92"/>
      <c r="B190" s="192"/>
      <c r="C190" s="192"/>
      <c r="D190" s="192"/>
      <c r="E190" s="192"/>
      <c r="F190" s="192"/>
      <c r="G190" s="192"/>
      <c r="H190" s="192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92"/>
      <c r="B191" s="192"/>
      <c r="C191" s="192"/>
      <c r="D191" s="192"/>
      <c r="E191" s="192"/>
      <c r="F191" s="192"/>
      <c r="G191" s="192"/>
      <c r="H191" s="192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92"/>
      <c r="B192" s="192"/>
      <c r="C192" s="192"/>
      <c r="D192" s="192"/>
      <c r="E192" s="192"/>
      <c r="F192" s="192"/>
      <c r="G192" s="192"/>
      <c r="H192" s="192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92"/>
      <c r="B193" s="192"/>
      <c r="C193" s="192"/>
      <c r="D193" s="192"/>
      <c r="E193" s="192"/>
      <c r="F193" s="192"/>
      <c r="G193" s="192"/>
      <c r="H193" s="192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92"/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92"/>
      <c r="B195" s="192"/>
      <c r="C195" s="192"/>
      <c r="D195" s="192"/>
      <c r="E195" s="192"/>
      <c r="F195" s="192"/>
      <c r="G195" s="192"/>
      <c r="H195" s="192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92"/>
      <c r="B196" s="192"/>
      <c r="C196" s="192"/>
      <c r="D196" s="192"/>
      <c r="E196" s="192"/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92"/>
      <c r="B197" s="192"/>
      <c r="C197" s="192"/>
      <c r="D197" s="192"/>
      <c r="E197" s="192"/>
      <c r="F197" s="192"/>
      <c r="G197" s="192"/>
      <c r="H197" s="192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92"/>
      <c r="B198" s="192"/>
      <c r="C198" s="192"/>
      <c r="D198" s="192"/>
      <c r="E198" s="192"/>
      <c r="F198" s="192"/>
      <c r="G198" s="192"/>
      <c r="H198" s="192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92"/>
      <c r="B199" s="192"/>
      <c r="C199" s="192"/>
      <c r="D199" s="192"/>
      <c r="E199" s="192"/>
      <c r="F199" s="192"/>
      <c r="G199" s="192"/>
      <c r="H199" s="192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92"/>
      <c r="B200" s="192"/>
      <c r="C200" s="192"/>
      <c r="D200" s="192"/>
      <c r="E200" s="192"/>
      <c r="F200" s="192"/>
      <c r="G200" s="192"/>
      <c r="H200" s="192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92"/>
      <c r="B201" s="192"/>
      <c r="C201" s="192"/>
      <c r="D201" s="192"/>
      <c r="E201" s="192"/>
      <c r="F201" s="192"/>
      <c r="G201" s="192"/>
      <c r="H201" s="192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92"/>
      <c r="B202" s="192"/>
      <c r="C202" s="192"/>
      <c r="D202" s="192"/>
      <c r="E202" s="192"/>
      <c r="F202" s="192"/>
      <c r="G202" s="192"/>
      <c r="H202" s="192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92"/>
      <c r="B203" s="192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92"/>
      <c r="B204" s="192"/>
      <c r="C204" s="192"/>
      <c r="D204" s="192"/>
      <c r="E204" s="192"/>
      <c r="F204" s="192"/>
      <c r="G204" s="192"/>
      <c r="H204" s="192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92"/>
      <c r="B205" s="192"/>
      <c r="C205" s="192"/>
      <c r="D205" s="192"/>
      <c r="E205" s="192"/>
      <c r="F205" s="192"/>
      <c r="G205" s="192"/>
      <c r="H205" s="192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92"/>
      <c r="B206" s="192"/>
      <c r="C206" s="192"/>
      <c r="D206" s="192"/>
      <c r="E206" s="192"/>
      <c r="F206" s="192"/>
      <c r="G206" s="192"/>
      <c r="H206" s="192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92"/>
      <c r="B207" s="192"/>
      <c r="C207" s="192"/>
      <c r="D207" s="192"/>
      <c r="E207" s="192"/>
      <c r="F207" s="192"/>
      <c r="G207" s="192"/>
      <c r="H207" s="192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92"/>
      <c r="B208" s="192"/>
      <c r="C208" s="192"/>
      <c r="D208" s="192"/>
      <c r="E208" s="192"/>
      <c r="F208" s="192"/>
      <c r="G208" s="192"/>
      <c r="H208" s="192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92"/>
      <c r="B209" s="192"/>
      <c r="C209" s="192"/>
      <c r="D209" s="192"/>
      <c r="E209" s="192"/>
      <c r="F209" s="192"/>
      <c r="G209" s="192"/>
      <c r="H209" s="192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92"/>
      <c r="B210" s="192"/>
      <c r="C210" s="192"/>
      <c r="D210" s="192"/>
      <c r="E210" s="192"/>
      <c r="F210" s="192"/>
      <c r="G210" s="192"/>
      <c r="H210" s="192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92"/>
      <c r="B211" s="192"/>
      <c r="C211" s="192"/>
      <c r="D211" s="192"/>
      <c r="E211" s="192"/>
      <c r="F211" s="192"/>
      <c r="G211" s="192"/>
      <c r="H211" s="192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92"/>
      <c r="B212" s="192"/>
      <c r="C212" s="192"/>
      <c r="D212" s="192"/>
      <c r="E212" s="192"/>
      <c r="F212" s="192"/>
      <c r="G212" s="192"/>
      <c r="H212" s="192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92"/>
      <c r="B213" s="192"/>
      <c r="C213" s="192"/>
      <c r="D213" s="192"/>
      <c r="E213" s="192"/>
      <c r="F213" s="192"/>
      <c r="G213" s="192"/>
      <c r="H213" s="192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92"/>
      <c r="B214" s="192"/>
      <c r="C214" s="192"/>
      <c r="D214" s="192"/>
      <c r="E214" s="192"/>
      <c r="F214" s="192"/>
      <c r="G214" s="192"/>
      <c r="H214" s="192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92"/>
      <c r="B215" s="192"/>
      <c r="C215" s="192"/>
      <c r="D215" s="192"/>
      <c r="E215" s="192"/>
      <c r="F215" s="192"/>
      <c r="G215" s="192"/>
      <c r="H215" s="192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92"/>
      <c r="B216" s="192"/>
      <c r="C216" s="192"/>
      <c r="D216" s="192"/>
      <c r="E216" s="192"/>
      <c r="F216" s="192"/>
      <c r="G216" s="192"/>
      <c r="H216" s="192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92"/>
      <c r="B217" s="192"/>
      <c r="C217" s="192"/>
      <c r="D217" s="192"/>
      <c r="E217" s="192"/>
      <c r="F217" s="192"/>
      <c r="G217" s="192"/>
      <c r="H217" s="192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92"/>
      <c r="B218" s="192"/>
      <c r="C218" s="192"/>
      <c r="D218" s="192"/>
      <c r="E218" s="192"/>
      <c r="F218" s="192"/>
      <c r="G218" s="192"/>
      <c r="H218" s="192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92"/>
      <c r="B219" s="192"/>
      <c r="C219" s="192"/>
      <c r="D219" s="192"/>
      <c r="E219" s="192"/>
      <c r="F219" s="192"/>
      <c r="G219" s="192"/>
      <c r="H219" s="192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92"/>
      <c r="B220" s="192"/>
      <c r="C220" s="192"/>
      <c r="D220" s="192"/>
      <c r="E220" s="192"/>
      <c r="F220" s="192"/>
      <c r="G220" s="192"/>
      <c r="H220" s="192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92"/>
      <c r="B221" s="192"/>
      <c r="C221" s="192"/>
      <c r="D221" s="192"/>
      <c r="E221" s="192"/>
      <c r="F221" s="192"/>
      <c r="G221" s="192"/>
      <c r="H221" s="192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92"/>
      <c r="B222" s="192"/>
      <c r="C222" s="192"/>
      <c r="D222" s="192"/>
      <c r="E222" s="192"/>
      <c r="F222" s="192"/>
      <c r="G222" s="192"/>
      <c r="H222" s="192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92"/>
      <c r="B223" s="192"/>
      <c r="C223" s="192"/>
      <c r="D223" s="192"/>
      <c r="E223" s="192"/>
      <c r="F223" s="192"/>
      <c r="G223" s="192"/>
      <c r="H223" s="192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92"/>
      <c r="B224" s="192"/>
      <c r="C224" s="192"/>
      <c r="D224" s="192"/>
      <c r="E224" s="192"/>
      <c r="F224" s="192"/>
      <c r="G224" s="192"/>
      <c r="H224" s="192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92"/>
      <c r="B225" s="192"/>
      <c r="C225" s="192"/>
      <c r="D225" s="192"/>
      <c r="E225" s="192"/>
      <c r="F225" s="192"/>
      <c r="G225" s="192"/>
      <c r="H225" s="192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92"/>
      <c r="B226" s="192"/>
      <c r="C226" s="192"/>
      <c r="D226" s="192"/>
      <c r="E226" s="192"/>
      <c r="F226" s="192"/>
      <c r="G226" s="192"/>
      <c r="H226" s="192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92"/>
      <c r="B227" s="192"/>
      <c r="C227" s="192"/>
      <c r="D227" s="192"/>
      <c r="E227" s="192"/>
      <c r="F227" s="192"/>
      <c r="G227" s="192"/>
      <c r="H227" s="192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92"/>
      <c r="B228" s="192"/>
      <c r="C228" s="192"/>
      <c r="D228" s="192"/>
      <c r="E228" s="192"/>
      <c r="F228" s="192"/>
      <c r="G228" s="192"/>
      <c r="H228" s="192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92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92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92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92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92"/>
      <c r="B234" s="192"/>
      <c r="C234" s="192"/>
      <c r="D234" s="192"/>
      <c r="E234" s="192"/>
      <c r="F234" s="192"/>
      <c r="G234" s="192"/>
      <c r="H234" s="192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92"/>
      <c r="B235" s="192"/>
      <c r="C235" s="192"/>
      <c r="D235" s="192"/>
      <c r="E235" s="192"/>
      <c r="F235" s="192"/>
      <c r="G235" s="192"/>
      <c r="H235" s="192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92"/>
      <c r="B236" s="192"/>
      <c r="C236" s="192"/>
      <c r="D236" s="192"/>
      <c r="E236" s="192"/>
      <c r="F236" s="192"/>
      <c r="G236" s="192"/>
      <c r="H236" s="192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92"/>
      <c r="B237" s="192"/>
      <c r="C237" s="192"/>
      <c r="D237" s="192"/>
      <c r="E237" s="192"/>
      <c r="F237" s="192"/>
      <c r="G237" s="192"/>
      <c r="H237" s="192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92"/>
      <c r="B238" s="192"/>
      <c r="C238" s="192"/>
      <c r="D238" s="192"/>
      <c r="E238" s="192"/>
      <c r="F238" s="192"/>
      <c r="G238" s="192"/>
      <c r="H238" s="192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92"/>
      <c r="B239" s="192"/>
      <c r="C239" s="192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92"/>
      <c r="B240" s="192"/>
      <c r="C240" s="192"/>
      <c r="D240" s="192"/>
      <c r="E240" s="192"/>
      <c r="F240" s="192"/>
      <c r="G240" s="192"/>
      <c r="H240" s="192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92"/>
      <c r="B241" s="192"/>
      <c r="C241" s="192"/>
      <c r="D241" s="192"/>
      <c r="E241" s="192"/>
      <c r="F241" s="192"/>
      <c r="G241" s="192"/>
      <c r="H241" s="192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92"/>
      <c r="B242" s="192"/>
      <c r="C242" s="192"/>
      <c r="D242" s="192"/>
      <c r="E242" s="192"/>
      <c r="F242" s="192"/>
      <c r="G242" s="192"/>
      <c r="H242" s="192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92"/>
      <c r="B243" s="192"/>
      <c r="C243" s="192"/>
      <c r="D243" s="192"/>
      <c r="E243" s="192"/>
      <c r="F243" s="192"/>
      <c r="G243" s="192"/>
      <c r="H243" s="192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92"/>
      <c r="B244" s="192"/>
      <c r="C244" s="192"/>
      <c r="D244" s="192"/>
      <c r="E244" s="192"/>
      <c r="F244" s="192"/>
      <c r="G244" s="192"/>
      <c r="H244" s="192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92"/>
      <c r="B245" s="192"/>
      <c r="C245" s="192"/>
      <c r="D245" s="192"/>
      <c r="E245" s="192"/>
      <c r="F245" s="192"/>
      <c r="G245" s="192"/>
      <c r="H245" s="192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92"/>
      <c r="B246" s="192"/>
      <c r="C246" s="192"/>
      <c r="D246" s="192"/>
      <c r="E246" s="192"/>
      <c r="F246" s="192"/>
      <c r="G246" s="192"/>
      <c r="H246" s="192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92"/>
      <c r="B247" s="192"/>
      <c r="C247" s="192"/>
      <c r="D247" s="192"/>
      <c r="E247" s="192"/>
      <c r="F247" s="192"/>
      <c r="G247" s="192"/>
      <c r="H247" s="192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92"/>
      <c r="B248" s="192"/>
      <c r="C248" s="192"/>
      <c r="D248" s="192"/>
      <c r="E248" s="192"/>
      <c r="F248" s="192"/>
      <c r="G248" s="192"/>
      <c r="H248" s="192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92"/>
      <c r="B249" s="192"/>
      <c r="C249" s="192"/>
      <c r="D249" s="192"/>
      <c r="E249" s="192"/>
      <c r="F249" s="192"/>
      <c r="G249" s="192"/>
      <c r="H249" s="192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92"/>
      <c r="B250" s="192"/>
      <c r="C250" s="192"/>
      <c r="D250" s="192"/>
      <c r="E250" s="192"/>
      <c r="F250" s="192"/>
      <c r="G250" s="192"/>
      <c r="H250" s="192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92"/>
      <c r="B251" s="192"/>
      <c r="C251" s="192"/>
      <c r="D251" s="192"/>
      <c r="E251" s="192"/>
      <c r="F251" s="192"/>
      <c r="G251" s="192"/>
      <c r="H251" s="192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92"/>
      <c r="B252" s="192"/>
      <c r="C252" s="192"/>
      <c r="D252" s="192"/>
      <c r="E252" s="192"/>
      <c r="F252" s="192"/>
      <c r="G252" s="192"/>
      <c r="H252" s="192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92"/>
      <c r="B253" s="192"/>
      <c r="C253" s="192"/>
      <c r="D253" s="192"/>
      <c r="E253" s="192"/>
      <c r="F253" s="192"/>
      <c r="G253" s="192"/>
      <c r="H253" s="192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92"/>
      <c r="B254" s="192"/>
      <c r="C254" s="192"/>
      <c r="D254" s="192"/>
      <c r="E254" s="192"/>
      <c r="F254" s="192"/>
      <c r="G254" s="192"/>
      <c r="H254" s="192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92"/>
      <c r="B255" s="192"/>
      <c r="C255" s="192"/>
      <c r="D255" s="192"/>
      <c r="E255" s="192"/>
      <c r="F255" s="192"/>
      <c r="G255" s="192"/>
      <c r="H255" s="192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92"/>
      <c r="B256" s="192"/>
      <c r="C256" s="192"/>
      <c r="D256" s="192"/>
      <c r="E256" s="192"/>
      <c r="F256" s="192"/>
      <c r="G256" s="192"/>
      <c r="H256" s="192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92"/>
      <c r="B257" s="192"/>
      <c r="C257" s="192"/>
      <c r="D257" s="192"/>
      <c r="E257" s="192"/>
      <c r="F257" s="192"/>
      <c r="G257" s="192"/>
      <c r="H257" s="192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92"/>
      <c r="B258" s="192"/>
      <c r="C258" s="192"/>
      <c r="D258" s="192"/>
      <c r="E258" s="192"/>
      <c r="F258" s="192"/>
      <c r="G258" s="192"/>
      <c r="H258" s="192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92"/>
      <c r="B259" s="192"/>
      <c r="C259" s="192"/>
      <c r="D259" s="192"/>
      <c r="E259" s="192"/>
      <c r="F259" s="192"/>
      <c r="G259" s="192"/>
      <c r="H259" s="192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92"/>
      <c r="B260" s="192"/>
      <c r="C260" s="192"/>
      <c r="D260" s="192"/>
      <c r="E260" s="192"/>
      <c r="F260" s="192"/>
      <c r="G260" s="192"/>
      <c r="H260" s="192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92"/>
      <c r="B261" s="192"/>
      <c r="C261" s="192"/>
      <c r="D261" s="192"/>
      <c r="E261" s="192"/>
      <c r="F261" s="192"/>
      <c r="G261" s="192"/>
      <c r="H261" s="192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92"/>
      <c r="B262" s="192"/>
      <c r="C262" s="192"/>
      <c r="D262" s="192"/>
      <c r="E262" s="192"/>
      <c r="F262" s="192"/>
      <c r="G262" s="192"/>
      <c r="H262" s="192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92"/>
      <c r="B263" s="192"/>
      <c r="C263" s="192"/>
      <c r="D263" s="192"/>
      <c r="E263" s="192"/>
      <c r="F263" s="192"/>
      <c r="G263" s="192"/>
      <c r="H263" s="192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92"/>
      <c r="B264" s="192"/>
      <c r="C264" s="192"/>
      <c r="D264" s="192"/>
      <c r="E264" s="192"/>
      <c r="F264" s="192"/>
      <c r="G264" s="192"/>
      <c r="H264" s="192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92"/>
      <c r="B265" s="192"/>
      <c r="C265" s="192"/>
      <c r="D265" s="192"/>
      <c r="E265" s="192"/>
      <c r="F265" s="192"/>
      <c r="G265" s="192"/>
      <c r="H265" s="192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92"/>
      <c r="B266" s="192"/>
      <c r="C266" s="192"/>
      <c r="D266" s="192"/>
      <c r="E266" s="192"/>
      <c r="F266" s="192"/>
      <c r="G266" s="192"/>
      <c r="H266" s="192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92"/>
      <c r="B267" s="192"/>
      <c r="C267" s="192"/>
      <c r="D267" s="192"/>
      <c r="E267" s="192"/>
      <c r="F267" s="192"/>
      <c r="G267" s="192"/>
      <c r="H267" s="192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92"/>
      <c r="B268" s="192"/>
      <c r="C268" s="192"/>
      <c r="D268" s="192"/>
      <c r="E268" s="192"/>
      <c r="F268" s="192"/>
      <c r="G268" s="192"/>
      <c r="H268" s="192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92"/>
      <c r="B269" s="192"/>
      <c r="C269" s="192"/>
      <c r="D269" s="192"/>
      <c r="E269" s="192"/>
      <c r="F269" s="192"/>
      <c r="G269" s="192"/>
      <c r="H269" s="192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92"/>
      <c r="B270" s="192"/>
      <c r="C270" s="192"/>
      <c r="D270" s="192"/>
      <c r="E270" s="192"/>
      <c r="F270" s="192"/>
      <c r="G270" s="192"/>
      <c r="H270" s="192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92"/>
      <c r="B271" s="192"/>
      <c r="C271" s="192"/>
      <c r="D271" s="192"/>
      <c r="E271" s="192"/>
      <c r="F271" s="192"/>
      <c r="G271" s="192"/>
      <c r="H271" s="192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92"/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92"/>
      <c r="B273" s="192"/>
      <c r="C273" s="192"/>
      <c r="D273" s="192"/>
      <c r="E273" s="192"/>
      <c r="F273" s="192"/>
      <c r="G273" s="192"/>
      <c r="H273" s="192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92"/>
      <c r="B274" s="192"/>
      <c r="C274" s="192"/>
      <c r="D274" s="192"/>
      <c r="E274" s="192"/>
      <c r="F274" s="192"/>
      <c r="G274" s="192"/>
      <c r="H274" s="192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92"/>
      <c r="B275" s="192"/>
      <c r="C275" s="192"/>
      <c r="D275" s="192"/>
      <c r="E275" s="192"/>
      <c r="F275" s="192"/>
      <c r="G275" s="192"/>
      <c r="H275" s="192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92"/>
      <c r="B276" s="192"/>
      <c r="C276" s="192"/>
      <c r="D276" s="192"/>
      <c r="E276" s="192"/>
      <c r="F276" s="192"/>
      <c r="G276" s="192"/>
      <c r="H276" s="192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92"/>
      <c r="B277" s="192"/>
      <c r="C277" s="192"/>
      <c r="D277" s="192"/>
      <c r="E277" s="192"/>
      <c r="F277" s="192"/>
      <c r="G277" s="192"/>
      <c r="H277" s="192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92"/>
      <c r="B278" s="192"/>
      <c r="C278" s="192"/>
      <c r="D278" s="192"/>
      <c r="E278" s="192"/>
      <c r="F278" s="192"/>
      <c r="G278" s="192"/>
      <c r="H278" s="192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92"/>
      <c r="B279" s="192"/>
      <c r="C279" s="192"/>
      <c r="D279" s="192"/>
      <c r="E279" s="192"/>
      <c r="F279" s="192"/>
      <c r="G279" s="192"/>
      <c r="H279" s="192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92"/>
      <c r="B280" s="192"/>
      <c r="C280" s="192"/>
      <c r="D280" s="192"/>
      <c r="E280" s="192"/>
      <c r="F280" s="192"/>
      <c r="G280" s="192"/>
      <c r="H280" s="192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92"/>
      <c r="B281" s="192"/>
      <c r="C281" s="192"/>
      <c r="D281" s="192"/>
      <c r="E281" s="192"/>
      <c r="F281" s="192"/>
      <c r="G281" s="192"/>
      <c r="H281" s="192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92"/>
      <c r="B282" s="192"/>
      <c r="C282" s="192"/>
      <c r="D282" s="192"/>
      <c r="E282" s="192"/>
      <c r="F282" s="192"/>
      <c r="G282" s="192"/>
      <c r="H282" s="192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92"/>
      <c r="B283" s="192"/>
      <c r="C283" s="192"/>
      <c r="D283" s="192"/>
      <c r="E283" s="192"/>
      <c r="F283" s="192"/>
      <c r="G283" s="192"/>
      <c r="H283" s="192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92"/>
      <c r="B284" s="192"/>
      <c r="C284" s="192"/>
      <c r="D284" s="192"/>
      <c r="E284" s="192"/>
      <c r="F284" s="192"/>
      <c r="G284" s="192"/>
      <c r="H284" s="192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92"/>
      <c r="B285" s="192"/>
      <c r="C285" s="192"/>
      <c r="D285" s="192"/>
      <c r="E285" s="192"/>
      <c r="F285" s="192"/>
      <c r="G285" s="192"/>
      <c r="H285" s="192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92"/>
      <c r="B286" s="192"/>
      <c r="C286" s="192"/>
      <c r="D286" s="192"/>
      <c r="E286" s="192"/>
      <c r="F286" s="192"/>
      <c r="G286" s="192"/>
      <c r="H286" s="192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92"/>
      <c r="B287" s="192"/>
      <c r="C287" s="192"/>
      <c r="D287" s="192"/>
      <c r="E287" s="192"/>
      <c r="F287" s="192"/>
      <c r="G287" s="192"/>
      <c r="H287" s="192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92"/>
      <c r="B288" s="192"/>
      <c r="C288" s="192"/>
      <c r="D288" s="192"/>
      <c r="E288" s="192"/>
      <c r="F288" s="192"/>
      <c r="G288" s="192"/>
      <c r="H288" s="192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92"/>
      <c r="B289" s="192"/>
      <c r="C289" s="192"/>
      <c r="D289" s="192"/>
      <c r="E289" s="192"/>
      <c r="F289" s="192"/>
      <c r="G289" s="192"/>
      <c r="H289" s="192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92"/>
      <c r="B290" s="192"/>
      <c r="C290" s="192"/>
      <c r="D290" s="192"/>
      <c r="E290" s="192"/>
      <c r="F290" s="192"/>
      <c r="G290" s="192"/>
      <c r="H290" s="192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92"/>
      <c r="B291" s="192"/>
      <c r="C291" s="192"/>
      <c r="D291" s="192"/>
      <c r="E291" s="192"/>
      <c r="F291" s="192"/>
      <c r="G291" s="192"/>
      <c r="H291" s="192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92"/>
      <c r="B292" s="192"/>
      <c r="C292" s="192"/>
      <c r="D292" s="192"/>
      <c r="E292" s="192"/>
      <c r="F292" s="192"/>
      <c r="G292" s="192"/>
      <c r="H292" s="192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92"/>
      <c r="B293" s="192"/>
      <c r="C293" s="192"/>
      <c r="D293" s="192"/>
      <c r="E293" s="192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92"/>
      <c r="B294" s="192"/>
      <c r="C294" s="192"/>
      <c r="D294" s="192"/>
      <c r="E294" s="192"/>
      <c r="F294" s="192"/>
      <c r="G294" s="192"/>
      <c r="H294" s="192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92"/>
      <c r="B295" s="192"/>
      <c r="C295" s="192"/>
      <c r="D295" s="192"/>
      <c r="E295" s="192"/>
      <c r="F295" s="192"/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92"/>
      <c r="B296" s="192"/>
      <c r="C296" s="192"/>
      <c r="D296" s="192"/>
      <c r="E296" s="192"/>
      <c r="F296" s="192"/>
      <c r="G296" s="192"/>
      <c r="H296" s="192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92"/>
      <c r="B297" s="192"/>
      <c r="C297" s="192"/>
      <c r="D297" s="192"/>
      <c r="E297" s="192"/>
      <c r="F297" s="192"/>
      <c r="G297" s="192"/>
      <c r="H297" s="192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92"/>
      <c r="B298" s="192"/>
      <c r="C298" s="192"/>
      <c r="D298" s="192"/>
      <c r="E298" s="192"/>
      <c r="F298" s="192"/>
      <c r="G298" s="192"/>
      <c r="H298" s="192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92"/>
      <c r="B300" s="192"/>
      <c r="C300" s="192"/>
      <c r="D300" s="192"/>
      <c r="E300" s="192"/>
      <c r="F300" s="192"/>
      <c r="G300" s="192"/>
      <c r="H300" s="192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92"/>
      <c r="B301" s="192"/>
      <c r="C301" s="192"/>
      <c r="D301" s="192"/>
      <c r="E301" s="192"/>
      <c r="F301" s="192"/>
      <c r="G301" s="192"/>
      <c r="H301" s="192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92"/>
      <c r="B302" s="192"/>
      <c r="C302" s="192"/>
      <c r="D302" s="192"/>
      <c r="E302" s="192"/>
      <c r="F302" s="192"/>
      <c r="G302" s="192"/>
      <c r="H302" s="192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92"/>
      <c r="B303" s="192"/>
      <c r="C303" s="192"/>
      <c r="D303" s="192"/>
      <c r="E303" s="192"/>
      <c r="F303" s="192"/>
      <c r="G303" s="192"/>
      <c r="H303" s="192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92"/>
      <c r="B304" s="192"/>
      <c r="C304" s="192"/>
      <c r="D304" s="192"/>
      <c r="E304" s="192"/>
      <c r="F304" s="192"/>
      <c r="G304" s="192"/>
      <c r="H304" s="192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92"/>
      <c r="B305" s="192"/>
      <c r="C305" s="192"/>
      <c r="D305" s="192"/>
      <c r="E305" s="192"/>
      <c r="F305" s="192"/>
      <c r="G305" s="192"/>
      <c r="H305" s="192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92"/>
      <c r="B306" s="192"/>
      <c r="C306" s="192"/>
      <c r="D306" s="192"/>
      <c r="E306" s="192"/>
      <c r="F306" s="192"/>
      <c r="G306" s="192"/>
      <c r="H306" s="192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92"/>
      <c r="B307" s="192"/>
      <c r="C307" s="192"/>
      <c r="D307" s="192"/>
      <c r="E307" s="192"/>
      <c r="F307" s="192"/>
      <c r="G307" s="192"/>
      <c r="H307" s="192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92"/>
      <c r="B308" s="192"/>
      <c r="C308" s="192"/>
      <c r="D308" s="192"/>
      <c r="E308" s="192"/>
      <c r="F308" s="192"/>
      <c r="G308" s="192"/>
      <c r="H308" s="192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92"/>
      <c r="B309" s="192"/>
      <c r="C309" s="192"/>
      <c r="D309" s="192"/>
      <c r="E309" s="192"/>
      <c r="F309" s="192"/>
      <c r="G309" s="192"/>
      <c r="H309" s="192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92"/>
      <c r="B310" s="192"/>
      <c r="C310" s="192"/>
      <c r="D310" s="192"/>
      <c r="E310" s="192"/>
      <c r="F310" s="192"/>
      <c r="G310" s="192"/>
      <c r="H310" s="192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92"/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92"/>
      <c r="B312" s="192"/>
      <c r="C312" s="192"/>
      <c r="D312" s="192"/>
      <c r="E312" s="192"/>
      <c r="F312" s="192"/>
      <c r="G312" s="192"/>
      <c r="H312" s="192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92"/>
      <c r="B313" s="192"/>
      <c r="C313" s="192"/>
      <c r="D313" s="192"/>
      <c r="E313" s="192"/>
      <c r="F313" s="192"/>
      <c r="G313" s="192"/>
      <c r="H313" s="192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92"/>
      <c r="B314" s="192"/>
      <c r="C314" s="192"/>
      <c r="D314" s="192"/>
      <c r="E314" s="192"/>
      <c r="F314" s="192"/>
      <c r="G314" s="192"/>
      <c r="H314" s="192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92"/>
      <c r="B315" s="192"/>
      <c r="C315" s="192"/>
      <c r="D315" s="192"/>
      <c r="E315" s="192"/>
      <c r="F315" s="192"/>
      <c r="G315" s="192"/>
      <c r="H315" s="192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92"/>
      <c r="B316" s="192"/>
      <c r="C316" s="192"/>
      <c r="D316" s="192"/>
      <c r="E316" s="192"/>
      <c r="F316" s="192"/>
      <c r="G316" s="192"/>
      <c r="H316" s="192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92"/>
      <c r="B317" s="192"/>
      <c r="C317" s="192"/>
      <c r="D317" s="192"/>
      <c r="E317" s="192"/>
      <c r="F317" s="192"/>
      <c r="G317" s="192"/>
      <c r="H317" s="192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92"/>
      <c r="B318" s="192"/>
      <c r="C318" s="192"/>
      <c r="D318" s="192"/>
      <c r="E318" s="192"/>
      <c r="F318" s="192"/>
      <c r="G318" s="192"/>
      <c r="H318" s="192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92"/>
      <c r="B319" s="192"/>
      <c r="C319" s="192"/>
      <c r="D319" s="192"/>
      <c r="E319" s="192"/>
      <c r="F319" s="192"/>
      <c r="G319" s="192"/>
      <c r="H319" s="192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92"/>
      <c r="B320" s="192"/>
      <c r="C320" s="192"/>
      <c r="D320" s="192"/>
      <c r="E320" s="192"/>
      <c r="F320" s="192"/>
      <c r="G320" s="192"/>
      <c r="H320" s="192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92"/>
      <c r="B321" s="192"/>
      <c r="C321" s="192"/>
      <c r="D321" s="192"/>
      <c r="E321" s="192"/>
      <c r="F321" s="192"/>
      <c r="G321" s="192"/>
      <c r="H321" s="192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92"/>
      <c r="B322" s="192"/>
      <c r="C322" s="192"/>
      <c r="D322" s="192"/>
      <c r="E322" s="192"/>
      <c r="F322" s="192"/>
      <c r="G322" s="192"/>
      <c r="H322" s="192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92"/>
      <c r="B323" s="192"/>
      <c r="C323" s="192"/>
      <c r="D323" s="192"/>
      <c r="E323" s="192"/>
      <c r="F323" s="192"/>
      <c r="G323" s="192"/>
      <c r="H323" s="192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92"/>
      <c r="B324" s="192"/>
      <c r="C324" s="192"/>
      <c r="D324" s="192"/>
      <c r="E324" s="192"/>
      <c r="F324" s="192"/>
      <c r="G324" s="192"/>
      <c r="H324" s="192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92"/>
      <c r="B325" s="192"/>
      <c r="C325" s="192"/>
      <c r="D325" s="192"/>
      <c r="E325" s="192"/>
      <c r="F325" s="192"/>
      <c r="G325" s="192"/>
      <c r="H325" s="192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92"/>
      <c r="B326" s="192"/>
      <c r="C326" s="192"/>
      <c r="D326" s="192"/>
      <c r="E326" s="192"/>
      <c r="F326" s="192"/>
      <c r="G326" s="192"/>
      <c r="H326" s="192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92"/>
      <c r="B327" s="192"/>
      <c r="C327" s="192"/>
      <c r="D327" s="192"/>
      <c r="E327" s="192"/>
      <c r="F327" s="192"/>
      <c r="G327" s="192"/>
      <c r="H327" s="192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92"/>
      <c r="B328" s="192"/>
      <c r="C328" s="192"/>
      <c r="D328" s="192"/>
      <c r="E328" s="192"/>
      <c r="F328" s="192"/>
      <c r="G328" s="192"/>
      <c r="H328" s="192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92"/>
      <c r="B329" s="192"/>
      <c r="C329" s="192"/>
      <c r="D329" s="192"/>
      <c r="E329" s="192"/>
      <c r="F329" s="192"/>
      <c r="G329" s="192"/>
      <c r="H329" s="192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92"/>
      <c r="B330" s="192"/>
      <c r="C330" s="192"/>
      <c r="D330" s="192"/>
      <c r="E330" s="192"/>
      <c r="F330" s="192"/>
      <c r="G330" s="192"/>
      <c r="H330" s="192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92"/>
      <c r="B331" s="192"/>
      <c r="C331" s="192"/>
      <c r="D331" s="192"/>
      <c r="E331" s="192"/>
      <c r="F331" s="192"/>
      <c r="G331" s="192"/>
      <c r="H331" s="192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92"/>
      <c r="B332" s="192"/>
      <c r="C332" s="192"/>
      <c r="D332" s="192"/>
      <c r="E332" s="192"/>
      <c r="F332" s="192"/>
      <c r="G332" s="192"/>
      <c r="H332" s="192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92"/>
      <c r="B333" s="192"/>
      <c r="C333" s="192"/>
      <c r="D333" s="192"/>
      <c r="E333" s="192"/>
      <c r="F333" s="192"/>
      <c r="G333" s="192"/>
      <c r="H333" s="192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92"/>
      <c r="B334" s="192"/>
      <c r="C334" s="192"/>
      <c r="D334" s="192"/>
      <c r="E334" s="192"/>
      <c r="F334" s="192"/>
      <c r="G334" s="192"/>
      <c r="H334" s="192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92"/>
      <c r="B335" s="192"/>
      <c r="C335" s="192"/>
      <c r="D335" s="192"/>
      <c r="E335" s="192"/>
      <c r="F335" s="192"/>
      <c r="G335" s="192"/>
      <c r="H335" s="192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92"/>
      <c r="B336" s="192"/>
      <c r="C336" s="192"/>
      <c r="D336" s="192"/>
      <c r="E336" s="192"/>
      <c r="F336" s="192"/>
      <c r="G336" s="192"/>
      <c r="H336" s="192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92"/>
      <c r="B337" s="192"/>
      <c r="C337" s="192"/>
      <c r="D337" s="192"/>
      <c r="E337" s="192"/>
      <c r="F337" s="192"/>
      <c r="G337" s="192"/>
      <c r="H337" s="192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92"/>
      <c r="B338" s="192"/>
      <c r="C338" s="192"/>
      <c r="D338" s="192"/>
      <c r="E338" s="192"/>
      <c r="F338" s="192"/>
      <c r="G338" s="192"/>
      <c r="H338" s="192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92"/>
      <c r="B339" s="192"/>
      <c r="C339" s="192"/>
      <c r="D339" s="192"/>
      <c r="E339" s="192"/>
      <c r="F339" s="192"/>
      <c r="G339" s="192"/>
      <c r="H339" s="192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92"/>
      <c r="B340" s="192"/>
      <c r="C340" s="192"/>
      <c r="D340" s="192"/>
      <c r="E340" s="192"/>
      <c r="F340" s="192"/>
      <c r="G340" s="192"/>
      <c r="H340" s="192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92"/>
      <c r="B341" s="192"/>
      <c r="C341" s="192"/>
      <c r="D341" s="192"/>
      <c r="E341" s="192"/>
      <c r="F341" s="192"/>
      <c r="G341" s="192"/>
      <c r="H341" s="192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92"/>
      <c r="B342" s="192"/>
      <c r="C342" s="192"/>
      <c r="D342" s="192"/>
      <c r="E342" s="192"/>
      <c r="F342" s="192"/>
      <c r="G342" s="192"/>
      <c r="H342" s="192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92"/>
      <c r="B343" s="192"/>
      <c r="C343" s="192"/>
      <c r="D343" s="192"/>
      <c r="E343" s="192"/>
      <c r="F343" s="192"/>
      <c r="G343" s="192"/>
      <c r="H343" s="192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92"/>
      <c r="B344" s="192"/>
      <c r="C344" s="192"/>
      <c r="D344" s="192"/>
      <c r="E344" s="192"/>
      <c r="F344" s="192"/>
      <c r="G344" s="192"/>
      <c r="H344" s="192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92"/>
      <c r="B345" s="192"/>
      <c r="C345" s="192"/>
      <c r="D345" s="192"/>
      <c r="E345" s="192"/>
      <c r="F345" s="192"/>
      <c r="G345" s="192"/>
      <c r="H345" s="192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92"/>
      <c r="B346" s="192"/>
      <c r="C346" s="192"/>
      <c r="D346" s="192"/>
      <c r="E346" s="192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92"/>
      <c r="B347" s="192"/>
      <c r="C347" s="192"/>
      <c r="D347" s="192"/>
      <c r="E347" s="192"/>
      <c r="F347" s="192"/>
      <c r="G347" s="192"/>
      <c r="H347" s="192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92"/>
      <c r="B348" s="192"/>
      <c r="C348" s="192"/>
      <c r="D348" s="192"/>
      <c r="E348" s="192"/>
      <c r="F348" s="192"/>
      <c r="G348" s="192"/>
      <c r="H348" s="192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92"/>
      <c r="B349" s="192"/>
      <c r="C349" s="192"/>
      <c r="D349" s="192"/>
      <c r="E349" s="192"/>
      <c r="F349" s="192"/>
      <c r="G349" s="192"/>
      <c r="H349" s="192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92"/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92"/>
      <c r="B351" s="192"/>
      <c r="C351" s="192"/>
      <c r="D351" s="192"/>
      <c r="E351" s="192"/>
      <c r="F351" s="192"/>
      <c r="G351" s="192"/>
      <c r="H351" s="192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92"/>
      <c r="B352" s="192"/>
      <c r="C352" s="192"/>
      <c r="D352" s="192"/>
      <c r="E352" s="192"/>
      <c r="F352" s="192"/>
      <c r="G352" s="192"/>
      <c r="H352" s="192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92"/>
      <c r="B353" s="192"/>
      <c r="C353" s="192"/>
      <c r="D353" s="192"/>
      <c r="E353" s="192"/>
      <c r="F353" s="192"/>
      <c r="G353" s="192"/>
      <c r="H353" s="192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92"/>
      <c r="B354" s="192"/>
      <c r="C354" s="192"/>
      <c r="D354" s="192"/>
      <c r="E354" s="192"/>
      <c r="F354" s="192"/>
      <c r="G354" s="192"/>
      <c r="H354" s="192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92"/>
      <c r="B355" s="192"/>
      <c r="C355" s="192"/>
      <c r="D355" s="192"/>
      <c r="E355" s="192"/>
      <c r="F355" s="192"/>
      <c r="G355" s="192"/>
      <c r="H355" s="192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92"/>
      <c r="B356" s="192"/>
      <c r="C356" s="192"/>
      <c r="D356" s="192"/>
      <c r="E356" s="192"/>
      <c r="F356" s="192"/>
      <c r="G356" s="192"/>
      <c r="H356" s="192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92"/>
      <c r="B357" s="192"/>
      <c r="C357" s="192"/>
      <c r="D357" s="192"/>
      <c r="E357" s="192"/>
      <c r="F357" s="192"/>
      <c r="G357" s="192"/>
      <c r="H357" s="192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92"/>
      <c r="B358" s="192"/>
      <c r="C358" s="192"/>
      <c r="D358" s="192"/>
      <c r="E358" s="192"/>
      <c r="F358" s="192"/>
      <c r="G358" s="192"/>
      <c r="H358" s="192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92"/>
      <c r="B359" s="192"/>
      <c r="C359" s="192"/>
      <c r="D359" s="192"/>
      <c r="E359" s="192"/>
      <c r="F359" s="192"/>
      <c r="G359" s="192"/>
      <c r="H359" s="192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92"/>
      <c r="B360" s="192"/>
      <c r="C360" s="192"/>
      <c r="D360" s="192"/>
      <c r="E360" s="192"/>
      <c r="F360" s="192"/>
      <c r="G360" s="192"/>
      <c r="H360" s="192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92"/>
      <c r="B361" s="192"/>
      <c r="C361" s="192"/>
      <c r="D361" s="192"/>
      <c r="E361" s="192"/>
      <c r="F361" s="192"/>
      <c r="G361" s="192"/>
      <c r="H361" s="192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92"/>
      <c r="B362" s="192"/>
      <c r="C362" s="192"/>
      <c r="D362" s="192"/>
      <c r="E362" s="192"/>
      <c r="F362" s="192"/>
      <c r="G362" s="192"/>
      <c r="H362" s="192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92"/>
      <c r="B363" s="192"/>
      <c r="C363" s="192"/>
      <c r="D363" s="192"/>
      <c r="E363" s="192"/>
      <c r="F363" s="192"/>
      <c r="G363" s="192"/>
      <c r="H363" s="192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92"/>
      <c r="B364" s="192"/>
      <c r="C364" s="192"/>
      <c r="D364" s="192"/>
      <c r="E364" s="192"/>
      <c r="F364" s="192"/>
      <c r="G364" s="192"/>
      <c r="H364" s="192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92"/>
      <c r="B365" s="192"/>
      <c r="C365" s="192"/>
      <c r="D365" s="192"/>
      <c r="E365" s="192"/>
      <c r="F365" s="192"/>
      <c r="G365" s="192"/>
      <c r="H365" s="192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92"/>
      <c r="B366" s="192"/>
      <c r="C366" s="192"/>
      <c r="D366" s="192"/>
      <c r="E366" s="192"/>
      <c r="F366" s="192"/>
      <c r="G366" s="192"/>
      <c r="H366" s="192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92"/>
      <c r="B367" s="192"/>
      <c r="C367" s="192"/>
      <c r="D367" s="192"/>
      <c r="E367" s="192"/>
      <c r="F367" s="192"/>
      <c r="G367" s="192"/>
      <c r="H367" s="192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92"/>
      <c r="B368" s="192"/>
      <c r="C368" s="192"/>
      <c r="D368" s="192"/>
      <c r="E368" s="192"/>
      <c r="F368" s="192"/>
      <c r="G368" s="192"/>
      <c r="H368" s="192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92"/>
      <c r="B369" s="192"/>
      <c r="C369" s="192"/>
      <c r="D369" s="192"/>
      <c r="E369" s="192"/>
      <c r="F369" s="192"/>
      <c r="G369" s="192"/>
      <c r="H369" s="192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92"/>
      <c r="B370" s="192"/>
      <c r="C370" s="192"/>
      <c r="D370" s="192"/>
      <c r="E370" s="192"/>
      <c r="F370" s="192"/>
      <c r="G370" s="192"/>
      <c r="H370" s="192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92"/>
      <c r="B371" s="192"/>
      <c r="C371" s="192"/>
      <c r="D371" s="192"/>
      <c r="E371" s="192"/>
      <c r="F371" s="192"/>
      <c r="G371" s="192"/>
      <c r="H371" s="192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92"/>
      <c r="B372" s="192"/>
      <c r="C372" s="192"/>
      <c r="D372" s="192"/>
      <c r="E372" s="192"/>
      <c r="F372" s="192"/>
      <c r="G372" s="192"/>
      <c r="H372" s="192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92"/>
      <c r="B373" s="192"/>
      <c r="C373" s="192"/>
      <c r="D373" s="192"/>
      <c r="E373" s="192"/>
      <c r="F373" s="192"/>
      <c r="G373" s="192"/>
      <c r="H373" s="192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92"/>
      <c r="B374" s="192"/>
      <c r="C374" s="192"/>
      <c r="D374" s="192"/>
      <c r="E374" s="192"/>
      <c r="F374" s="192"/>
      <c r="G374" s="192"/>
      <c r="H374" s="192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92"/>
      <c r="B375" s="192"/>
      <c r="C375" s="192"/>
      <c r="D375" s="192"/>
      <c r="E375" s="192"/>
      <c r="F375" s="192"/>
      <c r="G375" s="192"/>
      <c r="H375" s="192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92"/>
      <c r="B376" s="192"/>
      <c r="C376" s="192"/>
      <c r="D376" s="192"/>
      <c r="E376" s="192"/>
      <c r="F376" s="192"/>
      <c r="G376" s="192"/>
      <c r="H376" s="192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92"/>
      <c r="B377" s="192"/>
      <c r="C377" s="192"/>
      <c r="D377" s="192"/>
      <c r="E377" s="192"/>
      <c r="F377" s="192"/>
      <c r="G377" s="192"/>
      <c r="H377" s="192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92"/>
      <c r="B378" s="192"/>
      <c r="C378" s="192"/>
      <c r="D378" s="192"/>
      <c r="E378" s="192"/>
      <c r="F378" s="192"/>
      <c r="G378" s="192"/>
      <c r="H378" s="192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92"/>
      <c r="B379" s="192"/>
      <c r="C379" s="192"/>
      <c r="D379" s="192"/>
      <c r="E379" s="192"/>
      <c r="F379" s="192"/>
      <c r="G379" s="192"/>
      <c r="H379" s="192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92"/>
      <c r="B380" s="192"/>
      <c r="C380" s="192"/>
      <c r="D380" s="192"/>
      <c r="E380" s="192"/>
      <c r="F380" s="192"/>
      <c r="G380" s="192"/>
      <c r="H380" s="192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92"/>
      <c r="B381" s="192"/>
      <c r="C381" s="192"/>
      <c r="D381" s="192"/>
      <c r="E381" s="192"/>
      <c r="F381" s="192"/>
      <c r="G381" s="192"/>
      <c r="H381" s="192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92"/>
      <c r="B382" s="192"/>
      <c r="C382" s="192"/>
      <c r="D382" s="192"/>
      <c r="E382" s="192"/>
      <c r="F382" s="192"/>
      <c r="G382" s="192"/>
      <c r="H382" s="192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92"/>
      <c r="B383" s="192"/>
      <c r="C383" s="192"/>
      <c r="D383" s="192"/>
      <c r="E383" s="192"/>
      <c r="F383" s="192"/>
      <c r="G383" s="192"/>
      <c r="H383" s="192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92"/>
      <c r="B384" s="192"/>
      <c r="C384" s="192"/>
      <c r="D384" s="192"/>
      <c r="E384" s="192"/>
      <c r="F384" s="192"/>
      <c r="G384" s="192"/>
      <c r="H384" s="192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92"/>
      <c r="B385" s="192"/>
      <c r="C385" s="192"/>
      <c r="D385" s="192"/>
      <c r="E385" s="192"/>
      <c r="F385" s="192"/>
      <c r="G385" s="192"/>
      <c r="H385" s="192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92"/>
      <c r="B386" s="192"/>
      <c r="C386" s="192"/>
      <c r="D386" s="192"/>
      <c r="E386" s="192"/>
      <c r="F386" s="192"/>
      <c r="G386" s="192"/>
      <c r="H386" s="192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92"/>
      <c r="B387" s="192"/>
      <c r="C387" s="192"/>
      <c r="D387" s="192"/>
      <c r="E387" s="192"/>
      <c r="F387" s="192"/>
      <c r="G387" s="192"/>
      <c r="H387" s="192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92"/>
      <c r="B388" s="192"/>
      <c r="C388" s="192"/>
      <c r="D388" s="192"/>
      <c r="E388" s="192"/>
      <c r="F388" s="192"/>
      <c r="G388" s="192"/>
      <c r="H388" s="192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92"/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92"/>
      <c r="B390" s="192"/>
      <c r="C390" s="192"/>
      <c r="D390" s="192"/>
      <c r="E390" s="192"/>
      <c r="F390" s="192"/>
      <c r="G390" s="192"/>
      <c r="H390" s="192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92"/>
      <c r="B391" s="192"/>
      <c r="C391" s="192"/>
      <c r="D391" s="192"/>
      <c r="E391" s="192"/>
      <c r="F391" s="192"/>
      <c r="G391" s="192"/>
      <c r="H391" s="192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92"/>
      <c r="B392" s="192"/>
      <c r="C392" s="192"/>
      <c r="D392" s="192"/>
      <c r="E392" s="192"/>
      <c r="F392" s="192"/>
      <c r="G392" s="192"/>
      <c r="H392" s="192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92"/>
      <c r="B393" s="192"/>
      <c r="C393" s="192"/>
      <c r="D393" s="192"/>
      <c r="E393" s="192"/>
      <c r="F393" s="192"/>
      <c r="G393" s="192"/>
      <c r="H393" s="192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92"/>
      <c r="B394" s="192"/>
      <c r="C394" s="192"/>
      <c r="D394" s="192"/>
      <c r="E394" s="192"/>
      <c r="F394" s="192"/>
      <c r="G394" s="192"/>
      <c r="H394" s="192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92"/>
      <c r="B395" s="192"/>
      <c r="C395" s="192"/>
      <c r="D395" s="192"/>
      <c r="E395" s="192"/>
      <c r="F395" s="192"/>
      <c r="G395" s="192"/>
      <c r="H395" s="192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92"/>
      <c r="B396" s="192"/>
      <c r="C396" s="192"/>
      <c r="D396" s="192"/>
      <c r="E396" s="192"/>
      <c r="F396" s="192"/>
      <c r="G396" s="192"/>
      <c r="H396" s="192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92"/>
      <c r="B397" s="192"/>
      <c r="C397" s="192"/>
      <c r="D397" s="192"/>
      <c r="E397" s="192"/>
      <c r="F397" s="192"/>
      <c r="G397" s="192"/>
      <c r="H397" s="192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92"/>
      <c r="B398" s="192"/>
      <c r="C398" s="192"/>
      <c r="D398" s="192"/>
      <c r="E398" s="192"/>
      <c r="F398" s="192"/>
      <c r="G398" s="192"/>
      <c r="H398" s="192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92"/>
      <c r="B399" s="192"/>
      <c r="C399" s="192"/>
      <c r="D399" s="192"/>
      <c r="E399" s="192"/>
      <c r="F399" s="192"/>
      <c r="G399" s="192"/>
      <c r="H399" s="192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92"/>
      <c r="B400" s="192"/>
      <c r="C400" s="192"/>
      <c r="D400" s="192"/>
      <c r="E400" s="192"/>
      <c r="F400" s="192"/>
      <c r="G400" s="192"/>
      <c r="H400" s="192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92"/>
      <c r="B401" s="192"/>
      <c r="C401" s="192"/>
      <c r="D401" s="192"/>
      <c r="E401" s="192"/>
      <c r="F401" s="192"/>
      <c r="G401" s="192"/>
      <c r="H401" s="192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92"/>
      <c r="B402" s="192"/>
      <c r="C402" s="192"/>
      <c r="D402" s="192"/>
      <c r="E402" s="192"/>
      <c r="F402" s="192"/>
      <c r="G402" s="192"/>
      <c r="H402" s="192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92"/>
      <c r="B403" s="192"/>
      <c r="C403" s="192"/>
      <c r="D403" s="192"/>
      <c r="E403" s="192"/>
      <c r="F403" s="192"/>
      <c r="G403" s="192"/>
      <c r="H403" s="192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92"/>
      <c r="B404" s="192"/>
      <c r="C404" s="192"/>
      <c r="D404" s="192"/>
      <c r="E404" s="192"/>
      <c r="F404" s="192"/>
      <c r="G404" s="192"/>
      <c r="H404" s="192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92"/>
      <c r="B405" s="192"/>
      <c r="C405" s="192"/>
      <c r="D405" s="192"/>
      <c r="E405" s="192"/>
      <c r="F405" s="192"/>
      <c r="G405" s="192"/>
      <c r="H405" s="192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92"/>
      <c r="B406" s="192"/>
      <c r="C406" s="192"/>
      <c r="D406" s="192"/>
      <c r="E406" s="192"/>
      <c r="F406" s="192"/>
      <c r="G406" s="192"/>
      <c r="H406" s="192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92"/>
      <c r="B407" s="192"/>
      <c r="C407" s="192"/>
      <c r="D407" s="192"/>
      <c r="E407" s="192"/>
      <c r="F407" s="192"/>
      <c r="G407" s="192"/>
      <c r="H407" s="192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92"/>
      <c r="B408" s="192"/>
      <c r="C408" s="192"/>
      <c r="D408" s="192"/>
      <c r="E408" s="192"/>
      <c r="F408" s="192"/>
      <c r="G408" s="192"/>
      <c r="H408" s="192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92"/>
      <c r="B409" s="192"/>
      <c r="C409" s="192"/>
      <c r="D409" s="192"/>
      <c r="E409" s="192"/>
      <c r="F409" s="192"/>
      <c r="G409" s="192"/>
      <c r="H409" s="192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92"/>
      <c r="B410" s="192"/>
      <c r="C410" s="192"/>
      <c r="D410" s="192"/>
      <c r="E410" s="192"/>
      <c r="F410" s="192"/>
      <c r="G410" s="192"/>
      <c r="H410" s="192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92"/>
      <c r="B411" s="192"/>
      <c r="C411" s="192"/>
      <c r="D411" s="192"/>
      <c r="E411" s="192"/>
      <c r="F411" s="192"/>
      <c r="G411" s="192"/>
      <c r="H411" s="192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92"/>
      <c r="B412" s="192"/>
      <c r="C412" s="192"/>
      <c r="D412" s="192"/>
      <c r="E412" s="192"/>
      <c r="F412" s="192"/>
      <c r="G412" s="192"/>
      <c r="H412" s="192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92"/>
      <c r="B413" s="192"/>
      <c r="C413" s="192"/>
      <c r="D413" s="192"/>
      <c r="E413" s="192"/>
      <c r="F413" s="192"/>
      <c r="G413" s="192"/>
      <c r="H413" s="192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92"/>
      <c r="B414" s="192"/>
      <c r="C414" s="192"/>
      <c r="D414" s="192"/>
      <c r="E414" s="192"/>
      <c r="F414" s="192"/>
      <c r="G414" s="192"/>
      <c r="H414" s="192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92"/>
      <c r="B415" s="192"/>
      <c r="C415" s="192"/>
      <c r="D415" s="192"/>
      <c r="E415" s="192"/>
      <c r="F415" s="192"/>
      <c r="G415" s="192"/>
      <c r="H415" s="192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92"/>
      <c r="B416" s="192"/>
      <c r="C416" s="192"/>
      <c r="D416" s="192"/>
      <c r="E416" s="192"/>
      <c r="F416" s="192"/>
      <c r="G416" s="192"/>
      <c r="H416" s="192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92"/>
      <c r="B417" s="192"/>
      <c r="C417" s="192"/>
      <c r="D417" s="192"/>
      <c r="E417" s="192"/>
      <c r="F417" s="192"/>
      <c r="G417" s="192"/>
      <c r="H417" s="192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92"/>
      <c r="B418" s="192"/>
      <c r="C418" s="192"/>
      <c r="D418" s="192"/>
      <c r="E418" s="192"/>
      <c r="F418" s="192"/>
      <c r="G418" s="192"/>
      <c r="H418" s="192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92"/>
      <c r="B419" s="192"/>
      <c r="C419" s="192"/>
      <c r="D419" s="192"/>
      <c r="E419" s="192"/>
      <c r="F419" s="192"/>
      <c r="G419" s="192"/>
      <c r="H419" s="192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92"/>
      <c r="B420" s="192"/>
      <c r="C420" s="192"/>
      <c r="D420" s="192"/>
      <c r="E420" s="192"/>
      <c r="F420" s="192"/>
      <c r="G420" s="192"/>
      <c r="H420" s="192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92"/>
      <c r="B421" s="192"/>
      <c r="C421" s="192"/>
      <c r="D421" s="192"/>
      <c r="E421" s="192"/>
      <c r="F421" s="192"/>
      <c r="G421" s="192"/>
      <c r="H421" s="192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92"/>
      <c r="B422" s="192"/>
      <c r="C422" s="192"/>
      <c r="D422" s="192"/>
      <c r="E422" s="192"/>
      <c r="F422" s="192"/>
      <c r="G422" s="192"/>
      <c r="H422" s="192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92"/>
      <c r="B423" s="192"/>
      <c r="C423" s="192"/>
      <c r="D423" s="192"/>
      <c r="E423" s="192"/>
      <c r="F423" s="192"/>
      <c r="G423" s="192"/>
      <c r="H423" s="192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92"/>
      <c r="B424" s="192"/>
      <c r="C424" s="192"/>
      <c r="D424" s="192"/>
      <c r="E424" s="192"/>
      <c r="F424" s="192"/>
      <c r="G424" s="192"/>
      <c r="H424" s="192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92"/>
      <c r="B425" s="192"/>
      <c r="C425" s="192"/>
      <c r="D425" s="192"/>
      <c r="E425" s="192"/>
      <c r="F425" s="192"/>
      <c r="G425" s="192"/>
      <c r="H425" s="192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92"/>
      <c r="B426" s="192"/>
      <c r="C426" s="192"/>
      <c r="D426" s="192"/>
      <c r="E426" s="192"/>
      <c r="F426" s="192"/>
      <c r="G426" s="192"/>
      <c r="H426" s="192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92"/>
      <c r="B427" s="192"/>
      <c r="C427" s="192"/>
      <c r="D427" s="192"/>
      <c r="E427" s="192"/>
      <c r="F427" s="192"/>
      <c r="G427" s="192"/>
      <c r="H427" s="192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92"/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92"/>
      <c r="B429" s="192"/>
      <c r="C429" s="192"/>
      <c r="D429" s="192"/>
      <c r="E429" s="192"/>
      <c r="F429" s="192"/>
      <c r="G429" s="192"/>
      <c r="H429" s="192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92"/>
      <c r="B430" s="192"/>
      <c r="C430" s="192"/>
      <c r="D430" s="192"/>
      <c r="E430" s="192"/>
      <c r="F430" s="192"/>
      <c r="G430" s="192"/>
      <c r="H430" s="192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92"/>
      <c r="B431" s="192"/>
      <c r="C431" s="192"/>
      <c r="D431" s="192"/>
      <c r="E431" s="192"/>
      <c r="F431" s="192"/>
      <c r="G431" s="192"/>
      <c r="H431" s="192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92"/>
      <c r="B432" s="192"/>
      <c r="C432" s="192"/>
      <c r="D432" s="192"/>
      <c r="E432" s="192"/>
      <c r="F432" s="192"/>
      <c r="G432" s="192"/>
      <c r="H432" s="192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92"/>
      <c r="B433" s="192"/>
      <c r="C433" s="192"/>
      <c r="D433" s="192"/>
      <c r="E433" s="192"/>
      <c r="F433" s="192"/>
      <c r="G433" s="192"/>
      <c r="H433" s="192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92"/>
      <c r="B434" s="192"/>
      <c r="C434" s="192"/>
      <c r="D434" s="192"/>
      <c r="E434" s="192"/>
      <c r="F434" s="192"/>
      <c r="G434" s="192"/>
      <c r="H434" s="192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92"/>
      <c r="B435" s="192"/>
      <c r="C435" s="192"/>
      <c r="D435" s="192"/>
      <c r="E435" s="192"/>
      <c r="F435" s="192"/>
      <c r="G435" s="192"/>
      <c r="H435" s="192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92"/>
      <c r="B436" s="192"/>
      <c r="C436" s="192"/>
      <c r="D436" s="192"/>
      <c r="E436" s="192"/>
      <c r="F436" s="192"/>
      <c r="G436" s="192"/>
      <c r="H436" s="192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92"/>
      <c r="B437" s="192"/>
      <c r="C437" s="192"/>
      <c r="D437" s="192"/>
      <c r="E437" s="192"/>
      <c r="F437" s="192"/>
      <c r="G437" s="192"/>
      <c r="H437" s="192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92"/>
      <c r="B438" s="192"/>
      <c r="C438" s="192"/>
      <c r="D438" s="192"/>
      <c r="E438" s="192"/>
      <c r="F438" s="192"/>
      <c r="G438" s="192"/>
      <c r="H438" s="192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92"/>
      <c r="B439" s="192"/>
      <c r="C439" s="192"/>
      <c r="D439" s="192"/>
      <c r="E439" s="192"/>
      <c r="F439" s="192"/>
      <c r="G439" s="192"/>
      <c r="H439" s="192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92"/>
      <c r="B440" s="192"/>
      <c r="C440" s="192"/>
      <c r="D440" s="192"/>
      <c r="E440" s="192"/>
      <c r="F440" s="192"/>
      <c r="G440" s="192"/>
      <c r="H440" s="192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92"/>
      <c r="B441" s="192"/>
      <c r="C441" s="192"/>
      <c r="D441" s="192"/>
      <c r="E441" s="192"/>
      <c r="F441" s="192"/>
      <c r="G441" s="192"/>
      <c r="H441" s="192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92"/>
      <c r="B442" s="192"/>
      <c r="C442" s="192"/>
      <c r="D442" s="192"/>
      <c r="E442" s="192"/>
      <c r="F442" s="192"/>
      <c r="G442" s="192"/>
      <c r="H442" s="192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92"/>
      <c r="B443" s="192"/>
      <c r="C443" s="192"/>
      <c r="D443" s="192"/>
      <c r="E443" s="192"/>
      <c r="F443" s="192"/>
      <c r="G443" s="192"/>
      <c r="H443" s="192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92"/>
      <c r="B444" s="192"/>
      <c r="C444" s="192"/>
      <c r="D444" s="192"/>
      <c r="E444" s="192"/>
      <c r="F444" s="192"/>
      <c r="G444" s="192"/>
      <c r="H444" s="192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92"/>
      <c r="B445" s="192"/>
      <c r="C445" s="192"/>
      <c r="D445" s="192"/>
      <c r="E445" s="192"/>
      <c r="F445" s="192"/>
      <c r="G445" s="192"/>
      <c r="H445" s="192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92"/>
      <c r="B446" s="192"/>
      <c r="C446" s="192"/>
      <c r="D446" s="192"/>
      <c r="E446" s="192"/>
      <c r="F446" s="192"/>
      <c r="G446" s="192"/>
      <c r="H446" s="192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92"/>
      <c r="B447" s="192"/>
      <c r="C447" s="192"/>
      <c r="D447" s="192"/>
      <c r="E447" s="192"/>
      <c r="F447" s="192"/>
      <c r="G447" s="192"/>
      <c r="H447" s="192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92"/>
      <c r="B448" s="192"/>
      <c r="C448" s="192"/>
      <c r="D448" s="192"/>
      <c r="E448" s="192"/>
      <c r="F448" s="192"/>
      <c r="G448" s="192"/>
      <c r="H448" s="192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92"/>
      <c r="B449" s="192"/>
      <c r="C449" s="192"/>
      <c r="D449" s="192"/>
      <c r="E449" s="192"/>
      <c r="F449" s="192"/>
      <c r="G449" s="192"/>
      <c r="H449" s="192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92"/>
      <c r="B450" s="192"/>
      <c r="C450" s="192"/>
      <c r="D450" s="192"/>
      <c r="E450" s="192"/>
      <c r="F450" s="192"/>
      <c r="G450" s="192"/>
      <c r="H450" s="192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92"/>
      <c r="B451" s="192"/>
      <c r="C451" s="192"/>
      <c r="D451" s="192"/>
      <c r="E451" s="192"/>
      <c r="F451" s="192"/>
      <c r="G451" s="192"/>
      <c r="H451" s="192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92"/>
      <c r="B452" s="192"/>
      <c r="C452" s="192"/>
      <c r="D452" s="192"/>
      <c r="E452" s="192"/>
      <c r="F452" s="192"/>
      <c r="G452" s="192"/>
      <c r="H452" s="192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92"/>
      <c r="B453" s="192"/>
      <c r="C453" s="192"/>
      <c r="D453" s="192"/>
      <c r="E453" s="192"/>
      <c r="F453" s="192"/>
      <c r="G453" s="192"/>
      <c r="H453" s="192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92"/>
      <c r="B454" s="192"/>
      <c r="C454" s="192"/>
      <c r="D454" s="192"/>
      <c r="E454" s="192"/>
      <c r="F454" s="192"/>
      <c r="G454" s="192"/>
      <c r="H454" s="192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92"/>
      <c r="B455" s="192"/>
      <c r="C455" s="192"/>
      <c r="D455" s="192"/>
      <c r="E455" s="192"/>
      <c r="F455" s="192"/>
      <c r="G455" s="192"/>
      <c r="H455" s="192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92"/>
      <c r="B456" s="192"/>
      <c r="C456" s="192"/>
      <c r="D456" s="192"/>
      <c r="E456" s="192"/>
      <c r="F456" s="192"/>
      <c r="G456" s="192"/>
      <c r="H456" s="192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92"/>
      <c r="B457" s="192"/>
      <c r="C457" s="192"/>
      <c r="D457" s="192"/>
      <c r="E457" s="192"/>
      <c r="F457" s="192"/>
      <c r="G457" s="192"/>
      <c r="H457" s="192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92"/>
      <c r="B458" s="192"/>
      <c r="C458" s="192"/>
      <c r="D458" s="192"/>
      <c r="E458" s="192"/>
      <c r="F458" s="192"/>
      <c r="G458" s="192"/>
      <c r="H458" s="192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92"/>
      <c r="B459" s="192"/>
      <c r="C459" s="192"/>
      <c r="D459" s="192"/>
      <c r="E459" s="192"/>
      <c r="F459" s="192"/>
      <c r="G459" s="192"/>
      <c r="H459" s="192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92"/>
      <c r="B460" s="192"/>
      <c r="C460" s="192"/>
      <c r="D460" s="192"/>
      <c r="E460" s="192"/>
      <c r="F460" s="192"/>
      <c r="G460" s="192"/>
      <c r="H460" s="192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92"/>
      <c r="B461" s="192"/>
      <c r="C461" s="192"/>
      <c r="D461" s="192"/>
      <c r="E461" s="192"/>
      <c r="F461" s="192"/>
      <c r="G461" s="192"/>
      <c r="H461" s="192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92"/>
      <c r="B462" s="192"/>
      <c r="C462" s="192"/>
      <c r="D462" s="192"/>
      <c r="E462" s="192"/>
      <c r="F462" s="192"/>
      <c r="G462" s="192"/>
      <c r="H462" s="192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92"/>
      <c r="B463" s="192"/>
      <c r="C463" s="192"/>
      <c r="D463" s="192"/>
      <c r="E463" s="192"/>
      <c r="F463" s="192"/>
      <c r="G463" s="192"/>
      <c r="H463" s="192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92"/>
      <c r="B464" s="192"/>
      <c r="C464" s="192"/>
      <c r="D464" s="192"/>
      <c r="E464" s="192"/>
      <c r="F464" s="192"/>
      <c r="G464" s="192"/>
      <c r="H464" s="192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92"/>
      <c r="B465" s="192"/>
      <c r="C465" s="192"/>
      <c r="D465" s="192"/>
      <c r="E465" s="192"/>
      <c r="F465" s="192"/>
      <c r="G465" s="192"/>
      <c r="H465" s="192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92"/>
      <c r="B466" s="192"/>
      <c r="C466" s="192"/>
      <c r="D466" s="192"/>
      <c r="E466" s="192"/>
      <c r="F466" s="192"/>
      <c r="G466" s="192"/>
      <c r="H466" s="192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92"/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92"/>
      <c r="B468" s="192"/>
      <c r="C468" s="192"/>
      <c r="D468" s="192"/>
      <c r="E468" s="192"/>
      <c r="F468" s="192"/>
      <c r="G468" s="192"/>
      <c r="H468" s="192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92"/>
      <c r="B469" s="192"/>
      <c r="C469" s="192"/>
      <c r="D469" s="192"/>
      <c r="E469" s="192"/>
      <c r="F469" s="192"/>
      <c r="G469" s="192"/>
      <c r="H469" s="192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92"/>
      <c r="B470" s="192"/>
      <c r="C470" s="192"/>
      <c r="D470" s="192"/>
      <c r="E470" s="192"/>
      <c r="F470" s="192"/>
      <c r="G470" s="192"/>
      <c r="H470" s="192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92"/>
      <c r="B471" s="192"/>
      <c r="C471" s="192"/>
      <c r="D471" s="192"/>
      <c r="E471" s="192"/>
      <c r="F471" s="192"/>
      <c r="G471" s="192"/>
      <c r="H471" s="192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92"/>
      <c r="B472" s="192"/>
      <c r="C472" s="192"/>
      <c r="D472" s="192"/>
      <c r="E472" s="192"/>
      <c r="F472" s="192"/>
      <c r="G472" s="192"/>
      <c r="H472" s="192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92"/>
      <c r="B473" s="192"/>
      <c r="C473" s="192"/>
      <c r="D473" s="192"/>
      <c r="E473" s="192"/>
      <c r="F473" s="192"/>
      <c r="G473" s="192"/>
      <c r="H473" s="192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92"/>
      <c r="B474" s="192"/>
      <c r="C474" s="192"/>
      <c r="D474" s="192"/>
      <c r="E474" s="192"/>
      <c r="F474" s="192"/>
      <c r="G474" s="192"/>
      <c r="H474" s="192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92"/>
      <c r="B475" s="192"/>
      <c r="C475" s="192"/>
      <c r="D475" s="192"/>
      <c r="E475" s="192"/>
      <c r="F475" s="192"/>
      <c r="G475" s="192"/>
      <c r="H475" s="192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92"/>
      <c r="B476" s="192"/>
      <c r="C476" s="192"/>
      <c r="D476" s="192"/>
      <c r="E476" s="192"/>
      <c r="F476" s="192"/>
      <c r="G476" s="192"/>
      <c r="H476" s="192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92"/>
      <c r="B477" s="192"/>
      <c r="C477" s="192"/>
      <c r="D477" s="192"/>
      <c r="E477" s="192"/>
      <c r="F477" s="192"/>
      <c r="G477" s="192"/>
      <c r="H477" s="192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92"/>
      <c r="B478" s="192"/>
      <c r="C478" s="192"/>
      <c r="D478" s="192"/>
      <c r="E478" s="192"/>
      <c r="F478" s="192"/>
      <c r="G478" s="192"/>
      <c r="H478" s="192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92"/>
      <c r="B479" s="192"/>
      <c r="C479" s="192"/>
      <c r="D479" s="192"/>
      <c r="E479" s="192"/>
      <c r="F479" s="192"/>
      <c r="G479" s="192"/>
      <c r="H479" s="192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92"/>
      <c r="B480" s="192"/>
      <c r="C480" s="192"/>
      <c r="D480" s="192"/>
      <c r="E480" s="192"/>
      <c r="F480" s="192"/>
      <c r="G480" s="192"/>
      <c r="H480" s="192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92"/>
      <c r="B481" s="192"/>
      <c r="C481" s="192"/>
      <c r="D481" s="192"/>
      <c r="E481" s="192"/>
      <c r="F481" s="192"/>
      <c r="G481" s="192"/>
      <c r="H481" s="192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92"/>
      <c r="B482" s="192"/>
      <c r="C482" s="192"/>
      <c r="D482" s="192"/>
      <c r="E482" s="192"/>
      <c r="F482" s="192"/>
      <c r="G482" s="192"/>
      <c r="H482" s="192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92"/>
      <c r="B483" s="192"/>
      <c r="C483" s="192"/>
      <c r="D483" s="192"/>
      <c r="E483" s="192"/>
      <c r="F483" s="192"/>
      <c r="G483" s="192"/>
      <c r="H483" s="192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92"/>
      <c r="B484" s="192"/>
      <c r="C484" s="192"/>
      <c r="D484" s="192"/>
      <c r="E484" s="192"/>
      <c r="F484" s="192"/>
      <c r="G484" s="192"/>
      <c r="H484" s="192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92"/>
      <c r="B485" s="192"/>
      <c r="C485" s="192"/>
      <c r="D485" s="192"/>
      <c r="E485" s="192"/>
      <c r="F485" s="192"/>
      <c r="G485" s="192"/>
      <c r="H485" s="192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92"/>
      <c r="B486" s="192"/>
      <c r="C486" s="192"/>
      <c r="D486" s="192"/>
      <c r="E486" s="192"/>
      <c r="F486" s="192"/>
      <c r="G486" s="192"/>
      <c r="H486" s="192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92"/>
      <c r="B487" s="192"/>
      <c r="C487" s="192"/>
      <c r="D487" s="192"/>
      <c r="E487" s="192"/>
      <c r="F487" s="192"/>
      <c r="G487" s="192"/>
      <c r="H487" s="192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92"/>
      <c r="B488" s="192"/>
      <c r="C488" s="192"/>
      <c r="D488" s="192"/>
      <c r="E488" s="192"/>
      <c r="F488" s="192"/>
      <c r="G488" s="192"/>
      <c r="H488" s="192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92"/>
      <c r="B489" s="192"/>
      <c r="C489" s="192"/>
      <c r="D489" s="192"/>
      <c r="E489" s="192"/>
      <c r="F489" s="192"/>
      <c r="G489" s="192"/>
      <c r="H489" s="192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92"/>
      <c r="B490" s="192"/>
      <c r="C490" s="192"/>
      <c r="D490" s="192"/>
      <c r="E490" s="192"/>
      <c r="F490" s="192"/>
      <c r="G490" s="192"/>
      <c r="H490" s="192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92"/>
      <c r="B491" s="192"/>
      <c r="C491" s="192"/>
      <c r="D491" s="192"/>
      <c r="E491" s="192"/>
      <c r="F491" s="192"/>
      <c r="G491" s="192"/>
      <c r="H491" s="192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92"/>
      <c r="B492" s="192"/>
      <c r="C492" s="192"/>
      <c r="D492" s="192"/>
      <c r="E492" s="192"/>
      <c r="F492" s="192"/>
      <c r="G492" s="192"/>
      <c r="H492" s="192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92"/>
      <c r="B493" s="192"/>
      <c r="C493" s="192"/>
      <c r="D493" s="192"/>
      <c r="E493" s="192"/>
      <c r="F493" s="192"/>
      <c r="G493" s="192"/>
      <c r="H493" s="192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92"/>
      <c r="B494" s="192"/>
      <c r="C494" s="192"/>
      <c r="D494" s="192"/>
      <c r="E494" s="192"/>
      <c r="F494" s="192"/>
      <c r="G494" s="192"/>
      <c r="H494" s="192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92"/>
      <c r="B495" s="192"/>
      <c r="C495" s="192"/>
      <c r="D495" s="192"/>
      <c r="E495" s="192"/>
      <c r="F495" s="192"/>
      <c r="G495" s="192"/>
      <c r="H495" s="192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92"/>
      <c r="B496" s="192"/>
      <c r="C496" s="192"/>
      <c r="D496" s="192"/>
      <c r="E496" s="192"/>
      <c r="F496" s="192"/>
      <c r="G496" s="192"/>
      <c r="H496" s="192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92"/>
      <c r="B497" s="192"/>
      <c r="C497" s="192"/>
      <c r="D497" s="192"/>
      <c r="E497" s="192"/>
      <c r="F497" s="192"/>
      <c r="G497" s="192"/>
      <c r="H497" s="192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92"/>
      <c r="B498" s="192"/>
      <c r="C498" s="192"/>
      <c r="D498" s="192"/>
      <c r="E498" s="192"/>
      <c r="F498" s="192"/>
      <c r="G498" s="192"/>
      <c r="H498" s="192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92"/>
      <c r="B499" s="192"/>
      <c r="C499" s="192"/>
      <c r="D499" s="192"/>
      <c r="E499" s="192"/>
      <c r="F499" s="192"/>
      <c r="G499" s="192"/>
      <c r="H499" s="192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92"/>
      <c r="B500" s="192"/>
      <c r="C500" s="192"/>
      <c r="D500" s="192"/>
      <c r="E500" s="192"/>
      <c r="F500" s="192"/>
      <c r="G500" s="192"/>
      <c r="H500" s="192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92"/>
      <c r="B501" s="192"/>
      <c r="C501" s="192"/>
      <c r="D501" s="192"/>
      <c r="E501" s="192"/>
      <c r="F501" s="192"/>
      <c r="G501" s="192"/>
      <c r="H501" s="192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92"/>
      <c r="B502" s="192"/>
      <c r="C502" s="192"/>
      <c r="D502" s="192"/>
      <c r="E502" s="192"/>
      <c r="F502" s="192"/>
      <c r="G502" s="192"/>
      <c r="H502" s="192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92"/>
      <c r="B503" s="192"/>
      <c r="C503" s="192"/>
      <c r="D503" s="192"/>
      <c r="E503" s="192"/>
      <c r="F503" s="192"/>
      <c r="G503" s="192"/>
      <c r="H503" s="192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92"/>
      <c r="B504" s="192"/>
      <c r="C504" s="192"/>
      <c r="D504" s="192"/>
      <c r="E504" s="192"/>
      <c r="F504" s="192"/>
      <c r="G504" s="192"/>
      <c r="H504" s="192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92"/>
      <c r="B505" s="192"/>
      <c r="C505" s="192"/>
      <c r="D505" s="192"/>
      <c r="E505" s="192"/>
      <c r="F505" s="192"/>
      <c r="G505" s="192"/>
      <c r="H505" s="192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92"/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92"/>
      <c r="B507" s="192"/>
      <c r="C507" s="192"/>
      <c r="D507" s="192"/>
      <c r="E507" s="192"/>
      <c r="F507" s="192"/>
      <c r="G507" s="192"/>
      <c r="H507" s="192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92"/>
      <c r="B508" s="192"/>
      <c r="C508" s="192"/>
      <c r="D508" s="192"/>
      <c r="E508" s="192"/>
      <c r="F508" s="192"/>
      <c r="G508" s="192"/>
      <c r="H508" s="192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92"/>
      <c r="B509" s="192"/>
      <c r="C509" s="192"/>
      <c r="D509" s="192"/>
      <c r="E509" s="192"/>
      <c r="F509" s="192"/>
      <c r="G509" s="192"/>
      <c r="H509" s="192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92"/>
      <c r="B510" s="192"/>
      <c r="C510" s="192"/>
      <c r="D510" s="192"/>
      <c r="E510" s="192"/>
      <c r="F510" s="192"/>
      <c r="G510" s="192"/>
      <c r="H510" s="192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92"/>
      <c r="B511" s="192"/>
      <c r="C511" s="192"/>
      <c r="D511" s="192"/>
      <c r="E511" s="192"/>
      <c r="F511" s="192"/>
      <c r="G511" s="192"/>
      <c r="H511" s="192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92"/>
      <c r="B512" s="192"/>
      <c r="C512" s="192"/>
      <c r="D512" s="192"/>
      <c r="E512" s="192"/>
      <c r="F512" s="192"/>
      <c r="G512" s="192"/>
      <c r="H512" s="192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92"/>
      <c r="B513" s="192"/>
      <c r="C513" s="192"/>
      <c r="D513" s="192"/>
      <c r="E513" s="192"/>
      <c r="F513" s="192"/>
      <c r="G513" s="192"/>
      <c r="H513" s="192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92"/>
      <c r="B514" s="192"/>
      <c r="C514" s="192"/>
      <c r="D514" s="192"/>
      <c r="E514" s="192"/>
      <c r="F514" s="192"/>
      <c r="G514" s="192"/>
      <c r="H514" s="192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92"/>
      <c r="B515" s="192"/>
      <c r="C515" s="192"/>
      <c r="D515" s="192"/>
      <c r="E515" s="192"/>
      <c r="F515" s="192"/>
      <c r="G515" s="192"/>
      <c r="H515" s="192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92"/>
      <c r="B516" s="192"/>
      <c r="C516" s="192"/>
      <c r="D516" s="192"/>
      <c r="E516" s="192"/>
      <c r="F516" s="192"/>
      <c r="G516" s="192"/>
      <c r="H516" s="192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92"/>
      <c r="B517" s="192"/>
      <c r="C517" s="192"/>
      <c r="D517" s="192"/>
      <c r="E517" s="192"/>
      <c r="F517" s="192"/>
      <c r="G517" s="192"/>
      <c r="H517" s="192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92"/>
      <c r="B518" s="192"/>
      <c r="C518" s="192"/>
      <c r="D518" s="192"/>
      <c r="E518" s="192"/>
      <c r="F518" s="192"/>
      <c r="G518" s="192"/>
      <c r="H518" s="192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92"/>
      <c r="B519" s="192"/>
      <c r="C519" s="192"/>
      <c r="D519" s="192"/>
      <c r="E519" s="192"/>
      <c r="F519" s="192"/>
      <c r="G519" s="192"/>
      <c r="H519" s="192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92"/>
      <c r="B520" s="192"/>
      <c r="C520" s="192"/>
      <c r="D520" s="192"/>
      <c r="E520" s="192"/>
      <c r="F520" s="192"/>
      <c r="G520" s="192"/>
      <c r="H520" s="192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92"/>
      <c r="B521" s="192"/>
      <c r="C521" s="192"/>
      <c r="D521" s="192"/>
      <c r="E521" s="192"/>
      <c r="F521" s="192"/>
      <c r="G521" s="192"/>
      <c r="H521" s="192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92"/>
      <c r="B522" s="192"/>
      <c r="C522" s="192"/>
      <c r="D522" s="192"/>
      <c r="E522" s="192"/>
      <c r="F522" s="192"/>
      <c r="G522" s="192"/>
      <c r="H522" s="192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92"/>
      <c r="B523" s="192"/>
      <c r="C523" s="192"/>
      <c r="D523" s="192"/>
      <c r="E523" s="192"/>
      <c r="F523" s="192"/>
      <c r="G523" s="192"/>
      <c r="H523" s="192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92"/>
      <c r="B524" s="192"/>
      <c r="C524" s="192"/>
      <c r="D524" s="192"/>
      <c r="E524" s="192"/>
      <c r="F524" s="192"/>
      <c r="G524" s="192"/>
      <c r="H524" s="192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92"/>
      <c r="B525" s="192"/>
      <c r="C525" s="192"/>
      <c r="D525" s="192"/>
      <c r="E525" s="192"/>
      <c r="F525" s="192"/>
      <c r="G525" s="192"/>
      <c r="H525" s="192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92"/>
      <c r="B526" s="192"/>
      <c r="C526" s="192"/>
      <c r="D526" s="192"/>
      <c r="E526" s="192"/>
      <c r="F526" s="192"/>
      <c r="G526" s="192"/>
      <c r="H526" s="192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92"/>
      <c r="B527" s="192"/>
      <c r="C527" s="192"/>
      <c r="D527" s="192"/>
      <c r="E527" s="192"/>
      <c r="F527" s="192"/>
      <c r="G527" s="192"/>
      <c r="H527" s="192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92"/>
      <c r="B528" s="192"/>
      <c r="C528" s="192"/>
      <c r="D528" s="192"/>
      <c r="E528" s="192"/>
      <c r="F528" s="192"/>
      <c r="G528" s="192"/>
      <c r="H528" s="192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92"/>
      <c r="B529" s="192"/>
      <c r="C529" s="192"/>
      <c r="D529" s="192"/>
      <c r="E529" s="192"/>
      <c r="F529" s="192"/>
      <c r="G529" s="192"/>
      <c r="H529" s="192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92"/>
      <c r="B530" s="192"/>
      <c r="C530" s="192"/>
      <c r="D530" s="192"/>
      <c r="E530" s="192"/>
      <c r="F530" s="192"/>
      <c r="G530" s="192"/>
      <c r="H530" s="192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92"/>
      <c r="B531" s="192"/>
      <c r="C531" s="192"/>
      <c r="D531" s="192"/>
      <c r="E531" s="192"/>
      <c r="F531" s="192"/>
      <c r="G531" s="192"/>
      <c r="H531" s="192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92"/>
      <c r="B532" s="192"/>
      <c r="C532" s="192"/>
      <c r="D532" s="192"/>
      <c r="E532" s="192"/>
      <c r="F532" s="192"/>
      <c r="G532" s="192"/>
      <c r="H532" s="192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92"/>
      <c r="B533" s="192"/>
      <c r="C533" s="192"/>
      <c r="D533" s="192"/>
      <c r="E533" s="192"/>
      <c r="F533" s="192"/>
      <c r="G533" s="192"/>
      <c r="H533" s="192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92"/>
      <c r="B534" s="192"/>
      <c r="C534" s="192"/>
      <c r="D534" s="192"/>
      <c r="E534" s="192"/>
      <c r="F534" s="192"/>
      <c r="G534" s="192"/>
      <c r="H534" s="192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92"/>
      <c r="B535" s="192"/>
      <c r="C535" s="192"/>
      <c r="D535" s="192"/>
      <c r="E535" s="192"/>
      <c r="F535" s="192"/>
      <c r="G535" s="192"/>
      <c r="H535" s="192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92"/>
      <c r="B536" s="192"/>
      <c r="C536" s="192"/>
      <c r="D536" s="192"/>
      <c r="E536" s="192"/>
      <c r="F536" s="192"/>
      <c r="G536" s="192"/>
      <c r="H536" s="192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92"/>
      <c r="B537" s="192"/>
      <c r="C537" s="192"/>
      <c r="D537" s="192"/>
      <c r="E537" s="192"/>
      <c r="F537" s="192"/>
      <c r="G537" s="192"/>
      <c r="H537" s="192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92"/>
      <c r="B538" s="192"/>
      <c r="C538" s="192"/>
      <c r="D538" s="192"/>
      <c r="E538" s="192"/>
      <c r="F538" s="192"/>
      <c r="G538" s="192"/>
      <c r="H538" s="192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92"/>
      <c r="B539" s="192"/>
      <c r="C539" s="192"/>
      <c r="D539" s="192"/>
      <c r="E539" s="192"/>
      <c r="F539" s="192"/>
      <c r="G539" s="192"/>
      <c r="H539" s="192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92"/>
      <c r="B540" s="192"/>
      <c r="C540" s="192"/>
      <c r="D540" s="192"/>
      <c r="E540" s="192"/>
      <c r="F540" s="192"/>
      <c r="G540" s="192"/>
      <c r="H540" s="192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92"/>
      <c r="B541" s="192"/>
      <c r="C541" s="192"/>
      <c r="D541" s="192"/>
      <c r="E541" s="192"/>
      <c r="F541" s="192"/>
      <c r="G541" s="192"/>
      <c r="H541" s="192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92"/>
      <c r="B542" s="192"/>
      <c r="C542" s="192"/>
      <c r="D542" s="192"/>
      <c r="E542" s="192"/>
      <c r="F542" s="192"/>
      <c r="G542" s="192"/>
      <c r="H542" s="192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92"/>
      <c r="B543" s="192"/>
      <c r="C543" s="192"/>
      <c r="D543" s="192"/>
      <c r="E543" s="192"/>
      <c r="F543" s="192"/>
      <c r="G543" s="192"/>
      <c r="H543" s="192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92"/>
      <c r="B544" s="192"/>
      <c r="C544" s="192"/>
      <c r="D544" s="192"/>
      <c r="E544" s="192"/>
      <c r="F544" s="192"/>
      <c r="G544" s="192"/>
      <c r="H544" s="192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92"/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92"/>
      <c r="B546" s="192"/>
      <c r="C546" s="192"/>
      <c r="D546" s="192"/>
      <c r="E546" s="192"/>
      <c r="F546" s="192"/>
      <c r="G546" s="192"/>
      <c r="H546" s="192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92"/>
      <c r="B547" s="192"/>
      <c r="C547" s="192"/>
      <c r="D547" s="192"/>
      <c r="E547" s="192"/>
      <c r="F547" s="192"/>
      <c r="G547" s="192"/>
      <c r="H547" s="192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92"/>
      <c r="B548" s="192"/>
      <c r="C548" s="192"/>
      <c r="D548" s="192"/>
      <c r="E548" s="192"/>
      <c r="F548" s="192"/>
      <c r="G548" s="192"/>
      <c r="H548" s="192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92"/>
      <c r="B549" s="192"/>
      <c r="C549" s="192"/>
      <c r="D549" s="192"/>
      <c r="E549" s="192"/>
      <c r="F549" s="192"/>
      <c r="G549" s="192"/>
      <c r="H549" s="192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92"/>
      <c r="B550" s="192"/>
      <c r="C550" s="192"/>
      <c r="D550" s="192"/>
      <c r="E550" s="192"/>
      <c r="F550" s="192"/>
      <c r="G550" s="192"/>
      <c r="H550" s="192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92"/>
      <c r="B551" s="192"/>
      <c r="C551" s="192"/>
      <c r="D551" s="192"/>
      <c r="E551" s="192"/>
      <c r="F551" s="192"/>
      <c r="G551" s="192"/>
      <c r="H551" s="192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92"/>
      <c r="B552" s="192"/>
      <c r="C552" s="192"/>
      <c r="D552" s="192"/>
      <c r="E552" s="192"/>
      <c r="F552" s="192"/>
      <c r="G552" s="192"/>
      <c r="H552" s="192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92"/>
      <c r="B553" s="192"/>
      <c r="C553" s="192"/>
      <c r="D553" s="192"/>
      <c r="E553" s="192"/>
      <c r="F553" s="192"/>
      <c r="G553" s="192"/>
      <c r="H553" s="192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92"/>
      <c r="B554" s="192"/>
      <c r="C554" s="192"/>
      <c r="D554" s="192"/>
      <c r="E554" s="192"/>
      <c r="F554" s="192"/>
      <c r="G554" s="192"/>
      <c r="H554" s="192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92"/>
      <c r="B555" s="192"/>
      <c r="C555" s="192"/>
      <c r="D555" s="192"/>
      <c r="E555" s="192"/>
      <c r="F555" s="192"/>
      <c r="G555" s="192"/>
      <c r="H555" s="192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92"/>
      <c r="B556" s="192"/>
      <c r="C556" s="192"/>
      <c r="D556" s="192"/>
      <c r="E556" s="192"/>
      <c r="F556" s="192"/>
      <c r="G556" s="192"/>
      <c r="H556" s="192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92"/>
      <c r="B557" s="192"/>
      <c r="C557" s="192"/>
      <c r="D557" s="192"/>
      <c r="E557" s="192"/>
      <c r="F557" s="192"/>
      <c r="G557" s="192"/>
      <c r="H557" s="192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92"/>
      <c r="B558" s="192"/>
      <c r="C558" s="192"/>
      <c r="D558" s="192"/>
      <c r="E558" s="192"/>
      <c r="F558" s="192"/>
      <c r="G558" s="192"/>
      <c r="H558" s="192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92"/>
      <c r="B559" s="192"/>
      <c r="C559" s="192"/>
      <c r="D559" s="192"/>
      <c r="E559" s="192"/>
      <c r="F559" s="192"/>
      <c r="G559" s="192"/>
      <c r="H559" s="192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92"/>
      <c r="B560" s="192"/>
      <c r="C560" s="192"/>
      <c r="D560" s="192"/>
      <c r="E560" s="192"/>
      <c r="F560" s="192"/>
      <c r="G560" s="192"/>
      <c r="H560" s="192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92"/>
      <c r="B561" s="192"/>
      <c r="C561" s="192"/>
      <c r="D561" s="192"/>
      <c r="E561" s="192"/>
      <c r="F561" s="192"/>
      <c r="G561" s="192"/>
      <c r="H561" s="192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92"/>
      <c r="B562" s="192"/>
      <c r="C562" s="192"/>
      <c r="D562" s="192"/>
      <c r="E562" s="192"/>
      <c r="F562" s="192"/>
      <c r="G562" s="192"/>
      <c r="H562" s="192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92"/>
      <c r="B563" s="192"/>
      <c r="C563" s="192"/>
      <c r="D563" s="192"/>
      <c r="E563" s="192"/>
      <c r="F563" s="192"/>
      <c r="G563" s="192"/>
      <c r="H563" s="192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92"/>
      <c r="B564" s="192"/>
      <c r="C564" s="192"/>
      <c r="D564" s="192"/>
      <c r="E564" s="192"/>
      <c r="F564" s="192"/>
      <c r="G564" s="192"/>
      <c r="H564" s="192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92"/>
      <c r="B565" s="192"/>
      <c r="C565" s="192"/>
      <c r="D565" s="192"/>
      <c r="E565" s="192"/>
      <c r="F565" s="192"/>
      <c r="G565" s="192"/>
      <c r="H565" s="192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92"/>
      <c r="B566" s="192"/>
      <c r="C566" s="192"/>
      <c r="D566" s="192"/>
      <c r="E566" s="192"/>
      <c r="F566" s="192"/>
      <c r="G566" s="192"/>
      <c r="H566" s="192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92"/>
      <c r="B567" s="192"/>
      <c r="C567" s="192"/>
      <c r="D567" s="192"/>
      <c r="E567" s="192"/>
      <c r="F567" s="192"/>
      <c r="G567" s="192"/>
      <c r="H567" s="192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92"/>
      <c r="B568" s="192"/>
      <c r="C568" s="192"/>
      <c r="D568" s="192"/>
      <c r="E568" s="192"/>
      <c r="F568" s="192"/>
      <c r="G568" s="192"/>
      <c r="H568" s="192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92"/>
      <c r="B569" s="192"/>
      <c r="C569" s="192"/>
      <c r="D569" s="192"/>
      <c r="E569" s="192"/>
      <c r="F569" s="192"/>
      <c r="G569" s="192"/>
      <c r="H569" s="192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92"/>
      <c r="B570" s="192"/>
      <c r="C570" s="192"/>
      <c r="D570" s="192"/>
      <c r="E570" s="192"/>
      <c r="F570" s="192"/>
      <c r="G570" s="192"/>
      <c r="H570" s="192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92"/>
      <c r="B571" s="192"/>
      <c r="C571" s="192"/>
      <c r="D571" s="192"/>
      <c r="E571" s="192"/>
      <c r="F571" s="192"/>
      <c r="G571" s="192"/>
      <c r="H571" s="192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92"/>
      <c r="B572" s="192"/>
      <c r="C572" s="192"/>
      <c r="D572" s="192"/>
      <c r="E572" s="192"/>
      <c r="F572" s="192"/>
      <c r="G572" s="192"/>
      <c r="H572" s="192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92"/>
      <c r="B573" s="192"/>
      <c r="C573" s="192"/>
      <c r="D573" s="192"/>
      <c r="E573" s="192"/>
      <c r="F573" s="192"/>
      <c r="G573" s="192"/>
      <c r="H573" s="192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92"/>
      <c r="B574" s="192"/>
      <c r="C574" s="192"/>
      <c r="D574" s="192"/>
      <c r="E574" s="192"/>
      <c r="F574" s="192"/>
      <c r="G574" s="192"/>
      <c r="H574" s="192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92"/>
      <c r="B575" s="192"/>
      <c r="C575" s="192"/>
      <c r="D575" s="192"/>
      <c r="E575" s="192"/>
      <c r="F575" s="192"/>
      <c r="G575" s="192"/>
      <c r="H575" s="192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92"/>
      <c r="B576" s="192"/>
      <c r="C576" s="192"/>
      <c r="D576" s="192"/>
      <c r="E576" s="192"/>
      <c r="F576" s="192"/>
      <c r="G576" s="192"/>
      <c r="H576" s="192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92"/>
      <c r="B577" s="192"/>
      <c r="C577" s="192"/>
      <c r="D577" s="192"/>
      <c r="E577" s="192"/>
      <c r="F577" s="192"/>
      <c r="G577" s="192"/>
      <c r="H577" s="192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92"/>
      <c r="B578" s="192"/>
      <c r="C578" s="192"/>
      <c r="D578" s="192"/>
      <c r="E578" s="192"/>
      <c r="F578" s="192"/>
      <c r="G578" s="192"/>
      <c r="H578" s="192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92"/>
      <c r="B579" s="192"/>
      <c r="C579" s="192"/>
      <c r="D579" s="192"/>
      <c r="E579" s="192"/>
      <c r="F579" s="192"/>
      <c r="G579" s="192"/>
      <c r="H579" s="192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92"/>
      <c r="B580" s="192"/>
      <c r="C580" s="192"/>
      <c r="D580" s="192"/>
      <c r="E580" s="192"/>
      <c r="F580" s="192"/>
      <c r="G580" s="192"/>
      <c r="H580" s="192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92"/>
      <c r="B581" s="192"/>
      <c r="C581" s="192"/>
      <c r="D581" s="192"/>
      <c r="E581" s="192"/>
      <c r="F581" s="192"/>
      <c r="G581" s="192"/>
      <c r="H581" s="192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92"/>
      <c r="B582" s="192"/>
      <c r="C582" s="192"/>
      <c r="D582" s="192"/>
      <c r="E582" s="192"/>
      <c r="F582" s="192"/>
      <c r="G582" s="192"/>
      <c r="H582" s="192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92"/>
      <c r="B583" s="192"/>
      <c r="C583" s="192"/>
      <c r="D583" s="192"/>
      <c r="E583" s="192"/>
      <c r="F583" s="192"/>
      <c r="G583" s="192"/>
      <c r="H583" s="192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92"/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92"/>
      <c r="B585" s="192"/>
      <c r="C585" s="192"/>
      <c r="D585" s="192"/>
      <c r="E585" s="192"/>
      <c r="F585" s="192"/>
      <c r="G585" s="192"/>
      <c r="H585" s="192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92"/>
      <c r="B586" s="192"/>
      <c r="C586" s="192"/>
      <c r="D586" s="192"/>
      <c r="E586" s="192"/>
      <c r="F586" s="192"/>
      <c r="G586" s="192"/>
      <c r="H586" s="192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92"/>
      <c r="B587" s="192"/>
      <c r="C587" s="192"/>
      <c r="D587" s="192"/>
      <c r="E587" s="192"/>
      <c r="F587" s="192"/>
      <c r="G587" s="192"/>
      <c r="H587" s="192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92"/>
      <c r="B588" s="192"/>
      <c r="C588" s="192"/>
      <c r="D588" s="192"/>
      <c r="E588" s="192"/>
      <c r="F588" s="192"/>
      <c r="G588" s="192"/>
      <c r="H588" s="192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92"/>
      <c r="B589" s="192"/>
      <c r="C589" s="192"/>
      <c r="D589" s="192"/>
      <c r="E589" s="192"/>
      <c r="F589" s="192"/>
      <c r="G589" s="192"/>
      <c r="H589" s="192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92"/>
      <c r="B590" s="192"/>
      <c r="C590" s="192"/>
      <c r="D590" s="192"/>
      <c r="E590" s="192"/>
      <c r="F590" s="192"/>
      <c r="G590" s="192"/>
      <c r="H590" s="192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92"/>
      <c r="B591" s="192"/>
      <c r="C591" s="192"/>
      <c r="D591" s="192"/>
      <c r="E591" s="192"/>
      <c r="F591" s="192"/>
      <c r="G591" s="192"/>
      <c r="H591" s="192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92"/>
      <c r="B592" s="192"/>
      <c r="C592" s="192"/>
      <c r="D592" s="192"/>
      <c r="E592" s="192"/>
      <c r="F592" s="192"/>
      <c r="G592" s="192"/>
      <c r="H592" s="192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92"/>
      <c r="B593" s="192"/>
      <c r="C593" s="192"/>
      <c r="D593" s="192"/>
      <c r="E593" s="192"/>
      <c r="F593" s="192"/>
      <c r="G593" s="192"/>
      <c r="H593" s="192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92"/>
      <c r="B594" s="192"/>
      <c r="C594" s="192"/>
      <c r="D594" s="192"/>
      <c r="E594" s="192"/>
      <c r="F594" s="192"/>
      <c r="G594" s="192"/>
      <c r="H594" s="192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92"/>
      <c r="B595" s="192"/>
      <c r="C595" s="192"/>
      <c r="D595" s="192"/>
      <c r="E595" s="192"/>
      <c r="F595" s="192"/>
      <c r="G595" s="192"/>
      <c r="H595" s="192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92"/>
      <c r="B596" s="192"/>
      <c r="C596" s="192"/>
      <c r="D596" s="192"/>
      <c r="E596" s="192"/>
      <c r="F596" s="192"/>
      <c r="G596" s="192"/>
      <c r="H596" s="192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92"/>
      <c r="B597" s="192"/>
      <c r="C597" s="192"/>
      <c r="D597" s="192"/>
      <c r="E597" s="192"/>
      <c r="F597" s="192"/>
      <c r="G597" s="192"/>
      <c r="H597" s="192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92"/>
      <c r="B598" s="192"/>
      <c r="C598" s="192"/>
      <c r="D598" s="192"/>
      <c r="E598" s="192"/>
      <c r="F598" s="192"/>
      <c r="G598" s="192"/>
      <c r="H598" s="192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92"/>
      <c r="B599" s="192"/>
      <c r="C599" s="192"/>
      <c r="D599" s="192"/>
      <c r="E599" s="192"/>
      <c r="F599" s="192"/>
      <c r="G599" s="192"/>
      <c r="H599" s="192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92"/>
      <c r="B600" s="192"/>
      <c r="C600" s="192"/>
      <c r="D600" s="192"/>
      <c r="E600" s="192"/>
      <c r="F600" s="192"/>
      <c r="G600" s="192"/>
      <c r="H600" s="192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92"/>
      <c r="B601" s="192"/>
      <c r="C601" s="192"/>
      <c r="D601" s="192"/>
      <c r="E601" s="192"/>
      <c r="F601" s="192"/>
      <c r="G601" s="192"/>
      <c r="H601" s="192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92"/>
      <c r="B602" s="192"/>
      <c r="C602" s="192"/>
      <c r="D602" s="192"/>
      <c r="E602" s="192"/>
      <c r="F602" s="192"/>
      <c r="G602" s="192"/>
      <c r="H602" s="192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92"/>
      <c r="B603" s="192"/>
      <c r="C603" s="192"/>
      <c r="D603" s="192"/>
      <c r="E603" s="192"/>
      <c r="F603" s="192"/>
      <c r="G603" s="192"/>
      <c r="H603" s="192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92"/>
      <c r="B604" s="192"/>
      <c r="C604" s="192"/>
      <c r="D604" s="192"/>
      <c r="E604" s="192"/>
      <c r="F604" s="192"/>
      <c r="G604" s="192"/>
      <c r="H604" s="192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92"/>
      <c r="B605" s="192"/>
      <c r="C605" s="192"/>
      <c r="D605" s="192"/>
      <c r="E605" s="192"/>
      <c r="F605" s="192"/>
      <c r="G605" s="192"/>
      <c r="H605" s="192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92"/>
      <c r="B606" s="192"/>
      <c r="C606" s="192"/>
      <c r="D606" s="192"/>
      <c r="E606" s="192"/>
      <c r="F606" s="192"/>
      <c r="G606" s="192"/>
      <c r="H606" s="192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92"/>
      <c r="B607" s="192"/>
      <c r="C607" s="192"/>
      <c r="D607" s="192"/>
      <c r="E607" s="192"/>
      <c r="F607" s="192"/>
      <c r="G607" s="192"/>
      <c r="H607" s="192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92"/>
      <c r="B608" s="192"/>
      <c r="C608" s="192"/>
      <c r="D608" s="192"/>
      <c r="E608" s="192"/>
      <c r="F608" s="192"/>
      <c r="G608" s="192"/>
      <c r="H608" s="192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92"/>
      <c r="B609" s="192"/>
      <c r="C609" s="192"/>
      <c r="D609" s="192"/>
      <c r="E609" s="192"/>
      <c r="F609" s="192"/>
      <c r="G609" s="192"/>
      <c r="H609" s="192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92"/>
      <c r="B610" s="192"/>
      <c r="C610" s="192"/>
      <c r="D610" s="192"/>
      <c r="E610" s="192"/>
      <c r="F610" s="192"/>
      <c r="G610" s="192"/>
      <c r="H610" s="192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92"/>
      <c r="B611" s="192"/>
      <c r="C611" s="192"/>
      <c r="D611" s="192"/>
      <c r="E611" s="192"/>
      <c r="F611" s="192"/>
      <c r="G611" s="192"/>
      <c r="H611" s="192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92"/>
      <c r="B612" s="192"/>
      <c r="C612" s="192"/>
      <c r="D612" s="192"/>
      <c r="E612" s="192"/>
      <c r="F612" s="192"/>
      <c r="G612" s="192"/>
      <c r="H612" s="192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92"/>
      <c r="B613" s="192"/>
      <c r="C613" s="192"/>
      <c r="D613" s="192"/>
      <c r="E613" s="192"/>
      <c r="F613" s="192"/>
      <c r="G613" s="192"/>
      <c r="H613" s="192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92"/>
      <c r="B614" s="192"/>
      <c r="C614" s="192"/>
      <c r="D614" s="192"/>
      <c r="E614" s="192"/>
      <c r="F614" s="192"/>
      <c r="G614" s="192"/>
      <c r="H614" s="192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92"/>
      <c r="B615" s="192"/>
      <c r="C615" s="192"/>
      <c r="D615" s="192"/>
      <c r="E615" s="192"/>
      <c r="F615" s="192"/>
      <c r="G615" s="192"/>
      <c r="H615" s="192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92"/>
      <c r="B616" s="192"/>
      <c r="C616" s="192"/>
      <c r="D616" s="192"/>
      <c r="E616" s="192"/>
      <c r="F616" s="192"/>
      <c r="G616" s="192"/>
      <c r="H616" s="192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92"/>
      <c r="B617" s="192"/>
      <c r="C617" s="192"/>
      <c r="D617" s="192"/>
      <c r="E617" s="192"/>
      <c r="F617" s="192"/>
      <c r="G617" s="192"/>
      <c r="H617" s="192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92"/>
      <c r="B618" s="192"/>
      <c r="C618" s="192"/>
      <c r="D618" s="192"/>
      <c r="E618" s="192"/>
      <c r="F618" s="192"/>
      <c r="G618" s="192"/>
      <c r="H618" s="192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92"/>
      <c r="B619" s="192"/>
      <c r="C619" s="192"/>
      <c r="D619" s="192"/>
      <c r="E619" s="192"/>
      <c r="F619" s="192"/>
      <c r="G619" s="192"/>
      <c r="H619" s="192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92"/>
      <c r="B620" s="192"/>
      <c r="C620" s="192"/>
      <c r="D620" s="192"/>
      <c r="E620" s="192"/>
      <c r="F620" s="192"/>
      <c r="G620" s="192"/>
      <c r="H620" s="192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92"/>
      <c r="B621" s="192"/>
      <c r="C621" s="192"/>
      <c r="D621" s="192"/>
      <c r="E621" s="192"/>
      <c r="F621" s="192"/>
      <c r="G621" s="192"/>
      <c r="H621" s="192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92"/>
      <c r="B622" s="192"/>
      <c r="C622" s="192"/>
      <c r="D622" s="192"/>
      <c r="E622" s="192"/>
      <c r="F622" s="192"/>
      <c r="G622" s="192"/>
      <c r="H622" s="192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92"/>
      <c r="B623" s="192"/>
      <c r="C623" s="192"/>
      <c r="D623" s="192"/>
      <c r="E623" s="192"/>
      <c r="F623" s="192"/>
      <c r="G623" s="192"/>
      <c r="H623" s="192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92"/>
      <c r="B624" s="192"/>
      <c r="C624" s="192"/>
      <c r="D624" s="192"/>
      <c r="E624" s="192"/>
      <c r="F624" s="192"/>
      <c r="G624" s="192"/>
      <c r="H624" s="192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92"/>
      <c r="B625" s="192"/>
      <c r="C625" s="192"/>
      <c r="D625" s="192"/>
      <c r="E625" s="192"/>
      <c r="F625" s="192"/>
      <c r="G625" s="192"/>
      <c r="H625" s="192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92"/>
      <c r="B626" s="192"/>
      <c r="C626" s="192"/>
      <c r="D626" s="192"/>
      <c r="E626" s="192"/>
      <c r="F626" s="192"/>
      <c r="G626" s="192"/>
      <c r="H626" s="192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92"/>
      <c r="B627" s="192"/>
      <c r="C627" s="192"/>
      <c r="D627" s="192"/>
      <c r="E627" s="192"/>
      <c r="F627" s="192"/>
      <c r="G627" s="192"/>
      <c r="H627" s="192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92"/>
      <c r="B628" s="192"/>
      <c r="C628" s="192"/>
      <c r="D628" s="192"/>
      <c r="E628" s="192"/>
      <c r="F628" s="192"/>
      <c r="G628" s="192"/>
      <c r="H628" s="192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92"/>
      <c r="B629" s="192"/>
      <c r="C629" s="192"/>
      <c r="D629" s="192"/>
      <c r="E629" s="192"/>
      <c r="F629" s="192"/>
      <c r="G629" s="192"/>
      <c r="H629" s="192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92"/>
      <c r="B630" s="192"/>
      <c r="C630" s="192"/>
      <c r="D630" s="192"/>
      <c r="E630" s="192"/>
      <c r="F630" s="192"/>
      <c r="G630" s="192"/>
      <c r="H630" s="192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92"/>
      <c r="B631" s="192"/>
      <c r="C631" s="192"/>
      <c r="D631" s="192"/>
      <c r="E631" s="192"/>
      <c r="F631" s="192"/>
      <c r="G631" s="192"/>
      <c r="H631" s="192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92"/>
      <c r="B632" s="192"/>
      <c r="C632" s="192"/>
      <c r="D632" s="192"/>
      <c r="E632" s="192"/>
      <c r="F632" s="192"/>
      <c r="G632" s="192"/>
      <c r="H632" s="192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92"/>
      <c r="B633" s="192"/>
      <c r="C633" s="192"/>
      <c r="D633" s="192"/>
      <c r="E633" s="192"/>
      <c r="F633" s="192"/>
      <c r="G633" s="192"/>
      <c r="H633" s="192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92"/>
      <c r="B634" s="192"/>
      <c r="C634" s="192"/>
      <c r="D634" s="192"/>
      <c r="E634" s="192"/>
      <c r="F634" s="192"/>
      <c r="G634" s="192"/>
      <c r="H634" s="192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92"/>
      <c r="B635" s="192"/>
      <c r="C635" s="192"/>
      <c r="D635" s="192"/>
      <c r="E635" s="192"/>
      <c r="F635" s="192"/>
      <c r="G635" s="192"/>
      <c r="H635" s="192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92"/>
      <c r="B636" s="192"/>
      <c r="C636" s="192"/>
      <c r="D636" s="192"/>
      <c r="E636" s="192"/>
      <c r="F636" s="192"/>
      <c r="G636" s="192"/>
      <c r="H636" s="192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92"/>
      <c r="B637" s="192"/>
      <c r="C637" s="192"/>
      <c r="D637" s="192"/>
      <c r="E637" s="192"/>
      <c r="F637" s="192"/>
      <c r="G637" s="192"/>
      <c r="H637" s="192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92"/>
      <c r="B638" s="192"/>
      <c r="C638" s="192"/>
      <c r="D638" s="192"/>
      <c r="E638" s="192"/>
      <c r="F638" s="192"/>
      <c r="G638" s="192"/>
      <c r="H638" s="192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92"/>
      <c r="B639" s="192"/>
      <c r="C639" s="192"/>
      <c r="D639" s="192"/>
      <c r="E639" s="192"/>
      <c r="F639" s="192"/>
      <c r="G639" s="192"/>
      <c r="H639" s="192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92"/>
      <c r="B640" s="192"/>
      <c r="C640" s="192"/>
      <c r="D640" s="192"/>
      <c r="E640" s="192"/>
      <c r="F640" s="192"/>
      <c r="G640" s="192"/>
      <c r="H640" s="192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92"/>
      <c r="B641" s="192"/>
      <c r="C641" s="192"/>
      <c r="D641" s="192"/>
      <c r="E641" s="192"/>
      <c r="F641" s="192"/>
      <c r="G641" s="192"/>
      <c r="H641" s="192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92"/>
      <c r="B642" s="192"/>
      <c r="C642" s="192"/>
      <c r="D642" s="192"/>
      <c r="E642" s="192"/>
      <c r="F642" s="192"/>
      <c r="G642" s="192"/>
      <c r="H642" s="192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92"/>
      <c r="B643" s="192"/>
      <c r="C643" s="192"/>
      <c r="D643" s="192"/>
      <c r="E643" s="192"/>
      <c r="F643" s="192"/>
      <c r="G643" s="192"/>
      <c r="H643" s="192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92"/>
      <c r="B644" s="192"/>
      <c r="C644" s="192"/>
      <c r="D644" s="192"/>
      <c r="E644" s="192"/>
      <c r="F644" s="192"/>
      <c r="G644" s="192"/>
      <c r="H644" s="192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92"/>
      <c r="B645" s="192"/>
      <c r="C645" s="192"/>
      <c r="D645" s="192"/>
      <c r="E645" s="192"/>
      <c r="F645" s="192"/>
      <c r="G645" s="192"/>
      <c r="H645" s="192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92"/>
      <c r="B646" s="192"/>
      <c r="C646" s="192"/>
      <c r="D646" s="192"/>
      <c r="E646" s="192"/>
      <c r="F646" s="192"/>
      <c r="G646" s="192"/>
      <c r="H646" s="192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92"/>
      <c r="B647" s="192"/>
      <c r="C647" s="192"/>
      <c r="D647" s="192"/>
      <c r="E647" s="192"/>
      <c r="F647" s="192"/>
      <c r="G647" s="192"/>
      <c r="H647" s="192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92"/>
      <c r="B648" s="192"/>
      <c r="C648" s="192"/>
      <c r="D648" s="192"/>
      <c r="E648" s="192"/>
      <c r="F648" s="192"/>
      <c r="G648" s="192"/>
      <c r="H648" s="192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92"/>
      <c r="B649" s="192"/>
      <c r="C649" s="192"/>
      <c r="D649" s="192"/>
      <c r="E649" s="192"/>
      <c r="F649" s="192"/>
      <c r="G649" s="192"/>
      <c r="H649" s="192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92"/>
      <c r="B650" s="192"/>
      <c r="C650" s="192"/>
      <c r="D650" s="192"/>
      <c r="E650" s="192"/>
      <c r="F650" s="192"/>
      <c r="G650" s="192"/>
      <c r="H650" s="192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92"/>
      <c r="B651" s="192"/>
      <c r="C651" s="192"/>
      <c r="D651" s="192"/>
      <c r="E651" s="192"/>
      <c r="F651" s="192"/>
      <c r="G651" s="192"/>
      <c r="H651" s="192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92"/>
      <c r="B652" s="192"/>
      <c r="C652" s="192"/>
      <c r="D652" s="192"/>
      <c r="E652" s="192"/>
      <c r="F652" s="192"/>
      <c r="G652" s="192"/>
      <c r="H652" s="192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92"/>
      <c r="B653" s="192"/>
      <c r="C653" s="192"/>
      <c r="D653" s="192"/>
      <c r="E653" s="192"/>
      <c r="F653" s="192"/>
      <c r="G653" s="192"/>
      <c r="H653" s="192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92"/>
      <c r="B654" s="192"/>
      <c r="C654" s="192"/>
      <c r="D654" s="192"/>
      <c r="E654" s="192"/>
      <c r="F654" s="192"/>
      <c r="G654" s="192"/>
      <c r="H654" s="192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92"/>
      <c r="B655" s="192"/>
      <c r="C655" s="192"/>
      <c r="D655" s="192"/>
      <c r="E655" s="192"/>
      <c r="F655" s="192"/>
      <c r="G655" s="192"/>
      <c r="H655" s="192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92"/>
      <c r="B656" s="192"/>
      <c r="C656" s="192"/>
      <c r="D656" s="192"/>
      <c r="E656" s="192"/>
      <c r="F656" s="192"/>
      <c r="G656" s="192"/>
      <c r="H656" s="192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92"/>
      <c r="B657" s="192"/>
      <c r="C657" s="192"/>
      <c r="D657" s="192"/>
      <c r="E657" s="192"/>
      <c r="F657" s="192"/>
      <c r="G657" s="192"/>
      <c r="H657" s="192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92"/>
      <c r="B658" s="192"/>
      <c r="C658" s="192"/>
      <c r="D658" s="192"/>
      <c r="E658" s="192"/>
      <c r="F658" s="192"/>
      <c r="G658" s="192"/>
      <c r="H658" s="192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92"/>
      <c r="B659" s="192"/>
      <c r="C659" s="192"/>
      <c r="D659" s="192"/>
      <c r="E659" s="192"/>
      <c r="F659" s="192"/>
      <c r="G659" s="192"/>
      <c r="H659" s="192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92"/>
      <c r="B660" s="192"/>
      <c r="C660" s="192"/>
      <c r="D660" s="192"/>
      <c r="E660" s="192"/>
      <c r="F660" s="192"/>
      <c r="G660" s="192"/>
      <c r="H660" s="192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92"/>
      <c r="B661" s="192"/>
      <c r="C661" s="192"/>
      <c r="D661" s="192"/>
      <c r="E661" s="192"/>
      <c r="F661" s="192"/>
      <c r="G661" s="192"/>
      <c r="H661" s="192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92"/>
      <c r="B662" s="192"/>
      <c r="C662" s="192"/>
      <c r="D662" s="192"/>
      <c r="E662" s="192"/>
      <c r="F662" s="192"/>
      <c r="G662" s="192"/>
      <c r="H662" s="192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92"/>
      <c r="B663" s="192"/>
      <c r="C663" s="192"/>
      <c r="D663" s="192"/>
      <c r="E663" s="192"/>
      <c r="F663" s="192"/>
      <c r="G663" s="192"/>
      <c r="H663" s="192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92"/>
      <c r="B664" s="192"/>
      <c r="C664" s="192"/>
      <c r="D664" s="192"/>
      <c r="E664" s="192"/>
      <c r="F664" s="192"/>
      <c r="G664" s="192"/>
      <c r="H664" s="192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92"/>
      <c r="B665" s="192"/>
      <c r="C665" s="192"/>
      <c r="D665" s="192"/>
      <c r="E665" s="192"/>
      <c r="F665" s="192"/>
      <c r="G665" s="192"/>
      <c r="H665" s="192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92"/>
      <c r="B666" s="192"/>
      <c r="C666" s="192"/>
      <c r="D666" s="192"/>
      <c r="E666" s="192"/>
      <c r="F666" s="192"/>
      <c r="G666" s="192"/>
      <c r="H666" s="192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92"/>
      <c r="B667" s="192"/>
      <c r="C667" s="192"/>
      <c r="D667" s="192"/>
      <c r="E667" s="192"/>
      <c r="F667" s="192"/>
      <c r="G667" s="192"/>
      <c r="H667" s="192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92"/>
      <c r="B668" s="192"/>
      <c r="C668" s="192"/>
      <c r="D668" s="192"/>
      <c r="E668" s="192"/>
      <c r="F668" s="192"/>
      <c r="G668" s="192"/>
      <c r="H668" s="192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92"/>
      <c r="B669" s="192"/>
      <c r="C669" s="192"/>
      <c r="D669" s="192"/>
      <c r="E669" s="192"/>
      <c r="F669" s="192"/>
      <c r="G669" s="192"/>
      <c r="H669" s="192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92"/>
      <c r="B670" s="192"/>
      <c r="C670" s="192"/>
      <c r="D670" s="192"/>
      <c r="E670" s="192"/>
      <c r="F670" s="192"/>
      <c r="G670" s="192"/>
      <c r="H670" s="192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92"/>
      <c r="B671" s="192"/>
      <c r="C671" s="192"/>
      <c r="D671" s="192"/>
      <c r="E671" s="192"/>
      <c r="F671" s="192"/>
      <c r="G671" s="192"/>
      <c r="H671" s="192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92"/>
      <c r="B672" s="192"/>
      <c r="C672" s="192"/>
      <c r="D672" s="192"/>
      <c r="E672" s="192"/>
      <c r="F672" s="192"/>
      <c r="G672" s="192"/>
      <c r="H672" s="192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92"/>
      <c r="B673" s="192"/>
      <c r="C673" s="192"/>
      <c r="D673" s="192"/>
      <c r="E673" s="192"/>
      <c r="F673" s="192"/>
      <c r="G673" s="192"/>
      <c r="H673" s="192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92"/>
      <c r="B674" s="192"/>
      <c r="C674" s="192"/>
      <c r="D674" s="192"/>
      <c r="E674" s="192"/>
      <c r="F674" s="192"/>
      <c r="G674" s="192"/>
      <c r="H674" s="192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92"/>
      <c r="B675" s="192"/>
      <c r="C675" s="192"/>
      <c r="D675" s="192"/>
      <c r="E675" s="192"/>
      <c r="F675" s="192"/>
      <c r="G675" s="192"/>
      <c r="H675" s="192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92"/>
      <c r="B676" s="192"/>
      <c r="C676" s="192"/>
      <c r="D676" s="192"/>
      <c r="E676" s="192"/>
      <c r="F676" s="192"/>
      <c r="G676" s="192"/>
      <c r="H676" s="192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92"/>
      <c r="B677" s="192"/>
      <c r="C677" s="192"/>
      <c r="D677" s="192"/>
      <c r="E677" s="192"/>
      <c r="F677" s="192"/>
      <c r="G677" s="192"/>
      <c r="H677" s="192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92"/>
      <c r="B678" s="192"/>
      <c r="C678" s="192"/>
      <c r="D678" s="192"/>
      <c r="E678" s="192"/>
      <c r="F678" s="192"/>
      <c r="G678" s="192"/>
      <c r="H678" s="192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92"/>
      <c r="B679" s="192"/>
      <c r="C679" s="192"/>
      <c r="D679" s="192"/>
      <c r="E679" s="192"/>
      <c r="F679" s="192"/>
      <c r="G679" s="192"/>
      <c r="H679" s="192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92"/>
      <c r="B680" s="192"/>
      <c r="C680" s="192"/>
      <c r="D680" s="192"/>
      <c r="E680" s="192"/>
      <c r="F680" s="192"/>
      <c r="G680" s="192"/>
      <c r="H680" s="192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92"/>
      <c r="B681" s="192"/>
      <c r="C681" s="192"/>
      <c r="D681" s="192"/>
      <c r="E681" s="192"/>
      <c r="F681" s="192"/>
      <c r="G681" s="192"/>
      <c r="H681" s="192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92"/>
      <c r="B682" s="192"/>
      <c r="C682" s="192"/>
      <c r="D682" s="192"/>
      <c r="E682" s="192"/>
      <c r="F682" s="192"/>
      <c r="G682" s="192"/>
      <c r="H682" s="192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92"/>
      <c r="B683" s="192"/>
      <c r="C683" s="192"/>
      <c r="D683" s="192"/>
      <c r="E683" s="192"/>
      <c r="F683" s="192"/>
      <c r="G683" s="192"/>
      <c r="H683" s="192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92"/>
      <c r="B684" s="192"/>
      <c r="C684" s="192"/>
      <c r="D684" s="192"/>
      <c r="E684" s="192"/>
      <c r="F684" s="192"/>
      <c r="G684" s="192"/>
      <c r="H684" s="192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92"/>
      <c r="B685" s="192"/>
      <c r="C685" s="192"/>
      <c r="D685" s="192"/>
      <c r="E685" s="192"/>
      <c r="F685" s="192"/>
      <c r="G685" s="192"/>
      <c r="H685" s="192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92"/>
      <c r="B686" s="192"/>
      <c r="C686" s="192"/>
      <c r="D686" s="192"/>
      <c r="E686" s="192"/>
      <c r="F686" s="192"/>
      <c r="G686" s="192"/>
      <c r="H686" s="192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92"/>
      <c r="B687" s="192"/>
      <c r="C687" s="192"/>
      <c r="D687" s="192"/>
      <c r="E687" s="192"/>
      <c r="F687" s="192"/>
      <c r="G687" s="192"/>
      <c r="H687" s="192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92"/>
      <c r="B688" s="192"/>
      <c r="C688" s="192"/>
      <c r="D688" s="192"/>
      <c r="E688" s="192"/>
      <c r="F688" s="192"/>
      <c r="G688" s="192"/>
      <c r="H688" s="192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92"/>
      <c r="B689" s="192"/>
      <c r="C689" s="192"/>
      <c r="D689" s="192"/>
      <c r="E689" s="192"/>
      <c r="F689" s="192"/>
      <c r="G689" s="192"/>
      <c r="H689" s="192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92"/>
      <c r="B690" s="192"/>
      <c r="C690" s="192"/>
      <c r="D690" s="192"/>
      <c r="E690" s="192"/>
      <c r="F690" s="192"/>
      <c r="G690" s="192"/>
      <c r="H690" s="192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92"/>
      <c r="B691" s="192"/>
      <c r="C691" s="192"/>
      <c r="D691" s="192"/>
      <c r="E691" s="192"/>
      <c r="F691" s="192"/>
      <c r="G691" s="192"/>
      <c r="H691" s="192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92"/>
      <c r="B692" s="192"/>
      <c r="C692" s="192"/>
      <c r="D692" s="192"/>
      <c r="E692" s="192"/>
      <c r="F692" s="192"/>
      <c r="G692" s="192"/>
      <c r="H692" s="192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92"/>
      <c r="B693" s="192"/>
      <c r="C693" s="192"/>
      <c r="D693" s="192"/>
      <c r="E693" s="192"/>
      <c r="F693" s="192"/>
      <c r="G693" s="192"/>
      <c r="H693" s="192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92"/>
      <c r="B694" s="192"/>
      <c r="C694" s="192"/>
      <c r="D694" s="192"/>
      <c r="E694" s="192"/>
      <c r="F694" s="192"/>
      <c r="G694" s="192"/>
      <c r="H694" s="192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92"/>
      <c r="B695" s="192"/>
      <c r="C695" s="192"/>
      <c r="D695" s="192"/>
      <c r="E695" s="192"/>
      <c r="F695" s="192"/>
      <c r="G695" s="192"/>
      <c r="H695" s="192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92"/>
      <c r="B696" s="192"/>
      <c r="C696" s="192"/>
      <c r="D696" s="192"/>
      <c r="E696" s="192"/>
      <c r="F696" s="192"/>
      <c r="G696" s="192"/>
      <c r="H696" s="192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92"/>
      <c r="B697" s="192"/>
      <c r="C697" s="192"/>
      <c r="D697" s="192"/>
      <c r="E697" s="192"/>
      <c r="F697" s="192"/>
      <c r="G697" s="192"/>
      <c r="H697" s="192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92"/>
      <c r="B698" s="192"/>
      <c r="C698" s="192"/>
      <c r="D698" s="192"/>
      <c r="E698" s="192"/>
      <c r="F698" s="192"/>
      <c r="G698" s="192"/>
      <c r="H698" s="192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92"/>
      <c r="B699" s="192"/>
      <c r="C699" s="192"/>
      <c r="D699" s="192"/>
      <c r="E699" s="192"/>
      <c r="F699" s="192"/>
      <c r="G699" s="192"/>
      <c r="H699" s="192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92"/>
      <c r="B700" s="192"/>
      <c r="C700" s="192"/>
      <c r="D700" s="192"/>
      <c r="E700" s="192"/>
      <c r="F700" s="192"/>
      <c r="G700" s="192"/>
      <c r="H700" s="192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92"/>
      <c r="B701" s="192"/>
      <c r="C701" s="192"/>
      <c r="D701" s="192"/>
      <c r="E701" s="192"/>
      <c r="F701" s="192"/>
      <c r="G701" s="192"/>
      <c r="H701" s="192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92"/>
      <c r="B702" s="192"/>
      <c r="C702" s="192"/>
      <c r="D702" s="192"/>
      <c r="E702" s="192"/>
      <c r="F702" s="192"/>
      <c r="G702" s="192"/>
      <c r="H702" s="192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92"/>
      <c r="B703" s="192"/>
      <c r="C703" s="192"/>
      <c r="D703" s="192"/>
      <c r="E703" s="192"/>
      <c r="F703" s="192"/>
      <c r="G703" s="192"/>
      <c r="H703" s="192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92"/>
      <c r="B704" s="192"/>
      <c r="C704" s="192"/>
      <c r="D704" s="192"/>
      <c r="E704" s="192"/>
      <c r="F704" s="192"/>
      <c r="G704" s="192"/>
      <c r="H704" s="192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92"/>
      <c r="B705" s="192"/>
      <c r="C705" s="192"/>
      <c r="D705" s="192"/>
      <c r="E705" s="192"/>
      <c r="F705" s="192"/>
      <c r="G705" s="192"/>
      <c r="H705" s="192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92"/>
      <c r="B706" s="192"/>
      <c r="C706" s="192"/>
      <c r="D706" s="192"/>
      <c r="E706" s="192"/>
      <c r="F706" s="192"/>
      <c r="G706" s="192"/>
      <c r="H706" s="192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92"/>
      <c r="B707" s="192"/>
      <c r="C707" s="192"/>
      <c r="D707" s="192"/>
      <c r="E707" s="192"/>
      <c r="F707" s="192"/>
      <c r="G707" s="192"/>
      <c r="H707" s="192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92"/>
      <c r="B708" s="192"/>
      <c r="C708" s="192"/>
      <c r="D708" s="192"/>
      <c r="E708" s="192"/>
      <c r="F708" s="192"/>
      <c r="G708" s="192"/>
      <c r="H708" s="192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92"/>
      <c r="B709" s="192"/>
      <c r="C709" s="192"/>
      <c r="D709" s="192"/>
      <c r="E709" s="192"/>
      <c r="F709" s="192"/>
      <c r="G709" s="192"/>
      <c r="H709" s="192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92"/>
      <c r="B710" s="192"/>
      <c r="C710" s="192"/>
      <c r="D710" s="192"/>
      <c r="E710" s="192"/>
      <c r="F710" s="192"/>
      <c r="G710" s="192"/>
      <c r="H710" s="192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92"/>
      <c r="B711" s="192"/>
      <c r="C711" s="192"/>
      <c r="D711" s="192"/>
      <c r="E711" s="192"/>
      <c r="F711" s="192"/>
      <c r="G711" s="192"/>
      <c r="H711" s="192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92"/>
      <c r="B712" s="192"/>
      <c r="C712" s="192"/>
      <c r="D712" s="192"/>
      <c r="E712" s="192"/>
      <c r="F712" s="192"/>
      <c r="G712" s="192"/>
      <c r="H712" s="192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92"/>
      <c r="B713" s="192"/>
      <c r="C713" s="192"/>
      <c r="D713" s="192"/>
      <c r="E713" s="192"/>
      <c r="F713" s="192"/>
      <c r="G713" s="192"/>
      <c r="H713" s="192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92"/>
      <c r="B714" s="192"/>
      <c r="C714" s="192"/>
      <c r="D714" s="192"/>
      <c r="E714" s="192"/>
      <c r="F714" s="192"/>
      <c r="G714" s="192"/>
      <c r="H714" s="192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92"/>
      <c r="B715" s="192"/>
      <c r="C715" s="192"/>
      <c r="D715" s="192"/>
      <c r="E715" s="192"/>
      <c r="F715" s="192"/>
      <c r="G715" s="192"/>
      <c r="H715" s="192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92"/>
      <c r="B716" s="192"/>
      <c r="C716" s="192"/>
      <c r="D716" s="192"/>
      <c r="E716" s="192"/>
      <c r="F716" s="192"/>
      <c r="G716" s="192"/>
      <c r="H716" s="192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92"/>
      <c r="B717" s="192"/>
      <c r="C717" s="192"/>
      <c r="D717" s="192"/>
      <c r="E717" s="192"/>
      <c r="F717" s="192"/>
      <c r="G717" s="192"/>
      <c r="H717" s="192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92"/>
      <c r="B718" s="192"/>
      <c r="C718" s="192"/>
      <c r="D718" s="192"/>
      <c r="E718" s="192"/>
      <c r="F718" s="192"/>
      <c r="G718" s="192"/>
      <c r="H718" s="192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92"/>
      <c r="B719" s="192"/>
      <c r="C719" s="192"/>
      <c r="D719" s="192"/>
      <c r="E719" s="192"/>
      <c r="F719" s="192"/>
      <c r="G719" s="192"/>
      <c r="H719" s="192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92"/>
      <c r="B720" s="192"/>
      <c r="C720" s="192"/>
      <c r="D720" s="192"/>
      <c r="E720" s="192"/>
      <c r="F720" s="192"/>
      <c r="G720" s="192"/>
      <c r="H720" s="192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92"/>
      <c r="B721" s="192"/>
      <c r="C721" s="192"/>
      <c r="D721" s="192"/>
      <c r="E721" s="192"/>
      <c r="F721" s="192"/>
      <c r="G721" s="192"/>
      <c r="H721" s="192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92"/>
      <c r="B722" s="192"/>
      <c r="C722" s="192"/>
      <c r="D722" s="192"/>
      <c r="E722" s="192"/>
      <c r="F722" s="192"/>
      <c r="G722" s="192"/>
      <c r="H722" s="192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92"/>
      <c r="B723" s="192"/>
      <c r="C723" s="192"/>
      <c r="D723" s="192"/>
      <c r="E723" s="192"/>
      <c r="F723" s="192"/>
      <c r="G723" s="192"/>
      <c r="H723" s="192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92"/>
      <c r="B724" s="192"/>
      <c r="C724" s="192"/>
      <c r="D724" s="192"/>
      <c r="E724" s="192"/>
      <c r="F724" s="192"/>
      <c r="G724" s="192"/>
      <c r="H724" s="192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92"/>
      <c r="B725" s="192"/>
      <c r="C725" s="192"/>
      <c r="D725" s="192"/>
      <c r="E725" s="192"/>
      <c r="F725" s="192"/>
      <c r="G725" s="192"/>
      <c r="H725" s="192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92"/>
      <c r="B726" s="192"/>
      <c r="C726" s="192"/>
      <c r="D726" s="192"/>
      <c r="E726" s="192"/>
      <c r="F726" s="192"/>
      <c r="G726" s="192"/>
      <c r="H726" s="192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92"/>
      <c r="B727" s="192"/>
      <c r="C727" s="192"/>
      <c r="D727" s="192"/>
      <c r="E727" s="192"/>
      <c r="F727" s="192"/>
      <c r="G727" s="192"/>
      <c r="H727" s="192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92"/>
      <c r="B728" s="192"/>
      <c r="C728" s="192"/>
      <c r="D728" s="192"/>
      <c r="E728" s="192"/>
      <c r="F728" s="192"/>
      <c r="G728" s="192"/>
      <c r="H728" s="192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92"/>
      <c r="B729" s="192"/>
      <c r="C729" s="192"/>
      <c r="D729" s="192"/>
      <c r="E729" s="192"/>
      <c r="F729" s="192"/>
      <c r="G729" s="192"/>
      <c r="H729" s="192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92"/>
      <c r="B730" s="192"/>
      <c r="C730" s="192"/>
      <c r="D730" s="192"/>
      <c r="E730" s="192"/>
      <c r="F730" s="192"/>
      <c r="G730" s="192"/>
      <c r="H730" s="192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92"/>
      <c r="B731" s="192"/>
      <c r="C731" s="192"/>
      <c r="D731" s="192"/>
      <c r="E731" s="192"/>
      <c r="F731" s="192"/>
      <c r="G731" s="192"/>
      <c r="H731" s="192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92"/>
      <c r="B732" s="192"/>
      <c r="C732" s="192"/>
      <c r="D732" s="192"/>
      <c r="E732" s="192"/>
      <c r="F732" s="192"/>
      <c r="G732" s="192"/>
      <c r="H732" s="192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92"/>
      <c r="B733" s="192"/>
      <c r="C733" s="192"/>
      <c r="D733" s="192"/>
      <c r="E733" s="192"/>
      <c r="F733" s="192"/>
      <c r="G733" s="192"/>
      <c r="H733" s="192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92"/>
      <c r="B734" s="192"/>
      <c r="C734" s="192"/>
      <c r="D734" s="192"/>
      <c r="E734" s="192"/>
      <c r="F734" s="192"/>
      <c r="G734" s="192"/>
      <c r="H734" s="192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92"/>
      <c r="B735" s="192"/>
      <c r="C735" s="192"/>
      <c r="D735" s="192"/>
      <c r="E735" s="192"/>
      <c r="F735" s="192"/>
      <c r="G735" s="192"/>
      <c r="H735" s="192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92"/>
      <c r="B736" s="192"/>
      <c r="C736" s="192"/>
      <c r="D736" s="192"/>
      <c r="E736" s="192"/>
      <c r="F736" s="192"/>
      <c r="G736" s="192"/>
      <c r="H736" s="192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92"/>
      <c r="B737" s="192"/>
      <c r="C737" s="192"/>
      <c r="D737" s="192"/>
      <c r="E737" s="192"/>
      <c r="F737" s="192"/>
      <c r="G737" s="192"/>
      <c r="H737" s="192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92"/>
      <c r="B738" s="192"/>
      <c r="C738" s="192"/>
      <c r="D738" s="192"/>
      <c r="E738" s="192"/>
      <c r="F738" s="192"/>
      <c r="G738" s="192"/>
      <c r="H738" s="192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92"/>
      <c r="B739" s="192"/>
      <c r="C739" s="192"/>
      <c r="D739" s="192"/>
      <c r="E739" s="192"/>
      <c r="F739" s="192"/>
      <c r="G739" s="192"/>
      <c r="H739" s="192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92"/>
      <c r="B740" s="192"/>
      <c r="C740" s="192"/>
      <c r="D740" s="192"/>
      <c r="E740" s="192"/>
      <c r="F740" s="192"/>
      <c r="G740" s="192"/>
      <c r="H740" s="192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92"/>
      <c r="B741" s="192"/>
      <c r="C741" s="192"/>
      <c r="D741" s="192"/>
      <c r="E741" s="192"/>
      <c r="F741" s="192"/>
      <c r="G741" s="192"/>
      <c r="H741" s="192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92"/>
      <c r="B742" s="192"/>
      <c r="C742" s="192"/>
      <c r="D742" s="192"/>
      <c r="E742" s="192"/>
      <c r="F742" s="192"/>
      <c r="G742" s="192"/>
      <c r="H742" s="192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92"/>
      <c r="B743" s="192"/>
      <c r="C743" s="192"/>
      <c r="D743" s="192"/>
      <c r="E743" s="192"/>
      <c r="F743" s="192"/>
      <c r="G743" s="192"/>
      <c r="H743" s="192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92"/>
      <c r="B744" s="192"/>
      <c r="C744" s="192"/>
      <c r="D744" s="192"/>
      <c r="E744" s="192"/>
      <c r="F744" s="192"/>
      <c r="G744" s="192"/>
      <c r="H744" s="192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92"/>
      <c r="B745" s="192"/>
      <c r="C745" s="192"/>
      <c r="D745" s="192"/>
      <c r="E745" s="192"/>
      <c r="F745" s="192"/>
      <c r="G745" s="192"/>
      <c r="H745" s="192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92"/>
      <c r="B746" s="192"/>
      <c r="C746" s="192"/>
      <c r="D746" s="192"/>
      <c r="E746" s="192"/>
      <c r="F746" s="192"/>
      <c r="G746" s="192"/>
      <c r="H746" s="192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92"/>
      <c r="B747" s="192"/>
      <c r="C747" s="192"/>
      <c r="D747" s="192"/>
      <c r="E747" s="192"/>
      <c r="F747" s="192"/>
      <c r="G747" s="192"/>
      <c r="H747" s="192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92"/>
      <c r="B748" s="192"/>
      <c r="C748" s="192"/>
      <c r="D748" s="192"/>
      <c r="E748" s="192"/>
      <c r="F748" s="192"/>
      <c r="G748" s="192"/>
      <c r="H748" s="192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92"/>
      <c r="B749" s="192"/>
      <c r="C749" s="192"/>
      <c r="D749" s="192"/>
      <c r="E749" s="192"/>
      <c r="F749" s="192"/>
      <c r="G749" s="192"/>
      <c r="H749" s="192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92"/>
      <c r="B750" s="192"/>
      <c r="C750" s="192"/>
      <c r="D750" s="192"/>
      <c r="E750" s="192"/>
      <c r="F750" s="192"/>
      <c r="G750" s="192"/>
      <c r="H750" s="192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92"/>
      <c r="B751" s="192"/>
      <c r="C751" s="192"/>
      <c r="D751" s="192"/>
      <c r="E751" s="192"/>
      <c r="F751" s="192"/>
      <c r="G751" s="192"/>
      <c r="H751" s="192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92"/>
      <c r="B752" s="192"/>
      <c r="C752" s="192"/>
      <c r="D752" s="192"/>
      <c r="E752" s="192"/>
      <c r="F752" s="192"/>
      <c r="G752" s="192"/>
      <c r="H752" s="192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92"/>
      <c r="B753" s="192"/>
      <c r="C753" s="192"/>
      <c r="D753" s="192"/>
      <c r="E753" s="192"/>
      <c r="F753" s="192"/>
      <c r="G753" s="192"/>
      <c r="H753" s="192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92"/>
      <c r="B754" s="192"/>
      <c r="C754" s="192"/>
      <c r="D754" s="192"/>
      <c r="E754" s="192"/>
      <c r="F754" s="192"/>
      <c r="G754" s="192"/>
      <c r="H754" s="192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92"/>
      <c r="B755" s="192"/>
      <c r="C755" s="192"/>
      <c r="D755" s="192"/>
      <c r="E755" s="192"/>
      <c r="F755" s="192"/>
      <c r="G755" s="192"/>
      <c r="H755" s="192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92"/>
      <c r="B756" s="192"/>
      <c r="C756" s="192"/>
      <c r="D756" s="192"/>
      <c r="E756" s="192"/>
      <c r="F756" s="192"/>
      <c r="G756" s="192"/>
      <c r="H756" s="192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92"/>
      <c r="B757" s="192"/>
      <c r="C757" s="192"/>
      <c r="D757" s="192"/>
      <c r="E757" s="192"/>
      <c r="F757" s="192"/>
      <c r="G757" s="192"/>
      <c r="H757" s="192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92"/>
      <c r="B758" s="192"/>
      <c r="C758" s="192"/>
      <c r="D758" s="192"/>
      <c r="E758" s="192"/>
      <c r="F758" s="192"/>
      <c r="G758" s="192"/>
      <c r="H758" s="192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92"/>
      <c r="B759" s="192"/>
      <c r="C759" s="192"/>
      <c r="D759" s="192"/>
      <c r="E759" s="192"/>
      <c r="F759" s="192"/>
      <c r="G759" s="192"/>
      <c r="H759" s="192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92"/>
      <c r="B760" s="192"/>
      <c r="C760" s="192"/>
      <c r="D760" s="192"/>
      <c r="E760" s="192"/>
      <c r="F760" s="192"/>
      <c r="G760" s="192"/>
      <c r="H760" s="192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92"/>
      <c r="B761" s="192"/>
      <c r="C761" s="192"/>
      <c r="D761" s="192"/>
      <c r="E761" s="192"/>
      <c r="F761" s="192"/>
      <c r="G761" s="192"/>
      <c r="H761" s="192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92"/>
      <c r="B762" s="192"/>
      <c r="C762" s="192"/>
      <c r="D762" s="192"/>
      <c r="E762" s="192"/>
      <c r="F762" s="192"/>
      <c r="G762" s="192"/>
      <c r="H762" s="192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92"/>
      <c r="B763" s="192"/>
      <c r="C763" s="192"/>
      <c r="D763" s="192"/>
      <c r="E763" s="192"/>
      <c r="F763" s="192"/>
      <c r="G763" s="192"/>
      <c r="H763" s="192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92"/>
      <c r="B764" s="192"/>
      <c r="C764" s="192"/>
      <c r="D764" s="192"/>
      <c r="E764" s="192"/>
      <c r="F764" s="192"/>
      <c r="G764" s="192"/>
      <c r="H764" s="192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92"/>
      <c r="B765" s="192"/>
      <c r="C765" s="192"/>
      <c r="D765" s="192"/>
      <c r="E765" s="192"/>
      <c r="F765" s="192"/>
      <c r="G765" s="192"/>
      <c r="H765" s="192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92"/>
      <c r="B766" s="192"/>
      <c r="C766" s="192"/>
      <c r="D766" s="192"/>
      <c r="E766" s="192"/>
      <c r="F766" s="192"/>
      <c r="G766" s="192"/>
      <c r="H766" s="192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92"/>
      <c r="B767" s="192"/>
      <c r="C767" s="192"/>
      <c r="D767" s="192"/>
      <c r="E767" s="192"/>
      <c r="F767" s="192"/>
      <c r="G767" s="192"/>
      <c r="H767" s="192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92"/>
      <c r="B768" s="192"/>
      <c r="C768" s="192"/>
      <c r="D768" s="192"/>
      <c r="E768" s="192"/>
      <c r="F768" s="192"/>
      <c r="G768" s="192"/>
      <c r="H768" s="192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92"/>
      <c r="B769" s="192"/>
      <c r="C769" s="192"/>
      <c r="D769" s="192"/>
      <c r="E769" s="192"/>
      <c r="F769" s="192"/>
      <c r="G769" s="192"/>
      <c r="H769" s="192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92"/>
      <c r="B770" s="192"/>
      <c r="C770" s="192"/>
      <c r="D770" s="192"/>
      <c r="E770" s="192"/>
      <c r="F770" s="192"/>
      <c r="G770" s="192"/>
      <c r="H770" s="192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92"/>
      <c r="B771" s="192"/>
      <c r="C771" s="192"/>
      <c r="D771" s="192"/>
      <c r="E771" s="192"/>
      <c r="F771" s="192"/>
      <c r="G771" s="192"/>
      <c r="H771" s="192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92"/>
      <c r="B772" s="192"/>
      <c r="C772" s="192"/>
      <c r="D772" s="192"/>
      <c r="E772" s="192"/>
      <c r="F772" s="192"/>
      <c r="G772" s="192"/>
      <c r="H772" s="192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92"/>
      <c r="B773" s="192"/>
      <c r="C773" s="192"/>
      <c r="D773" s="192"/>
      <c r="E773" s="192"/>
      <c r="F773" s="192"/>
      <c r="G773" s="192"/>
      <c r="H773" s="192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92"/>
      <c r="B774" s="192"/>
      <c r="C774" s="192"/>
      <c r="D774" s="192"/>
      <c r="E774" s="192"/>
      <c r="F774" s="192"/>
      <c r="G774" s="192"/>
      <c r="H774" s="192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92"/>
      <c r="B775" s="192"/>
      <c r="C775" s="192"/>
      <c r="D775" s="192"/>
      <c r="E775" s="192"/>
      <c r="F775" s="192"/>
      <c r="G775" s="192"/>
      <c r="H775" s="192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92"/>
      <c r="B776" s="192"/>
      <c r="C776" s="192"/>
      <c r="D776" s="192"/>
      <c r="E776" s="192"/>
      <c r="F776" s="192"/>
      <c r="G776" s="192"/>
      <c r="H776" s="192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92"/>
      <c r="B777" s="192"/>
      <c r="C777" s="192"/>
      <c r="D777" s="192"/>
      <c r="E777" s="192"/>
      <c r="F777" s="192"/>
      <c r="G777" s="192"/>
      <c r="H777" s="192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92"/>
      <c r="B778" s="192"/>
      <c r="C778" s="192"/>
      <c r="D778" s="192"/>
      <c r="E778" s="192"/>
      <c r="F778" s="192"/>
      <c r="G778" s="192"/>
      <c r="H778" s="192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92"/>
      <c r="B779" s="192"/>
      <c r="C779" s="192"/>
      <c r="D779" s="192"/>
      <c r="E779" s="192"/>
      <c r="F779" s="192"/>
      <c r="G779" s="192"/>
      <c r="H779" s="192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92"/>
      <c r="B780" s="192"/>
      <c r="C780" s="192"/>
      <c r="D780" s="192"/>
      <c r="E780" s="192"/>
      <c r="F780" s="192"/>
      <c r="G780" s="192"/>
      <c r="H780" s="192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92"/>
      <c r="B781" s="192"/>
      <c r="C781" s="192"/>
      <c r="D781" s="192"/>
      <c r="E781" s="192"/>
      <c r="F781" s="192"/>
      <c r="G781" s="192"/>
      <c r="H781" s="192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92"/>
      <c r="B782" s="192"/>
      <c r="C782" s="192"/>
      <c r="D782" s="192"/>
      <c r="E782" s="192"/>
      <c r="F782" s="192"/>
      <c r="G782" s="192"/>
      <c r="H782" s="192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92"/>
      <c r="B783" s="192"/>
      <c r="C783" s="192"/>
      <c r="D783" s="192"/>
      <c r="E783" s="192"/>
      <c r="F783" s="192"/>
      <c r="G783" s="192"/>
      <c r="H783" s="192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92"/>
      <c r="B784" s="192"/>
      <c r="C784" s="192"/>
      <c r="D784" s="192"/>
      <c r="E784" s="192"/>
      <c r="F784" s="192"/>
      <c r="G784" s="192"/>
      <c r="H784" s="192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92"/>
      <c r="B785" s="192"/>
      <c r="C785" s="192"/>
      <c r="D785" s="192"/>
      <c r="E785" s="192"/>
      <c r="F785" s="192"/>
      <c r="G785" s="192"/>
      <c r="H785" s="192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92"/>
      <c r="B786" s="192"/>
      <c r="C786" s="192"/>
      <c r="D786" s="192"/>
      <c r="E786" s="192"/>
      <c r="F786" s="192"/>
      <c r="G786" s="192"/>
      <c r="H786" s="192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92"/>
      <c r="B787" s="192"/>
      <c r="C787" s="192"/>
      <c r="D787" s="192"/>
      <c r="E787" s="192"/>
      <c r="F787" s="192"/>
      <c r="G787" s="192"/>
      <c r="H787" s="192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92"/>
      <c r="B788" s="192"/>
      <c r="C788" s="192"/>
      <c r="D788" s="192"/>
      <c r="E788" s="192"/>
      <c r="F788" s="192"/>
      <c r="G788" s="192"/>
      <c r="H788" s="192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92"/>
      <c r="B789" s="192"/>
      <c r="C789" s="192"/>
      <c r="D789" s="192"/>
      <c r="E789" s="192"/>
      <c r="F789" s="192"/>
      <c r="G789" s="192"/>
      <c r="H789" s="192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92"/>
      <c r="B790" s="192"/>
      <c r="C790" s="192"/>
      <c r="D790" s="192"/>
      <c r="E790" s="192"/>
      <c r="F790" s="192"/>
      <c r="G790" s="192"/>
      <c r="H790" s="192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92"/>
      <c r="B791" s="192"/>
      <c r="C791" s="192"/>
      <c r="D791" s="192"/>
      <c r="E791" s="192"/>
      <c r="F791" s="192"/>
      <c r="G791" s="192"/>
      <c r="H791" s="192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92"/>
      <c r="B792" s="192"/>
      <c r="C792" s="192"/>
      <c r="D792" s="192"/>
      <c r="E792" s="192"/>
      <c r="F792" s="192"/>
      <c r="G792" s="192"/>
      <c r="H792" s="192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92"/>
      <c r="B793" s="192"/>
      <c r="C793" s="192"/>
      <c r="D793" s="192"/>
      <c r="E793" s="192"/>
      <c r="F793" s="192"/>
      <c r="G793" s="192"/>
      <c r="H793" s="192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92"/>
      <c r="B794" s="192"/>
      <c r="C794" s="192"/>
      <c r="D794" s="192"/>
      <c r="E794" s="192"/>
      <c r="F794" s="192"/>
      <c r="G794" s="192"/>
      <c r="H794" s="192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92"/>
      <c r="B795" s="192"/>
      <c r="C795" s="192"/>
      <c r="D795" s="192"/>
      <c r="E795" s="192"/>
      <c r="F795" s="192"/>
      <c r="G795" s="192"/>
      <c r="H795" s="192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92"/>
      <c r="B796" s="192"/>
      <c r="C796" s="192"/>
      <c r="D796" s="192"/>
      <c r="E796" s="192"/>
      <c r="F796" s="192"/>
      <c r="G796" s="192"/>
      <c r="H796" s="192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92"/>
      <c r="B797" s="192"/>
      <c r="C797" s="192"/>
      <c r="D797" s="192"/>
      <c r="E797" s="192"/>
      <c r="F797" s="192"/>
      <c r="G797" s="192"/>
      <c r="H797" s="192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92"/>
      <c r="B798" s="192"/>
      <c r="C798" s="192"/>
      <c r="D798" s="192"/>
      <c r="E798" s="192"/>
      <c r="F798" s="192"/>
      <c r="G798" s="192"/>
      <c r="H798" s="192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92"/>
      <c r="B799" s="192"/>
      <c r="C799" s="192"/>
      <c r="D799" s="192"/>
      <c r="E799" s="192"/>
      <c r="F799" s="192"/>
      <c r="G799" s="192"/>
      <c r="H799" s="192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92"/>
      <c r="B800" s="192"/>
      <c r="C800" s="192"/>
      <c r="D800" s="192"/>
      <c r="E800" s="192"/>
      <c r="F800" s="192"/>
      <c r="G800" s="192"/>
      <c r="H800" s="192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92"/>
      <c r="B801" s="192"/>
      <c r="C801" s="192"/>
      <c r="D801" s="192"/>
      <c r="E801" s="192"/>
      <c r="F801" s="192"/>
      <c r="G801" s="192"/>
      <c r="H801" s="192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92"/>
      <c r="B802" s="192"/>
      <c r="C802" s="192"/>
      <c r="D802" s="192"/>
      <c r="E802" s="192"/>
      <c r="F802" s="192"/>
      <c r="G802" s="192"/>
      <c r="H802" s="192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92"/>
      <c r="B803" s="192"/>
      <c r="C803" s="192"/>
      <c r="D803" s="192"/>
      <c r="E803" s="192"/>
      <c r="F803" s="192"/>
      <c r="G803" s="192"/>
      <c r="H803" s="192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92"/>
      <c r="B804" s="192"/>
      <c r="C804" s="192"/>
      <c r="D804" s="192"/>
      <c r="E804" s="192"/>
      <c r="F804" s="192"/>
      <c r="G804" s="192"/>
      <c r="H804" s="192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92"/>
      <c r="B805" s="192"/>
      <c r="C805" s="192"/>
      <c r="D805" s="192"/>
      <c r="E805" s="192"/>
      <c r="F805" s="192"/>
      <c r="G805" s="192"/>
      <c r="H805" s="192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92"/>
      <c r="B806" s="192"/>
      <c r="C806" s="192"/>
      <c r="D806" s="192"/>
      <c r="E806" s="192"/>
      <c r="F806" s="192"/>
      <c r="G806" s="192"/>
      <c r="H806" s="192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92"/>
      <c r="B807" s="192"/>
      <c r="C807" s="192"/>
      <c r="D807" s="192"/>
      <c r="E807" s="192"/>
      <c r="F807" s="192"/>
      <c r="G807" s="192"/>
      <c r="H807" s="192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92"/>
      <c r="B808" s="192"/>
      <c r="C808" s="192"/>
      <c r="D808" s="192"/>
      <c r="E808" s="192"/>
      <c r="F808" s="192"/>
      <c r="G808" s="192"/>
      <c r="H808" s="192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92"/>
      <c r="B809" s="192"/>
      <c r="C809" s="192"/>
      <c r="D809" s="192"/>
      <c r="E809" s="192"/>
      <c r="F809" s="192"/>
      <c r="G809" s="192"/>
      <c r="H809" s="192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92"/>
      <c r="B810" s="192"/>
      <c r="C810" s="192"/>
      <c r="D810" s="192"/>
      <c r="E810" s="192"/>
      <c r="F810" s="192"/>
      <c r="G810" s="192"/>
      <c r="H810" s="192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92"/>
      <c r="B811" s="192"/>
      <c r="C811" s="192"/>
      <c r="D811" s="192"/>
      <c r="E811" s="192"/>
      <c r="F811" s="192"/>
      <c r="G811" s="192"/>
      <c r="H811" s="192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92"/>
      <c r="B812" s="192"/>
      <c r="C812" s="192"/>
      <c r="D812" s="192"/>
      <c r="E812" s="192"/>
      <c r="F812" s="192"/>
      <c r="G812" s="192"/>
      <c r="H812" s="192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92"/>
      <c r="B813" s="192"/>
      <c r="C813" s="192"/>
      <c r="D813" s="192"/>
      <c r="E813" s="192"/>
      <c r="F813" s="192"/>
      <c r="G813" s="192"/>
      <c r="H813" s="192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92"/>
      <c r="B814" s="192"/>
      <c r="C814" s="192"/>
      <c r="D814" s="192"/>
      <c r="E814" s="192"/>
      <c r="F814" s="192"/>
      <c r="G814" s="192"/>
      <c r="H814" s="192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92"/>
      <c r="B815" s="192"/>
      <c r="C815" s="192"/>
      <c r="D815" s="192"/>
      <c r="E815" s="192"/>
      <c r="F815" s="192"/>
      <c r="G815" s="192"/>
      <c r="H815" s="192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92"/>
      <c r="B816" s="192"/>
      <c r="C816" s="192"/>
      <c r="D816" s="192"/>
      <c r="E816" s="192"/>
      <c r="F816" s="192"/>
      <c r="G816" s="192"/>
      <c r="H816" s="192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92"/>
      <c r="B817" s="192"/>
      <c r="C817" s="192"/>
      <c r="D817" s="192"/>
      <c r="E817" s="192"/>
      <c r="F817" s="192"/>
      <c r="G817" s="192"/>
      <c r="H817" s="192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92"/>
      <c r="B818" s="192"/>
      <c r="C818" s="192"/>
      <c r="D818" s="192"/>
      <c r="E818" s="192"/>
      <c r="F818" s="192"/>
      <c r="G818" s="192"/>
      <c r="H818" s="192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92"/>
      <c r="B819" s="192"/>
      <c r="C819" s="192"/>
      <c r="D819" s="192"/>
      <c r="E819" s="192"/>
      <c r="F819" s="192"/>
      <c r="G819" s="192"/>
      <c r="H819" s="192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92"/>
      <c r="B820" s="192"/>
      <c r="C820" s="192"/>
      <c r="D820" s="192"/>
      <c r="E820" s="192"/>
      <c r="F820" s="192"/>
      <c r="G820" s="192"/>
      <c r="H820" s="192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92"/>
      <c r="B821" s="192"/>
      <c r="C821" s="192"/>
      <c r="D821" s="192"/>
      <c r="E821" s="192"/>
      <c r="F821" s="192"/>
      <c r="G821" s="192"/>
      <c r="H821" s="192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92"/>
      <c r="B822" s="192"/>
      <c r="C822" s="192"/>
      <c r="D822" s="192"/>
      <c r="E822" s="192"/>
      <c r="F822" s="192"/>
      <c r="G822" s="192"/>
      <c r="H822" s="192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92"/>
      <c r="B823" s="192"/>
      <c r="C823" s="192"/>
      <c r="D823" s="192"/>
      <c r="E823" s="192"/>
      <c r="F823" s="192"/>
      <c r="G823" s="192"/>
      <c r="H823" s="192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92"/>
      <c r="B824" s="192"/>
      <c r="C824" s="192"/>
      <c r="D824" s="192"/>
      <c r="E824" s="192"/>
      <c r="F824" s="192"/>
      <c r="G824" s="192"/>
      <c r="H824" s="192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92"/>
      <c r="B825" s="192"/>
      <c r="C825" s="192"/>
      <c r="D825" s="192"/>
      <c r="E825" s="192"/>
      <c r="F825" s="192"/>
      <c r="G825" s="192"/>
      <c r="H825" s="192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92"/>
      <c r="B826" s="192"/>
      <c r="C826" s="192"/>
      <c r="D826" s="192"/>
      <c r="E826" s="192"/>
      <c r="F826" s="192"/>
      <c r="G826" s="192"/>
      <c r="H826" s="192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92"/>
      <c r="B827" s="192"/>
      <c r="C827" s="192"/>
      <c r="D827" s="192"/>
      <c r="E827" s="192"/>
      <c r="F827" s="192"/>
      <c r="G827" s="192"/>
      <c r="H827" s="192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92"/>
      <c r="B828" s="192"/>
      <c r="C828" s="192"/>
      <c r="D828" s="192"/>
      <c r="E828" s="192"/>
      <c r="F828" s="192"/>
      <c r="G828" s="192"/>
      <c r="H828" s="192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92"/>
      <c r="B829" s="192"/>
      <c r="C829" s="192"/>
      <c r="D829" s="192"/>
      <c r="E829" s="192"/>
      <c r="F829" s="192"/>
      <c r="G829" s="192"/>
      <c r="H829" s="192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92"/>
      <c r="B830" s="192"/>
      <c r="C830" s="192"/>
      <c r="D830" s="192"/>
      <c r="E830" s="192"/>
      <c r="F830" s="192"/>
      <c r="G830" s="192"/>
      <c r="H830" s="192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92"/>
      <c r="B831" s="192"/>
      <c r="C831" s="192"/>
      <c r="D831" s="192"/>
      <c r="E831" s="192"/>
      <c r="F831" s="192"/>
      <c r="G831" s="192"/>
      <c r="H831" s="192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92"/>
      <c r="B832" s="192"/>
      <c r="C832" s="192"/>
      <c r="D832" s="192"/>
      <c r="E832" s="192"/>
      <c r="F832" s="192"/>
      <c r="G832" s="192"/>
      <c r="H832" s="192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92"/>
      <c r="B833" s="192"/>
      <c r="C833" s="192"/>
      <c r="D833" s="192"/>
      <c r="E833" s="192"/>
      <c r="F833" s="192"/>
      <c r="G833" s="192"/>
      <c r="H833" s="192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92"/>
      <c r="B834" s="192"/>
      <c r="C834" s="192"/>
      <c r="D834" s="192"/>
      <c r="E834" s="192"/>
      <c r="F834" s="192"/>
      <c r="G834" s="192"/>
      <c r="H834" s="192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92"/>
      <c r="B835" s="192"/>
      <c r="C835" s="192"/>
      <c r="D835" s="192"/>
      <c r="E835" s="192"/>
      <c r="F835" s="192"/>
      <c r="G835" s="192"/>
      <c r="H835" s="192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92"/>
      <c r="B836" s="192"/>
      <c r="C836" s="192"/>
      <c r="D836" s="192"/>
      <c r="E836" s="192"/>
      <c r="F836" s="192"/>
      <c r="G836" s="192"/>
      <c r="H836" s="192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92"/>
      <c r="B837" s="192"/>
      <c r="C837" s="192"/>
      <c r="D837" s="192"/>
      <c r="E837" s="192"/>
      <c r="F837" s="192"/>
      <c r="G837" s="192"/>
      <c r="H837" s="192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92"/>
      <c r="B838" s="192"/>
      <c r="C838" s="192"/>
      <c r="D838" s="192"/>
      <c r="E838" s="192"/>
      <c r="F838" s="192"/>
      <c r="G838" s="192"/>
      <c r="H838" s="192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92"/>
      <c r="B839" s="192"/>
      <c r="C839" s="192"/>
      <c r="D839" s="192"/>
      <c r="E839" s="192"/>
      <c r="F839" s="192"/>
      <c r="G839" s="192"/>
      <c r="H839" s="192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92"/>
      <c r="B840" s="192"/>
      <c r="C840" s="192"/>
      <c r="D840" s="192"/>
      <c r="E840" s="192"/>
      <c r="F840" s="192"/>
      <c r="G840" s="192"/>
      <c r="H840" s="192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92"/>
      <c r="B841" s="192"/>
      <c r="C841" s="192"/>
      <c r="D841" s="192"/>
      <c r="E841" s="192"/>
      <c r="F841" s="192"/>
      <c r="G841" s="192"/>
      <c r="H841" s="192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92"/>
      <c r="B842" s="192"/>
      <c r="C842" s="192"/>
      <c r="D842" s="192"/>
      <c r="E842" s="192"/>
      <c r="F842" s="192"/>
      <c r="G842" s="192"/>
      <c r="H842" s="192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92"/>
      <c r="B843" s="192"/>
      <c r="C843" s="192"/>
      <c r="D843" s="192"/>
      <c r="E843" s="192"/>
      <c r="F843" s="192"/>
      <c r="G843" s="192"/>
      <c r="H843" s="192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92"/>
      <c r="B844" s="192"/>
      <c r="C844" s="192"/>
      <c r="D844" s="192"/>
      <c r="E844" s="192"/>
      <c r="F844" s="192"/>
      <c r="G844" s="192"/>
      <c r="H844" s="192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92"/>
      <c r="B845" s="192"/>
      <c r="C845" s="192"/>
      <c r="D845" s="192"/>
      <c r="E845" s="192"/>
      <c r="F845" s="192"/>
      <c r="G845" s="192"/>
      <c r="H845" s="192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92"/>
      <c r="B846" s="192"/>
      <c r="C846" s="192"/>
      <c r="D846" s="192"/>
      <c r="E846" s="192"/>
      <c r="F846" s="192"/>
      <c r="G846" s="192"/>
      <c r="H846" s="192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92"/>
      <c r="B847" s="192"/>
      <c r="C847" s="192"/>
      <c r="D847" s="192"/>
      <c r="E847" s="192"/>
      <c r="F847" s="192"/>
      <c r="G847" s="192"/>
      <c r="H847" s="192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92"/>
      <c r="B848" s="192"/>
      <c r="C848" s="192"/>
      <c r="D848" s="192"/>
      <c r="E848" s="192"/>
      <c r="F848" s="192"/>
      <c r="G848" s="192"/>
      <c r="H848" s="192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92"/>
      <c r="B849" s="192"/>
      <c r="C849" s="192"/>
      <c r="D849" s="192"/>
      <c r="E849" s="192"/>
      <c r="F849" s="192"/>
      <c r="G849" s="192"/>
      <c r="H849" s="192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92"/>
      <c r="B850" s="192"/>
      <c r="C850" s="192"/>
      <c r="D850" s="192"/>
      <c r="E850" s="192"/>
      <c r="F850" s="192"/>
      <c r="G850" s="192"/>
      <c r="H850" s="192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92"/>
      <c r="B851" s="192"/>
      <c r="C851" s="192"/>
      <c r="D851" s="192"/>
      <c r="E851" s="192"/>
      <c r="F851" s="192"/>
      <c r="G851" s="192"/>
      <c r="H851" s="192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92"/>
      <c r="B852" s="192"/>
      <c r="C852" s="192"/>
      <c r="D852" s="192"/>
      <c r="E852" s="192"/>
      <c r="F852" s="192"/>
      <c r="G852" s="192"/>
      <c r="H852" s="192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92"/>
      <c r="B853" s="192"/>
      <c r="C853" s="192"/>
      <c r="D853" s="192"/>
      <c r="E853" s="192"/>
      <c r="F853" s="192"/>
      <c r="G853" s="192"/>
      <c r="H853" s="192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92"/>
      <c r="B854" s="192"/>
      <c r="C854" s="192"/>
      <c r="D854" s="192"/>
      <c r="E854" s="192"/>
      <c r="F854" s="192"/>
      <c r="G854" s="192"/>
      <c r="H854" s="192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92"/>
      <c r="B855" s="192"/>
      <c r="C855" s="192"/>
      <c r="D855" s="192"/>
      <c r="E855" s="192"/>
      <c r="F855" s="192"/>
      <c r="G855" s="192"/>
      <c r="H855" s="192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92"/>
      <c r="B856" s="192"/>
      <c r="C856" s="192"/>
      <c r="D856" s="192"/>
      <c r="E856" s="192"/>
      <c r="F856" s="192"/>
      <c r="G856" s="192"/>
      <c r="H856" s="192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92"/>
      <c r="B857" s="192"/>
      <c r="C857" s="192"/>
      <c r="D857" s="192"/>
      <c r="E857" s="192"/>
      <c r="F857" s="192"/>
      <c r="G857" s="192"/>
      <c r="H857" s="192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92"/>
      <c r="B858" s="192"/>
      <c r="C858" s="192"/>
      <c r="D858" s="192"/>
      <c r="E858" s="192"/>
      <c r="F858" s="192"/>
      <c r="G858" s="192"/>
      <c r="H858" s="192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92"/>
      <c r="B859" s="192"/>
      <c r="C859" s="192"/>
      <c r="D859" s="192"/>
      <c r="E859" s="192"/>
      <c r="F859" s="192"/>
      <c r="G859" s="192"/>
      <c r="H859" s="192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92"/>
      <c r="B860" s="192"/>
      <c r="C860" s="192"/>
      <c r="D860" s="192"/>
      <c r="E860" s="192"/>
      <c r="F860" s="192"/>
      <c r="G860" s="192"/>
      <c r="H860" s="192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92"/>
      <c r="B861" s="192"/>
      <c r="C861" s="192"/>
      <c r="D861" s="192"/>
      <c r="E861" s="192"/>
      <c r="F861" s="192"/>
      <c r="G861" s="192"/>
      <c r="H861" s="192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92"/>
      <c r="B862" s="192"/>
      <c r="C862" s="192"/>
      <c r="D862" s="192"/>
      <c r="E862" s="192"/>
      <c r="F862" s="192"/>
      <c r="G862" s="192"/>
      <c r="H862" s="192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92"/>
      <c r="B863" s="192"/>
      <c r="C863" s="192"/>
      <c r="D863" s="192"/>
      <c r="E863" s="192"/>
      <c r="F863" s="192"/>
      <c r="G863" s="192"/>
      <c r="H863" s="192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92"/>
      <c r="B864" s="192"/>
      <c r="C864" s="192"/>
      <c r="D864" s="192"/>
      <c r="E864" s="192"/>
      <c r="F864" s="192"/>
      <c r="G864" s="192"/>
      <c r="H864" s="192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92"/>
      <c r="B865" s="192"/>
      <c r="C865" s="192"/>
      <c r="D865" s="192"/>
      <c r="E865" s="192"/>
      <c r="F865" s="192"/>
      <c r="G865" s="192"/>
      <c r="H865" s="192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92"/>
      <c r="B866" s="192"/>
      <c r="C866" s="192"/>
      <c r="D866" s="192"/>
      <c r="E866" s="192"/>
      <c r="F866" s="192"/>
      <c r="G866" s="192"/>
      <c r="H866" s="192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92"/>
      <c r="B867" s="192"/>
      <c r="C867" s="192"/>
      <c r="D867" s="192"/>
      <c r="E867" s="192"/>
      <c r="F867" s="192"/>
      <c r="G867" s="192"/>
      <c r="H867" s="192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92"/>
      <c r="B868" s="192"/>
      <c r="C868" s="192"/>
      <c r="D868" s="192"/>
      <c r="E868" s="192"/>
      <c r="F868" s="192"/>
      <c r="G868" s="192"/>
      <c r="H868" s="192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92"/>
      <c r="B869" s="192"/>
      <c r="C869" s="192"/>
      <c r="D869" s="192"/>
      <c r="E869" s="192"/>
      <c r="F869" s="192"/>
      <c r="G869" s="192"/>
      <c r="H869" s="192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92"/>
      <c r="B870" s="192"/>
      <c r="C870" s="192"/>
      <c r="D870" s="192"/>
      <c r="E870" s="192"/>
      <c r="F870" s="192"/>
      <c r="G870" s="192"/>
      <c r="H870" s="192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92"/>
      <c r="B871" s="192"/>
      <c r="C871" s="192"/>
      <c r="D871" s="192"/>
      <c r="E871" s="192"/>
      <c r="F871" s="192"/>
      <c r="G871" s="192"/>
      <c r="H871" s="192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92"/>
      <c r="B872" s="192"/>
      <c r="C872" s="192"/>
      <c r="D872" s="192"/>
      <c r="E872" s="192"/>
      <c r="F872" s="192"/>
      <c r="G872" s="192"/>
      <c r="H872" s="192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92"/>
      <c r="B873" s="192"/>
      <c r="C873" s="192"/>
      <c r="D873" s="192"/>
      <c r="E873" s="192"/>
      <c r="F873" s="192"/>
      <c r="G873" s="192"/>
      <c r="H873" s="192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92"/>
      <c r="B874" s="192"/>
      <c r="C874" s="192"/>
      <c r="D874" s="192"/>
      <c r="E874" s="192"/>
      <c r="F874" s="192"/>
      <c r="G874" s="192"/>
      <c r="H874" s="192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92"/>
      <c r="B875" s="192"/>
      <c r="C875" s="192"/>
      <c r="D875" s="192"/>
      <c r="E875" s="192"/>
      <c r="F875" s="192"/>
      <c r="G875" s="192"/>
      <c r="H875" s="192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92"/>
      <c r="B876" s="192"/>
      <c r="C876" s="192"/>
      <c r="D876" s="192"/>
      <c r="E876" s="192"/>
      <c r="F876" s="192"/>
      <c r="G876" s="192"/>
      <c r="H876" s="192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92"/>
      <c r="B877" s="192"/>
      <c r="C877" s="192"/>
      <c r="D877" s="192"/>
      <c r="E877" s="192"/>
      <c r="F877" s="192"/>
      <c r="G877" s="192"/>
      <c r="H877" s="192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92"/>
      <c r="B878" s="192"/>
      <c r="C878" s="192"/>
      <c r="D878" s="192"/>
      <c r="E878" s="192"/>
      <c r="F878" s="192"/>
      <c r="G878" s="192"/>
      <c r="H878" s="192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92"/>
      <c r="B879" s="192"/>
      <c r="C879" s="192"/>
      <c r="D879" s="192"/>
      <c r="E879" s="192"/>
      <c r="F879" s="192"/>
      <c r="G879" s="192"/>
      <c r="H879" s="192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92"/>
      <c r="B880" s="192"/>
      <c r="C880" s="192"/>
      <c r="D880" s="192"/>
      <c r="E880" s="192"/>
      <c r="F880" s="192"/>
      <c r="G880" s="192"/>
      <c r="H880" s="192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92"/>
      <c r="B881" s="192"/>
      <c r="C881" s="192"/>
      <c r="D881" s="192"/>
      <c r="E881" s="192"/>
      <c r="F881" s="192"/>
      <c r="G881" s="192"/>
      <c r="H881" s="192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92"/>
      <c r="B882" s="192"/>
      <c r="C882" s="192"/>
      <c r="D882" s="192"/>
      <c r="E882" s="192"/>
      <c r="F882" s="192"/>
      <c r="G882" s="192"/>
      <c r="H882" s="192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92"/>
      <c r="B883" s="192"/>
      <c r="C883" s="192"/>
      <c r="D883" s="192"/>
      <c r="E883" s="192"/>
      <c r="F883" s="192"/>
      <c r="G883" s="192"/>
      <c r="H883" s="192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92"/>
      <c r="B884" s="192"/>
      <c r="C884" s="192"/>
      <c r="D884" s="192"/>
      <c r="E884" s="192"/>
      <c r="F884" s="192"/>
      <c r="G884" s="192"/>
      <c r="H884" s="192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92"/>
      <c r="B885" s="192"/>
      <c r="C885" s="192"/>
      <c r="D885" s="192"/>
      <c r="E885" s="192"/>
      <c r="F885" s="192"/>
      <c r="G885" s="192"/>
      <c r="H885" s="192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92"/>
      <c r="B886" s="192"/>
      <c r="C886" s="192"/>
      <c r="D886" s="192"/>
      <c r="E886" s="192"/>
      <c r="F886" s="192"/>
      <c r="G886" s="192"/>
      <c r="H886" s="192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92"/>
      <c r="B887" s="192"/>
      <c r="C887" s="192"/>
      <c r="D887" s="192"/>
      <c r="E887" s="192"/>
      <c r="F887" s="192"/>
      <c r="G887" s="192"/>
      <c r="H887" s="192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92"/>
      <c r="B888" s="192"/>
      <c r="C888" s="192"/>
      <c r="D888" s="192"/>
      <c r="E888" s="192"/>
      <c r="F888" s="192"/>
      <c r="G888" s="192"/>
      <c r="H888" s="192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92"/>
      <c r="B889" s="192"/>
      <c r="C889" s="192"/>
      <c r="D889" s="192"/>
      <c r="E889" s="192"/>
      <c r="F889" s="192"/>
      <c r="G889" s="192"/>
      <c r="H889" s="192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92"/>
      <c r="B890" s="192"/>
      <c r="C890" s="192"/>
      <c r="D890" s="192"/>
      <c r="E890" s="192"/>
      <c r="F890" s="192"/>
      <c r="G890" s="192"/>
      <c r="H890" s="192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92"/>
      <c r="B891" s="192"/>
      <c r="C891" s="192"/>
      <c r="D891" s="192"/>
      <c r="E891" s="192"/>
      <c r="F891" s="192"/>
      <c r="G891" s="192"/>
      <c r="H891" s="192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92"/>
      <c r="B892" s="192"/>
      <c r="C892" s="192"/>
      <c r="D892" s="192"/>
      <c r="E892" s="192"/>
      <c r="F892" s="192"/>
      <c r="G892" s="192"/>
      <c r="H892" s="192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92"/>
      <c r="B893" s="192"/>
      <c r="C893" s="192"/>
      <c r="D893" s="192"/>
      <c r="E893" s="192"/>
      <c r="F893" s="192"/>
      <c r="G893" s="192"/>
      <c r="H893" s="192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92"/>
      <c r="B894" s="192"/>
      <c r="C894" s="192"/>
      <c r="D894" s="192"/>
      <c r="E894" s="192"/>
      <c r="F894" s="192"/>
      <c r="G894" s="192"/>
      <c r="H894" s="192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92"/>
      <c r="B895" s="192"/>
      <c r="C895" s="192"/>
      <c r="D895" s="192"/>
      <c r="E895" s="192"/>
      <c r="F895" s="192"/>
      <c r="G895" s="192"/>
      <c r="H895" s="192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92"/>
      <c r="B896" s="192"/>
      <c r="C896" s="192"/>
      <c r="D896" s="192"/>
      <c r="E896" s="192"/>
      <c r="F896" s="192"/>
      <c r="G896" s="192"/>
      <c r="H896" s="192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92"/>
      <c r="B897" s="192"/>
      <c r="C897" s="192"/>
      <c r="D897" s="192"/>
      <c r="E897" s="192"/>
      <c r="F897" s="192"/>
      <c r="G897" s="192"/>
      <c r="H897" s="192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92"/>
      <c r="B898" s="192"/>
      <c r="C898" s="192"/>
      <c r="D898" s="192"/>
      <c r="E898" s="192"/>
      <c r="F898" s="192"/>
      <c r="G898" s="192"/>
      <c r="H898" s="192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92"/>
      <c r="B899" s="192"/>
      <c r="C899" s="192"/>
      <c r="D899" s="192"/>
      <c r="E899" s="192"/>
      <c r="F899" s="192"/>
      <c r="G899" s="192"/>
      <c r="H899" s="192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92"/>
      <c r="B900" s="192"/>
      <c r="C900" s="192"/>
      <c r="D900" s="192"/>
      <c r="E900" s="192"/>
      <c r="F900" s="192"/>
      <c r="G900" s="192"/>
      <c r="H900" s="192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92"/>
      <c r="B901" s="192"/>
      <c r="C901" s="192"/>
      <c r="D901" s="192"/>
      <c r="E901" s="192"/>
      <c r="F901" s="192"/>
      <c r="G901" s="192"/>
      <c r="H901" s="192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92"/>
      <c r="B902" s="192"/>
      <c r="C902" s="192"/>
      <c r="D902" s="192"/>
      <c r="E902" s="192"/>
      <c r="F902" s="192"/>
      <c r="G902" s="192"/>
      <c r="H902" s="192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92"/>
      <c r="B903" s="192"/>
      <c r="C903" s="192"/>
      <c r="D903" s="192"/>
      <c r="E903" s="192"/>
      <c r="F903" s="192"/>
      <c r="G903" s="192"/>
      <c r="H903" s="192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92"/>
      <c r="B904" s="192"/>
      <c r="C904" s="192"/>
      <c r="D904" s="192"/>
      <c r="E904" s="192"/>
      <c r="F904" s="192"/>
      <c r="G904" s="192"/>
      <c r="H904" s="192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92"/>
      <c r="B905" s="192"/>
      <c r="C905" s="192"/>
      <c r="D905" s="192"/>
      <c r="E905" s="192"/>
      <c r="F905" s="192"/>
      <c r="G905" s="192"/>
      <c r="H905" s="192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92"/>
      <c r="B906" s="192"/>
      <c r="C906" s="192"/>
      <c r="D906" s="192"/>
      <c r="E906" s="192"/>
      <c r="F906" s="192"/>
      <c r="G906" s="192"/>
      <c r="H906" s="192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92"/>
      <c r="B907" s="192"/>
      <c r="C907" s="192"/>
      <c r="D907" s="192"/>
      <c r="E907" s="192"/>
      <c r="F907" s="192"/>
      <c r="G907" s="192"/>
      <c r="H907" s="192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92"/>
      <c r="B908" s="192"/>
      <c r="C908" s="192"/>
      <c r="D908" s="192"/>
      <c r="E908" s="192"/>
      <c r="F908" s="192"/>
      <c r="G908" s="192"/>
      <c r="H908" s="192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92"/>
      <c r="B909" s="192"/>
      <c r="C909" s="192"/>
      <c r="D909" s="192"/>
      <c r="E909" s="192"/>
      <c r="F909" s="192"/>
      <c r="G909" s="192"/>
      <c r="H909" s="192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92"/>
      <c r="B910" s="192"/>
      <c r="C910" s="192"/>
      <c r="D910" s="192"/>
      <c r="E910" s="192"/>
      <c r="F910" s="192"/>
      <c r="G910" s="192"/>
      <c r="H910" s="192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92"/>
      <c r="B911" s="192"/>
      <c r="C911" s="192"/>
      <c r="D911" s="192"/>
      <c r="E911" s="192"/>
      <c r="F911" s="192"/>
      <c r="G911" s="192"/>
      <c r="H911" s="192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92"/>
      <c r="B912" s="192"/>
      <c r="C912" s="192"/>
      <c r="D912" s="192"/>
      <c r="E912" s="192"/>
      <c r="F912" s="192"/>
      <c r="G912" s="192"/>
      <c r="H912" s="192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92"/>
      <c r="B913" s="192"/>
      <c r="C913" s="192"/>
      <c r="D913" s="192"/>
      <c r="E913" s="192"/>
      <c r="F913" s="192"/>
      <c r="G913" s="192"/>
      <c r="H913" s="192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92"/>
      <c r="B914" s="192"/>
      <c r="C914" s="192"/>
      <c r="D914" s="192"/>
      <c r="E914" s="192"/>
      <c r="F914" s="192"/>
      <c r="G914" s="192"/>
      <c r="H914" s="192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92"/>
      <c r="B915" s="192"/>
      <c r="C915" s="192"/>
      <c r="D915" s="192"/>
      <c r="E915" s="192"/>
      <c r="F915" s="192"/>
      <c r="G915" s="192"/>
      <c r="H915" s="192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92"/>
      <c r="B916" s="192"/>
      <c r="C916" s="192"/>
      <c r="D916" s="192"/>
      <c r="E916" s="192"/>
      <c r="F916" s="192"/>
      <c r="G916" s="192"/>
      <c r="H916" s="192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92"/>
      <c r="B917" s="192"/>
      <c r="C917" s="192"/>
      <c r="D917" s="192"/>
      <c r="E917" s="192"/>
      <c r="F917" s="192"/>
      <c r="G917" s="192"/>
      <c r="H917" s="192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92"/>
      <c r="B918" s="192"/>
      <c r="C918" s="192"/>
      <c r="D918" s="192"/>
      <c r="E918" s="192"/>
      <c r="F918" s="192"/>
      <c r="G918" s="192"/>
      <c r="H918" s="192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92"/>
      <c r="B919" s="192"/>
      <c r="C919" s="192"/>
      <c r="D919" s="192"/>
      <c r="E919" s="192"/>
      <c r="F919" s="192"/>
      <c r="G919" s="192"/>
      <c r="H919" s="192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92"/>
      <c r="B920" s="192"/>
      <c r="C920" s="192"/>
      <c r="D920" s="192"/>
      <c r="E920" s="192"/>
      <c r="F920" s="192"/>
      <c r="G920" s="192"/>
      <c r="H920" s="192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92"/>
      <c r="B921" s="192"/>
      <c r="C921" s="192"/>
      <c r="D921" s="192"/>
      <c r="E921" s="192"/>
      <c r="F921" s="192"/>
      <c r="G921" s="192"/>
      <c r="H921" s="192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92"/>
      <c r="B922" s="192"/>
      <c r="C922" s="192"/>
      <c r="D922" s="192"/>
      <c r="E922" s="192"/>
      <c r="F922" s="192"/>
      <c r="G922" s="192"/>
      <c r="H922" s="192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92"/>
      <c r="B923" s="192"/>
      <c r="C923" s="192"/>
      <c r="D923" s="192"/>
      <c r="E923" s="192"/>
      <c r="F923" s="192"/>
      <c r="G923" s="192"/>
      <c r="H923" s="192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92"/>
      <c r="B924" s="192"/>
      <c r="C924" s="192"/>
      <c r="D924" s="192"/>
      <c r="E924" s="192"/>
      <c r="F924" s="192"/>
      <c r="G924" s="192"/>
      <c r="H924" s="192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92"/>
      <c r="B925" s="192"/>
      <c r="C925" s="192"/>
      <c r="D925" s="192"/>
      <c r="E925" s="192"/>
      <c r="F925" s="192"/>
      <c r="G925" s="192"/>
      <c r="H925" s="192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92"/>
      <c r="B926" s="192"/>
      <c r="C926" s="192"/>
      <c r="D926" s="192"/>
      <c r="E926" s="192"/>
      <c r="F926" s="192"/>
      <c r="G926" s="192"/>
      <c r="H926" s="192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92"/>
      <c r="B927" s="192"/>
      <c r="C927" s="192"/>
      <c r="D927" s="192"/>
      <c r="E927" s="192"/>
      <c r="F927" s="192"/>
      <c r="G927" s="192"/>
      <c r="H927" s="192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92"/>
      <c r="B928" s="192"/>
      <c r="C928" s="192"/>
      <c r="D928" s="192"/>
      <c r="E928" s="192"/>
      <c r="F928" s="192"/>
      <c r="G928" s="192"/>
      <c r="H928" s="192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92"/>
      <c r="B929" s="192"/>
      <c r="C929" s="192"/>
      <c r="D929" s="192"/>
      <c r="E929" s="192"/>
      <c r="F929" s="192"/>
      <c r="G929" s="192"/>
      <c r="H929" s="192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92"/>
      <c r="B930" s="192"/>
      <c r="C930" s="192"/>
      <c r="D930" s="192"/>
      <c r="E930" s="192"/>
      <c r="F930" s="192"/>
      <c r="G930" s="192"/>
      <c r="H930" s="192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92"/>
      <c r="B931" s="192"/>
      <c r="C931" s="192"/>
      <c r="D931" s="192"/>
      <c r="E931" s="192"/>
      <c r="F931" s="192"/>
      <c r="G931" s="192"/>
      <c r="H931" s="192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92"/>
      <c r="B932" s="192"/>
      <c r="C932" s="192"/>
      <c r="D932" s="192"/>
      <c r="E932" s="192"/>
      <c r="F932" s="192"/>
      <c r="G932" s="192"/>
      <c r="H932" s="192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92"/>
      <c r="B933" s="192"/>
      <c r="C933" s="192"/>
      <c r="D933" s="192"/>
      <c r="E933" s="192"/>
      <c r="F933" s="192"/>
      <c r="G933" s="192"/>
      <c r="H933" s="192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92"/>
      <c r="B934" s="192"/>
      <c r="C934" s="192"/>
      <c r="D934" s="192"/>
      <c r="E934" s="192"/>
      <c r="F934" s="192"/>
      <c r="G934" s="192"/>
      <c r="H934" s="192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92"/>
      <c r="B935" s="192"/>
      <c r="C935" s="192"/>
      <c r="D935" s="192"/>
      <c r="E935" s="192"/>
      <c r="F935" s="192"/>
      <c r="G935" s="192"/>
      <c r="H935" s="192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92"/>
      <c r="B936" s="192"/>
      <c r="C936" s="192"/>
      <c r="D936" s="192"/>
      <c r="E936" s="192"/>
      <c r="F936" s="192"/>
      <c r="G936" s="192"/>
      <c r="H936" s="192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92"/>
      <c r="B937" s="192"/>
      <c r="C937" s="192"/>
      <c r="D937" s="192"/>
      <c r="E937" s="192"/>
      <c r="F937" s="192"/>
      <c r="G937" s="192"/>
      <c r="H937" s="192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92"/>
      <c r="B938" s="192"/>
      <c r="C938" s="192"/>
      <c r="D938" s="192"/>
      <c r="E938" s="192"/>
      <c r="F938" s="192"/>
      <c r="G938" s="192"/>
      <c r="H938" s="192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92"/>
      <c r="B939" s="192"/>
      <c r="C939" s="192"/>
      <c r="D939" s="192"/>
      <c r="E939" s="192"/>
      <c r="F939" s="192"/>
      <c r="G939" s="192"/>
      <c r="H939" s="192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92"/>
      <c r="B940" s="192"/>
      <c r="C940" s="192"/>
      <c r="D940" s="192"/>
      <c r="E940" s="192"/>
      <c r="F940" s="192"/>
      <c r="G940" s="192"/>
      <c r="H940" s="192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92"/>
      <c r="B941" s="192"/>
      <c r="C941" s="192"/>
      <c r="D941" s="192"/>
      <c r="E941" s="192"/>
      <c r="F941" s="192"/>
      <c r="G941" s="192"/>
      <c r="H941" s="192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92"/>
      <c r="B942" s="192"/>
      <c r="C942" s="192"/>
      <c r="D942" s="192"/>
      <c r="E942" s="192"/>
      <c r="F942" s="192"/>
      <c r="G942" s="192"/>
      <c r="H942" s="192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92"/>
      <c r="B943" s="192"/>
      <c r="C943" s="192"/>
      <c r="D943" s="192"/>
      <c r="E943" s="192"/>
      <c r="F943" s="192"/>
      <c r="G943" s="192"/>
      <c r="H943" s="192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92"/>
      <c r="B944" s="192"/>
      <c r="C944" s="192"/>
      <c r="D944" s="192"/>
      <c r="E944" s="192"/>
      <c r="F944" s="192"/>
      <c r="G944" s="192"/>
      <c r="H944" s="192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92"/>
      <c r="B945" s="192"/>
      <c r="C945" s="192"/>
      <c r="D945" s="192"/>
      <c r="E945" s="192"/>
      <c r="F945" s="192"/>
      <c r="G945" s="192"/>
      <c r="H945" s="192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92"/>
      <c r="B946" s="192"/>
      <c r="C946" s="192"/>
      <c r="D946" s="192"/>
      <c r="E946" s="192"/>
      <c r="F946" s="192"/>
      <c r="G946" s="192"/>
      <c r="H946" s="192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92"/>
      <c r="B947" s="192"/>
      <c r="C947" s="192"/>
      <c r="D947" s="192"/>
      <c r="E947" s="192"/>
      <c r="F947" s="192"/>
      <c r="G947" s="192"/>
      <c r="H947" s="192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92"/>
      <c r="B948" s="192"/>
      <c r="C948" s="192"/>
      <c r="D948" s="192"/>
      <c r="E948" s="192"/>
      <c r="F948" s="192"/>
      <c r="G948" s="192"/>
      <c r="H948" s="192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92"/>
      <c r="B949" s="192"/>
      <c r="C949" s="192"/>
      <c r="D949" s="192"/>
      <c r="E949" s="192"/>
      <c r="F949" s="192"/>
      <c r="G949" s="192"/>
      <c r="H949" s="192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92"/>
      <c r="B950" s="192"/>
      <c r="C950" s="192"/>
      <c r="D950" s="192"/>
      <c r="E950" s="192"/>
      <c r="F950" s="192"/>
      <c r="G950" s="192"/>
      <c r="H950" s="192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92"/>
      <c r="B951" s="192"/>
      <c r="C951" s="192"/>
      <c r="D951" s="192"/>
      <c r="E951" s="192"/>
      <c r="F951" s="192"/>
      <c r="G951" s="192"/>
      <c r="H951" s="192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92"/>
      <c r="B952" s="192"/>
      <c r="C952" s="192"/>
      <c r="D952" s="192"/>
      <c r="E952" s="192"/>
      <c r="F952" s="192"/>
      <c r="G952" s="192"/>
      <c r="H952" s="192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92"/>
      <c r="B953" s="192"/>
      <c r="C953" s="192"/>
      <c r="D953" s="192"/>
      <c r="E953" s="192"/>
      <c r="F953" s="192"/>
      <c r="G953" s="192"/>
      <c r="H953" s="192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92"/>
      <c r="B954" s="192"/>
      <c r="C954" s="192"/>
      <c r="D954" s="192"/>
      <c r="E954" s="192"/>
      <c r="F954" s="192"/>
      <c r="G954" s="192"/>
      <c r="H954" s="192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92"/>
      <c r="B955" s="192"/>
      <c r="C955" s="192"/>
      <c r="D955" s="192"/>
      <c r="E955" s="192"/>
      <c r="F955" s="192"/>
      <c r="G955" s="192"/>
      <c r="H955" s="192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92"/>
      <c r="B956" s="192"/>
      <c r="C956" s="192"/>
      <c r="D956" s="192"/>
      <c r="E956" s="192"/>
      <c r="F956" s="192"/>
      <c r="G956" s="192"/>
      <c r="H956" s="192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92"/>
      <c r="B957" s="192"/>
      <c r="C957" s="192"/>
      <c r="D957" s="192"/>
      <c r="E957" s="192"/>
      <c r="F957" s="192"/>
      <c r="G957" s="192"/>
      <c r="H957" s="192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92"/>
      <c r="B958" s="192"/>
      <c r="C958" s="192"/>
      <c r="D958" s="192"/>
      <c r="E958" s="192"/>
      <c r="F958" s="192"/>
      <c r="G958" s="192"/>
      <c r="H958" s="192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92"/>
      <c r="B959" s="192"/>
      <c r="C959" s="192"/>
      <c r="D959" s="192"/>
      <c r="E959" s="192"/>
      <c r="F959" s="192"/>
      <c r="G959" s="192"/>
      <c r="H959" s="192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92"/>
      <c r="B960" s="192"/>
      <c r="C960" s="192"/>
      <c r="D960" s="192"/>
      <c r="E960" s="192"/>
      <c r="F960" s="192"/>
      <c r="G960" s="192"/>
      <c r="H960" s="192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92"/>
      <c r="B961" s="192"/>
      <c r="C961" s="192"/>
      <c r="D961" s="192"/>
      <c r="E961" s="192"/>
      <c r="F961" s="192"/>
      <c r="G961" s="192"/>
      <c r="H961" s="192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92"/>
      <c r="B962" s="192"/>
      <c r="C962" s="192"/>
      <c r="D962" s="192"/>
      <c r="E962" s="192"/>
      <c r="F962" s="192"/>
      <c r="G962" s="192"/>
      <c r="H962" s="192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92"/>
      <c r="B963" s="192"/>
      <c r="C963" s="192"/>
      <c r="D963" s="192"/>
      <c r="E963" s="192"/>
      <c r="F963" s="192"/>
      <c r="G963" s="192"/>
      <c r="H963" s="192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92"/>
      <c r="B964" s="192"/>
      <c r="C964" s="192"/>
      <c r="D964" s="192"/>
      <c r="E964" s="192"/>
      <c r="F964" s="192"/>
      <c r="G964" s="192"/>
      <c r="H964" s="192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92"/>
      <c r="B965" s="192"/>
      <c r="C965" s="192"/>
      <c r="D965" s="192"/>
      <c r="E965" s="192"/>
      <c r="F965" s="192"/>
      <c r="G965" s="192"/>
      <c r="H965" s="192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92"/>
      <c r="B966" s="192"/>
      <c r="C966" s="192"/>
      <c r="D966" s="192"/>
      <c r="E966" s="192"/>
      <c r="F966" s="192"/>
      <c r="G966" s="192"/>
      <c r="H966" s="192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92"/>
      <c r="B967" s="192"/>
      <c r="C967" s="192"/>
      <c r="D967" s="192"/>
      <c r="E967" s="192"/>
      <c r="F967" s="192"/>
      <c r="G967" s="192"/>
      <c r="H967" s="192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92"/>
      <c r="B968" s="192"/>
      <c r="C968" s="192"/>
      <c r="D968" s="192"/>
      <c r="E968" s="192"/>
      <c r="F968" s="192"/>
      <c r="G968" s="192"/>
      <c r="H968" s="192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92"/>
      <c r="B969" s="192"/>
      <c r="C969" s="192"/>
      <c r="D969" s="192"/>
      <c r="E969" s="192"/>
      <c r="F969" s="192"/>
      <c r="G969" s="192"/>
      <c r="H969" s="192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92"/>
      <c r="B970" s="192"/>
      <c r="C970" s="192"/>
      <c r="D970" s="192"/>
      <c r="E970" s="192"/>
      <c r="F970" s="192"/>
      <c r="G970" s="192"/>
      <c r="H970" s="192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92"/>
      <c r="B971" s="192"/>
      <c r="C971" s="192"/>
      <c r="D971" s="192"/>
      <c r="E971" s="192"/>
      <c r="F971" s="192"/>
      <c r="G971" s="192"/>
      <c r="H971" s="192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92"/>
      <c r="B972" s="192"/>
      <c r="C972" s="192"/>
      <c r="D972" s="192"/>
      <c r="E972" s="192"/>
      <c r="F972" s="192"/>
      <c r="G972" s="192"/>
      <c r="H972" s="192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92"/>
      <c r="B973" s="192"/>
      <c r="C973" s="192"/>
      <c r="D973" s="192"/>
      <c r="E973" s="192"/>
      <c r="F973" s="192"/>
      <c r="G973" s="192"/>
      <c r="H973" s="192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92"/>
      <c r="B974" s="192"/>
      <c r="C974" s="192"/>
      <c r="D974" s="192"/>
      <c r="E974" s="192"/>
      <c r="F974" s="192"/>
      <c r="G974" s="192"/>
      <c r="H974" s="192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92"/>
      <c r="B975" s="192"/>
      <c r="C975" s="192"/>
      <c r="D975" s="192"/>
      <c r="E975" s="192"/>
      <c r="F975" s="192"/>
      <c r="G975" s="192"/>
      <c r="H975" s="192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92"/>
      <c r="B976" s="192"/>
      <c r="C976" s="192"/>
      <c r="D976" s="192"/>
      <c r="E976" s="192"/>
      <c r="F976" s="192"/>
      <c r="G976" s="192"/>
      <c r="H976" s="192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92"/>
      <c r="B977" s="192"/>
      <c r="C977" s="192"/>
      <c r="D977" s="192"/>
      <c r="E977" s="192"/>
      <c r="F977" s="192"/>
      <c r="G977" s="192"/>
      <c r="H977" s="192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92"/>
      <c r="B978" s="192"/>
      <c r="C978" s="192"/>
      <c r="D978" s="192"/>
      <c r="E978" s="192"/>
      <c r="F978" s="192"/>
      <c r="G978" s="192"/>
      <c r="H978" s="192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92"/>
      <c r="B979" s="192"/>
      <c r="C979" s="192"/>
      <c r="D979" s="192"/>
      <c r="E979" s="192"/>
      <c r="F979" s="192"/>
      <c r="G979" s="192"/>
      <c r="H979" s="192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92"/>
      <c r="B980" s="192"/>
      <c r="C980" s="192"/>
      <c r="D980" s="192"/>
      <c r="E980" s="192"/>
      <c r="F980" s="192"/>
      <c r="G980" s="192"/>
      <c r="H980" s="192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92"/>
      <c r="B981" s="192"/>
      <c r="C981" s="192"/>
      <c r="D981" s="192"/>
      <c r="E981" s="192"/>
      <c r="F981" s="192"/>
      <c r="G981" s="192"/>
      <c r="H981" s="192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92"/>
      <c r="B982" s="192"/>
      <c r="C982" s="192"/>
      <c r="D982" s="192"/>
      <c r="E982" s="192"/>
      <c r="F982" s="192"/>
      <c r="G982" s="192"/>
      <c r="H982" s="192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92"/>
      <c r="B983" s="192"/>
      <c r="C983" s="192"/>
      <c r="D983" s="192"/>
      <c r="E983" s="192"/>
      <c r="F983" s="192"/>
      <c r="G983" s="192"/>
      <c r="H983" s="192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92"/>
      <c r="B984" s="192"/>
      <c r="C984" s="192"/>
      <c r="D984" s="192"/>
      <c r="E984" s="192"/>
      <c r="F984" s="192"/>
      <c r="G984" s="192"/>
      <c r="H984" s="192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92"/>
      <c r="B985" s="192"/>
      <c r="C985" s="192"/>
      <c r="D985" s="192"/>
      <c r="E985" s="192"/>
      <c r="F985" s="192"/>
      <c r="G985" s="192"/>
      <c r="H985" s="192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92"/>
      <c r="B986" s="192"/>
      <c r="C986" s="192"/>
      <c r="D986" s="192"/>
      <c r="E986" s="192"/>
      <c r="F986" s="192"/>
      <c r="G986" s="192"/>
      <c r="H986" s="192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92"/>
      <c r="B987" s="192"/>
      <c r="C987" s="192"/>
      <c r="D987" s="192"/>
      <c r="E987" s="192"/>
      <c r="F987" s="192"/>
      <c r="G987" s="192"/>
      <c r="H987" s="192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92"/>
      <c r="B988" s="192"/>
      <c r="C988" s="192"/>
      <c r="D988" s="192"/>
      <c r="E988" s="192"/>
      <c r="F988" s="192"/>
      <c r="G988" s="192"/>
      <c r="H988" s="192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92"/>
      <c r="B989" s="192"/>
      <c r="C989" s="192"/>
      <c r="D989" s="192"/>
      <c r="E989" s="192"/>
      <c r="F989" s="192"/>
      <c r="G989" s="192"/>
      <c r="H989" s="192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92"/>
      <c r="B990" s="192"/>
      <c r="C990" s="192"/>
      <c r="D990" s="192"/>
      <c r="E990" s="192"/>
      <c r="F990" s="192"/>
      <c r="G990" s="192"/>
      <c r="H990" s="192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92"/>
      <c r="B991" s="192"/>
      <c r="C991" s="192"/>
      <c r="D991" s="192"/>
      <c r="E991" s="192"/>
      <c r="F991" s="192"/>
      <c r="G991" s="192"/>
      <c r="H991" s="192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92"/>
      <c r="B992" s="192"/>
      <c r="C992" s="192"/>
      <c r="D992" s="192"/>
      <c r="E992" s="192"/>
      <c r="F992" s="192"/>
      <c r="G992" s="192"/>
      <c r="H992" s="192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92"/>
      <c r="B993" s="192"/>
      <c r="C993" s="192"/>
      <c r="D993" s="192"/>
      <c r="E993" s="192"/>
      <c r="F993" s="192"/>
      <c r="G993" s="192"/>
      <c r="H993" s="192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92"/>
      <c r="B994" s="192"/>
      <c r="C994" s="192"/>
      <c r="D994" s="192"/>
      <c r="E994" s="192"/>
      <c r="F994" s="192"/>
      <c r="G994" s="192"/>
      <c r="H994" s="192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92"/>
      <c r="B995" s="192"/>
      <c r="C995" s="192"/>
      <c r="D995" s="192"/>
      <c r="E995" s="192"/>
      <c r="F995" s="192"/>
      <c r="G995" s="192"/>
      <c r="H995" s="192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92"/>
      <c r="B996" s="192"/>
      <c r="C996" s="192"/>
      <c r="D996" s="192"/>
      <c r="E996" s="192"/>
      <c r="F996" s="192"/>
      <c r="G996" s="192"/>
      <c r="H996" s="192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92"/>
      <c r="B997" s="192"/>
      <c r="C997" s="192"/>
      <c r="D997" s="192"/>
      <c r="E997" s="192"/>
      <c r="F997" s="192"/>
      <c r="G997" s="192"/>
      <c r="H997" s="192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92"/>
      <c r="B998" s="192"/>
      <c r="C998" s="192"/>
      <c r="D998" s="192"/>
      <c r="E998" s="192"/>
      <c r="F998" s="192"/>
      <c r="G998" s="192"/>
      <c r="H998" s="192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92"/>
      <c r="B999" s="192"/>
      <c r="C999" s="192"/>
      <c r="D999" s="192"/>
      <c r="E999" s="192"/>
      <c r="F999" s="192"/>
      <c r="G999" s="192"/>
      <c r="H999" s="192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92"/>
      <c r="B1000" s="192"/>
      <c r="C1000" s="192"/>
      <c r="D1000" s="192"/>
      <c r="E1000" s="192"/>
      <c r="F1000" s="192"/>
      <c r="G1000" s="192"/>
      <c r="H1000" s="192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8:Q17"/>
    <mergeCell ref="B20:Q29"/>
    <mergeCell ref="B32:Q41"/>
    <mergeCell ref="B45:Q54"/>
  </mergeCell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/>
  </sheetViews>
  <sheetFormatPr customHeight="1" defaultColWidth="11.22" defaultRowHeight="15.0"/>
  <cols>
    <col customWidth="1" min="1" max="1" width="6.0"/>
    <col customWidth="1" min="2" max="2" width="4.56"/>
    <col customWidth="1" min="3" max="8" width="5.0"/>
    <col customWidth="1" min="9" max="9" width="5.89"/>
    <col customWidth="1" min="10" max="15" width="5.0"/>
    <col customWidth="1" min="16" max="16" width="6.33"/>
    <col customWidth="1" min="17" max="17" width="6.44"/>
    <col customWidth="1" min="18" max="18" width="7.0"/>
    <col customWidth="1" min="19" max="19" width="6.67"/>
    <col customWidth="1" min="20" max="20" width="2.78"/>
    <col customWidth="1" min="21" max="33" width="5.0"/>
    <col customWidth="1" min="34" max="34" width="6.56"/>
  </cols>
  <sheetData>
    <row r="1" ht="18.75" customHeight="1">
      <c r="A1" s="45" t="str">
        <f>"'"&amp;RIGHT(H2,2)</f>
        <v>'ータ</v>
      </c>
      <c r="B1" s="46"/>
      <c r="C1" s="46" t="s">
        <v>21</v>
      </c>
      <c r="D1" s="46" t="s">
        <v>22</v>
      </c>
      <c r="E1" s="46" t="s">
        <v>23</v>
      </c>
      <c r="F1" s="46" t="s">
        <v>24</v>
      </c>
      <c r="G1" s="46" t="s">
        <v>25</v>
      </c>
      <c r="H1" s="46" t="s">
        <v>26</v>
      </c>
      <c r="I1" s="46"/>
      <c r="J1" s="46" t="s">
        <v>27</v>
      </c>
      <c r="K1" s="46" t="s">
        <v>28</v>
      </c>
      <c r="L1" s="46" t="s">
        <v>29</v>
      </c>
      <c r="M1" s="46" t="s">
        <v>30</v>
      </c>
      <c r="N1" s="46" t="s">
        <v>31</v>
      </c>
      <c r="O1" s="46" t="s">
        <v>32</v>
      </c>
      <c r="P1" s="46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</row>
    <row r="2" ht="12.0" customHeight="1">
      <c r="A2" s="47"/>
      <c r="B2" s="47"/>
      <c r="C2" s="48" t="s">
        <v>33</v>
      </c>
      <c r="D2" s="203" t="str">
        <f>+'【営業報告作成用】'!D2</f>
        <v>講師求人</v>
      </c>
      <c r="F2" s="47"/>
      <c r="G2" s="47"/>
      <c r="H2" s="51">
        <f>+'【営業報告作成用】'!H2</f>
        <v>2019</v>
      </c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</row>
    <row r="3" ht="13.5" customHeight="1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</row>
    <row r="4" ht="4.5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</row>
    <row r="5" ht="14.25" customHeight="1">
      <c r="A5" s="52"/>
      <c r="B5" s="53"/>
      <c r="C5" s="54" t="s">
        <v>35</v>
      </c>
      <c r="D5" s="55"/>
      <c r="E5" s="55"/>
      <c r="F5" s="55"/>
      <c r="G5" s="55"/>
      <c r="H5" s="55"/>
      <c r="I5" s="56"/>
      <c r="J5" s="57" t="s">
        <v>36</v>
      </c>
      <c r="K5" s="55"/>
      <c r="L5" s="55"/>
      <c r="M5" s="55"/>
      <c r="N5" s="55"/>
      <c r="O5" s="55"/>
      <c r="P5" s="58"/>
      <c r="Q5" s="59" t="s">
        <v>37</v>
      </c>
      <c r="R5" s="47"/>
      <c r="S5" s="60"/>
      <c r="T5" s="60"/>
      <c r="U5" s="60"/>
      <c r="V5" s="60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0"/>
    </row>
    <row r="6" ht="15.75" customHeight="1">
      <c r="A6" s="62"/>
      <c r="B6" s="60"/>
      <c r="C6" s="63">
        <v>4.0</v>
      </c>
      <c r="D6" s="63">
        <v>5.0</v>
      </c>
      <c r="E6" s="63">
        <v>6.0</v>
      </c>
      <c r="F6" s="63">
        <v>7.0</v>
      </c>
      <c r="G6" s="63">
        <v>8.0</v>
      </c>
      <c r="H6" s="63">
        <v>9.0</v>
      </c>
      <c r="I6" s="64" t="s">
        <v>38</v>
      </c>
      <c r="J6" s="63">
        <v>10.0</v>
      </c>
      <c r="K6" s="63">
        <v>11.0</v>
      </c>
      <c r="L6" s="63">
        <v>12.0</v>
      </c>
      <c r="M6" s="63">
        <v>1.0</v>
      </c>
      <c r="N6" s="63">
        <v>2.0</v>
      </c>
      <c r="O6" s="63">
        <v>3.0</v>
      </c>
      <c r="P6" s="64" t="s">
        <v>39</v>
      </c>
      <c r="Q6" s="64" t="s">
        <v>40</v>
      </c>
      <c r="R6" s="47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ht="15.75" customHeight="1">
      <c r="A7" s="62"/>
      <c r="B7" s="60"/>
      <c r="C7" s="65" t="str">
        <f>+PL!C3</f>
        <v>確定</v>
      </c>
      <c r="D7" s="65" t="str">
        <f>+PL!D3</f>
        <v>確定</v>
      </c>
      <c r="E7" s="65" t="str">
        <f>+PL!E3</f>
        <v>確定</v>
      </c>
      <c r="F7" s="65" t="str">
        <f>+PL!F3</f>
        <v>確定</v>
      </c>
      <c r="G7" s="65" t="str">
        <f>+PL!G3</f>
        <v>確定</v>
      </c>
      <c r="H7" s="65" t="str">
        <f>+PL!H3</f>
        <v>確定</v>
      </c>
      <c r="I7" s="66"/>
      <c r="J7" s="65" t="str">
        <f>+PL!J3</f>
        <v>確定</v>
      </c>
      <c r="K7" s="65" t="str">
        <f>+PL!K3</f>
        <v>確定</v>
      </c>
      <c r="L7" s="65" t="str">
        <f>+PL!L3</f>
        <v>確定</v>
      </c>
      <c r="M7" s="65" t="str">
        <f>+PL!M3</f>
        <v>確定</v>
      </c>
      <c r="N7" s="65" t="str">
        <f>+PL!N3</f>
        <v>確定</v>
      </c>
      <c r="O7" s="65" t="str">
        <f>+PL!O3</f>
        <v>確定</v>
      </c>
      <c r="P7" s="66"/>
      <c r="Q7" s="66"/>
      <c r="R7" s="47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</row>
    <row r="8" ht="15.75" customHeight="1">
      <c r="A8" s="68" t="s">
        <v>9</v>
      </c>
      <c r="B8" s="69" t="s">
        <v>41</v>
      </c>
      <c r="C8" s="70">
        <f t="array" ref="C8">IFERROR(IF(C$7 = "確定",INDEX(
 '元データ'!$A$1:$DY$200,MATCH(
  IF( C$6 &lt; 4,$H$2 + 1,$H$2 )*100+C$6,'元データ'!$A$1:$A$200,0),MATCH(
  $D$2&amp;"-実績-売上",'元データ'!$A$1:$DY$1,0) ),
INDEX('見込入力'!$D$3:$Q$27,MATCH($D$2&amp;$A8,'見込入力'!$D$3:$D$27,0),MATCH(C$6,'見込入力'!$D$3:$Q$3,0))),"")</f>
        <v>44896680</v>
      </c>
      <c r="D8" s="70">
        <f t="array" ref="D8">IFERROR(IF(D$7 = "確定",INDEX(
 '元データ'!$A$1:$DY$200,MATCH(
  IF( D$6 &lt; 4,$H$2 + 1,$H$2 )*100+D$6,'元データ'!$A$1:$A$200,0),MATCH(
  $D$2&amp;"-実績-売上",'元データ'!$A$1:$DY$1,0) ),
INDEX('見込入力'!$D$3:$Q$27,MATCH($D$2&amp;$A8,'見込入力'!$D$3:$D$27,0),MATCH(D$6,'見込入力'!$D$3:$Q$3,0))),"")</f>
        <v>67447080</v>
      </c>
      <c r="E8" s="70">
        <f t="array" ref="E8">IFERROR(IF(E$7 = "確定",INDEX(
 '元データ'!$A$1:$DY$200,MATCH(
  IF( E$6 &lt; 4,$H$2 + 1,$H$2 )*100+E$6,'元データ'!$A$1:$A$200,0),MATCH(
  $D$2&amp;"-実績-売上",'元データ'!$A$1:$DY$1,0) ),
INDEX('見込入力'!$D$3:$Q$27,MATCH($D$2&amp;$A8,'見込入力'!$D$3:$D$27,0),MATCH(E$6,'見込入力'!$D$3:$Q$3,0))),"")</f>
        <v>68557320</v>
      </c>
      <c r="F8" s="70">
        <f t="array" ref="F8">IFERROR(IF(F$7 = "確定",INDEX(
 '元データ'!$A$1:$DY$200,MATCH(
  IF( F$6 &lt; 4,$H$2 + 1,$H$2 )*100+F$6,'元データ'!$A$1:$A$200,0),MATCH(
  $D$2&amp;"-実績-売上",'元データ'!$A$1:$DY$1,0) ),
INDEX('見込入力'!$D$3:$Q$27,MATCH($D$2&amp;$A8,'見込入力'!$D$3:$D$27,0),MATCH(F$6,'見込入力'!$D$3:$Q$3,0))),"")</f>
        <v>56646000</v>
      </c>
      <c r="G8" s="70">
        <f t="array" ref="G8">IFERROR(IF(G$7 = "確定",INDEX(
 '元データ'!$A$1:$DY$200,MATCH(
  IF( G$6 &lt; 4,$H$2 + 1,$H$2 )*100+G$6,'元データ'!$A$1:$A$200,0),MATCH(
  $D$2&amp;"-実績-売上",'元データ'!$A$1:$DY$1,0) ),
INDEX('見込入力'!$D$3:$Q$27,MATCH($D$2&amp;$A8,'見込入力'!$D$3:$D$27,0),MATCH(G$6,'見込入力'!$D$3:$Q$3,0))),"")</f>
        <v>42357600</v>
      </c>
      <c r="H8" s="70">
        <f t="array" ref="H8">IFERROR(IF(H$7 = "確定",INDEX(
 '元データ'!$A$1:$DY$200,MATCH(
  IF( H$6 &lt; 4,$H$2 + 1,$H$2 )*100+H$6,'元データ'!$A$1:$A$200,0),MATCH(
  $D$2&amp;"-実績-売上",'元データ'!$A$1:$DY$1,0) ),
INDEX('見込入力'!$D$3:$Q$27,MATCH($D$2&amp;$A8,'見込入力'!$D$3:$D$27,0),MATCH(H$6,'見込入力'!$D$3:$Q$3,0))),"")</f>
        <v>32713200</v>
      </c>
      <c r="I8" s="71">
        <f t="shared" ref="I8:I9" si="1">SUM(C8:H8)</f>
        <v>312617880</v>
      </c>
      <c r="J8" s="70">
        <f t="array" ref="J8">IFERROR(IF(J$7 = "確定",INDEX(
 '元データ'!$A$1:$DY$200,MATCH(
  IF( J$6 &lt; 4,$H$2 + 1,$H$2 )*100+J$6,'元データ'!$A$1:$A$200,0),MATCH(
  $D$2&amp;"-実績-売上",'元データ'!$A$1:$DY$1,0) ),
INDEX('見込入力'!$D$3:$Q$27,MATCH($D$2&amp;$A8,'見込入力'!$D$3:$D$27,0),MATCH(J$6,'見込入力'!$D$3:$Q$3,0))),"")</f>
        <v>35371600</v>
      </c>
      <c r="K8" s="70">
        <f t="array" ref="K8">IFERROR(IF(K$7 = "確定",INDEX(
 '元データ'!$A$1:$DY$200,MATCH(
  IF( K$6 &lt; 4,$H$2 + 1,$H$2 )*100+K$6,'元データ'!$A$1:$A$200,0),MATCH(
  $D$2&amp;"-実績-売上",'元データ'!$A$1:$DY$1,0) ),
INDEX('見込入力'!$D$3:$Q$27,MATCH($D$2&amp;$A8,'見込入力'!$D$3:$D$27,0),MATCH(K$6,'見込入力'!$D$3:$Q$3,0))),"")</f>
        <v>35838900</v>
      </c>
      <c r="L8" s="70">
        <f t="array" ref="L8">IFERROR(IF(L$7 = "確定",INDEX(
 '元データ'!$A$1:$DY$200,MATCH(
  IF( L$6 &lt; 4,$H$2 + 1,$H$2 )*100+L$6,'元データ'!$A$1:$A$200,0),MATCH(
  $D$2&amp;"-実績-売上",'元データ'!$A$1:$DY$1,0) ),
INDEX('見込入力'!$D$3:$Q$27,MATCH($D$2&amp;$A8,'見込入力'!$D$3:$D$27,0),MATCH(L$6,'見込入力'!$D$3:$Q$3,0))),"")</f>
        <v>28558200</v>
      </c>
      <c r="M8" s="70">
        <f t="array" ref="M8">IFERROR(IF(M$7 = "確定",INDEX(
 '元データ'!$A$1:$DY$200,MATCH(
  IF( M$6 &lt; 4,$H$2 + 1,$H$2 )*100+M$6,'元データ'!$A$1:$A$200,0),MATCH(
  $D$2&amp;"-実績-売上",'元データ'!$A$1:$DY$1,0) ),
INDEX('見込入力'!$D$3:$Q$27,MATCH($D$2&amp;$A8,'見込入力'!$D$3:$D$27,0),MATCH(M$6,'見込入力'!$D$3:$Q$3,0))),"")</f>
        <v>23917300</v>
      </c>
      <c r="N8" s="70">
        <f t="array" ref="N8">IFERROR(IF(N$7 = "確定",INDEX(
 '元データ'!$A$1:$DY$200,MATCH(
  IF( N$6 &lt; 4,$H$2 + 1,$H$2 )*100+N$6,'元データ'!$A$1:$A$200,0),MATCH(
  $D$2&amp;"-実績-売上",'元データ'!$A$1:$DY$1,0) ),
INDEX('見込入力'!$D$3:$Q$27,MATCH($D$2&amp;$A8,'見込入力'!$D$3:$D$27,0),MATCH(N$6,'見込入力'!$D$3:$Q$3,0))),"")</f>
        <v>19901200</v>
      </c>
      <c r="O8" s="70">
        <f t="array" ref="O8">IFERROR(IF(O$7 = "確定",INDEX(
 '元データ'!$A$1:$DY$200,MATCH(
  IF( O$6 &lt; 4,$H$2 + 1,$H$2 )*100+O$6,'元データ'!$A$1:$A$200,0),MATCH(
  $D$2&amp;"-実績-売上",'元データ'!$A$1:$DY$1,0) ),
INDEX('見込入力'!$D$3:$Q$27,MATCH($D$2&amp;$A8,'見込入力'!$D$3:$D$27,0),MATCH(O$6,'見込入力'!$D$3:$Q$3,0))),"")</f>
        <v>34674200</v>
      </c>
      <c r="P8" s="71">
        <f t="shared" ref="P8:P9" si="2">SUM(J8:O8)</f>
        <v>178261400</v>
      </c>
      <c r="Q8" s="72">
        <f t="shared" ref="Q8:Q9" si="3">SUM(I8:O8)</f>
        <v>490879280</v>
      </c>
      <c r="R8" s="73"/>
      <c r="S8" s="74"/>
      <c r="T8" s="74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6"/>
    </row>
    <row r="9" ht="15.75" customHeight="1">
      <c r="A9" s="77"/>
      <c r="B9" s="78" t="s">
        <v>42</v>
      </c>
      <c r="C9" s="79">
        <f t="array" ref="C9">IFERROR(INDEX(
 '元データ'!$A$1:$DY$200,MATCH(
  IF(
   C$6 &lt; 4,$H$2 + 1,$H$2
  )*100+C$6,'元データ'!$A$1:$A$200,0),MATCH(
  '社員報告（月次）'!$M$1&amp;"-"&amp;IF($B9="予","予算","実績")&amp;"-売上",'元データ'!$A$1:$DY$1,0)
 ),"")</f>
        <v>49902105</v>
      </c>
      <c r="D9" s="79">
        <f t="array" ref="D9">IFERROR(INDEX(
 '元データ'!$A$1:$DY$200,MATCH(
  IF(
   D$6 &lt; 4,$H$2 + 1,$H$2
  )*100+D$6,'元データ'!$A$1:$A$200,0),MATCH(
  '社員報告（月次）'!$M$1&amp;"-"&amp;IF($B9="予","予算","実績")&amp;"-売上",'元データ'!$A$1:$DY$1,0)
 ),"")</f>
        <v>69577663</v>
      </c>
      <c r="E9" s="79">
        <f t="array" ref="E9">IFERROR(INDEX(
 '元データ'!$A$1:$DY$200,MATCH(
  IF(
   E$6 &lt; 4,$H$2 + 1,$H$2
  )*100+E$6,'元データ'!$A$1:$A$200,0),MATCH(
  '社員報告（月次）'!$M$1&amp;"-"&amp;IF($B9="予","予算","実績")&amp;"-売上",'元データ'!$A$1:$DY$1,0)
 ),"")</f>
        <v>65786206</v>
      </c>
      <c r="F9" s="79">
        <f t="array" ref="F9">IFERROR(INDEX(
 '元データ'!$A$1:$DY$200,MATCH(
  IF(
   F$6 &lt; 4,$H$2 + 1,$H$2
  )*100+F$6,'元データ'!$A$1:$A$200,0),MATCH(
  '社員報告（月次）'!$M$1&amp;"-"&amp;IF($B9="予","予算","実績")&amp;"-売上",'元データ'!$A$1:$DY$1,0)
 ),"")</f>
        <v>47640102</v>
      </c>
      <c r="G9" s="79">
        <f t="array" ref="G9">IFERROR(INDEX(
 '元データ'!$A$1:$DY$200,MATCH(
  IF(
   G$6 &lt; 4,$H$2 + 1,$H$2
  )*100+G$6,'元データ'!$A$1:$A$200,0),MATCH(
  '社員報告（月次）'!$M$1&amp;"-"&amp;IF($B9="予","予算","実績")&amp;"-売上",'元データ'!$A$1:$DY$1,0)
 ),"")</f>
        <v>38473781</v>
      </c>
      <c r="H9" s="79">
        <f t="array" ref="H9">IFERROR(INDEX(
 '元データ'!$A$1:$DY$200,MATCH(
  IF(
   H$6 &lt; 4,$H$2 + 1,$H$2
  )*100+H$6,'元データ'!$A$1:$A$200,0),MATCH(
  '社員報告（月次）'!$M$1&amp;"-"&amp;IF($B9="予","予算","実績")&amp;"-売上",'元データ'!$A$1:$DY$1,0)
 ),"")</f>
        <v>32684888</v>
      </c>
      <c r="I9" s="80">
        <f t="shared" si="1"/>
        <v>304064745</v>
      </c>
      <c r="J9" s="79">
        <f t="array" ref="J9">IFERROR(INDEX(
 '元データ'!$A$1:$DY$200,MATCH(
  IF(
   J$6 &lt; 4,$H$2 + 1,$H$2
  )*100+J$6,'元データ'!$A$1:$A$200,0),MATCH(
  '社員報告（月次）'!$M$1&amp;"-"&amp;IF($B9="予","予算","実績")&amp;"-売上",'元データ'!$A$1:$DY$1,0)
 ),"")</f>
        <v>34339045</v>
      </c>
      <c r="K9" s="79">
        <f t="array" ref="K9">IFERROR(INDEX(
 '元データ'!$A$1:$DY$200,MATCH(
  IF(
   K$6 &lt; 4,$H$2 + 1,$H$2
  )*100+K$6,'元データ'!$A$1:$A$200,0),MATCH(
  '社員報告（月次）'!$M$1&amp;"-"&amp;IF($B9="予","予算","実績")&amp;"-売上",'元データ'!$A$1:$DY$1,0)
 ),"")</f>
        <v>36505285</v>
      </c>
      <c r="L9" s="79">
        <f t="array" ref="L9">IFERROR(INDEX(
 '元データ'!$A$1:$DY$200,MATCH(
  IF(
   L$6 &lt; 4,$H$2 + 1,$H$2
  )*100+L$6,'元データ'!$A$1:$A$200,0),MATCH(
  '社員報告（月次）'!$M$1&amp;"-"&amp;IF($B9="予","予算","実績")&amp;"-売上",'元データ'!$A$1:$DY$1,0)
 ),"")</f>
        <v>26170794</v>
      </c>
      <c r="M9" s="79">
        <f t="array" ref="M9">IFERROR(INDEX(
 '元データ'!$A$1:$DY$200,MATCH(
  IF(
   M$6 &lt; 4,$H$2 + 1,$H$2
  )*100+M$6,'元データ'!$A$1:$A$200,0),MATCH(
  '社員報告（月次）'!$M$1&amp;"-"&amp;IF($B9="予","予算","実績")&amp;"-売上",'元データ'!$A$1:$DY$1,0)
 ),"")</f>
        <v>24646346</v>
      </c>
      <c r="N9" s="79">
        <f t="array" ref="N9">IFERROR(INDEX(
 '元データ'!$A$1:$DY$200,MATCH(
  IF(
   N$6 &lt; 4,$H$2 + 1,$H$2
  )*100+N$6,'元データ'!$A$1:$A$200,0),MATCH(
  '社員報告（月次）'!$M$1&amp;"-"&amp;IF($B9="予","予算","実績")&amp;"-売上",'元データ'!$A$1:$DY$1,0)
 ),"")</f>
        <v>16649250</v>
      </c>
      <c r="O9" s="79">
        <f t="array" ref="O9">IFERROR(INDEX(
 '元データ'!$A$1:$DY$200,MATCH(
  IF(
   O$6 &lt; 4,$H$2 + 1,$H$2
  )*100+O$6,'元データ'!$A$1:$A$200,0),MATCH(
  '社員報告（月次）'!$M$1&amp;"-"&amp;IF($B9="予","予算","実績")&amp;"-売上",'元データ'!$A$1:$DY$1,0)
 ),"")</f>
        <v>29979553</v>
      </c>
      <c r="P9" s="80">
        <f t="shared" si="2"/>
        <v>168290273</v>
      </c>
      <c r="Q9" s="81">
        <f t="shared" si="3"/>
        <v>472355018</v>
      </c>
      <c r="R9" s="82"/>
      <c r="S9" s="74"/>
      <c r="T9" s="74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83"/>
    </row>
    <row r="10" ht="15.75" customHeight="1">
      <c r="A10" s="84"/>
      <c r="B10" s="85" t="s">
        <v>43</v>
      </c>
      <c r="C10" s="86">
        <f t="shared" ref="C10:Q10" si="4">IF(OR(C8=0,C9=0),"",C8/C9)</f>
        <v>0.8996951131</v>
      </c>
      <c r="D10" s="86">
        <f t="shared" si="4"/>
        <v>0.9693783478</v>
      </c>
      <c r="E10" s="86">
        <f t="shared" si="4"/>
        <v>1.042123025</v>
      </c>
      <c r="F10" s="86">
        <f t="shared" si="4"/>
        <v>1.189040275</v>
      </c>
      <c r="G10" s="86">
        <f t="shared" si="4"/>
        <v>1.100947162</v>
      </c>
      <c r="H10" s="86">
        <f t="shared" si="4"/>
        <v>1.000866211</v>
      </c>
      <c r="I10" s="87">
        <f t="shared" si="4"/>
        <v>1.028129322</v>
      </c>
      <c r="J10" s="86">
        <f t="shared" si="4"/>
        <v>1.030069415</v>
      </c>
      <c r="K10" s="86">
        <f t="shared" si="4"/>
        <v>0.9817455199</v>
      </c>
      <c r="L10" s="86">
        <f t="shared" si="4"/>
        <v>1.091224057</v>
      </c>
      <c r="M10" s="86">
        <f t="shared" si="4"/>
        <v>0.9704197125</v>
      </c>
      <c r="N10" s="86">
        <f t="shared" si="4"/>
        <v>1.195321111</v>
      </c>
      <c r="O10" s="86">
        <f t="shared" si="4"/>
        <v>1.156594963</v>
      </c>
      <c r="P10" s="87">
        <f t="shared" si="4"/>
        <v>1.059249574</v>
      </c>
      <c r="Q10" s="88">
        <f t="shared" si="4"/>
        <v>1.039216821</v>
      </c>
      <c r="R10" s="47"/>
      <c r="S10" s="74"/>
      <c r="T10" s="74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6"/>
    </row>
    <row r="11" ht="15.75" customHeight="1">
      <c r="A11" s="89" t="s">
        <v>10</v>
      </c>
      <c r="B11" s="90"/>
      <c r="C11" s="91">
        <f t="array" ref="C11">IFERROR(IF(C$7 = "確定",INDEX(
 '元データ'!$A$1:$DY$200,MATCH( IF( C$6 &lt; 4,$H$2 + 1,$H$2)*100+C$6,'元データ'!$A$1:$A$200,0),MATCH( $D$2&amp;"-実績-仕入",'元データ'!$A$1:$DY$1,0) ),
INDEX('見込入力'!$D$3:$Q$27,MATCH($D$2&amp;$A11,'見込入力'!$D$3:$D$27,0),MATCH(C$6,'見込入力'!$D$3:$Q$3,0))),"")</f>
        <v>0</v>
      </c>
      <c r="D11" s="91">
        <f t="array" ref="D11">IFERROR(IF(D$7 = "確定",INDEX(
 '元データ'!$A$1:$DY$200,MATCH( IF( D$6 &lt; 4,$H$2 + 1,$H$2)*100+D$6,'元データ'!$A$1:$A$200,0),MATCH( $D$2&amp;"-実績-仕入",'元データ'!$A$1:$DY$1,0) ),
INDEX('見込入力'!$D$3:$Q$27,MATCH($D$2&amp;$A11,'見込入力'!$D$3:$D$27,0),MATCH(D$6,'見込入力'!$D$3:$Q$3,0))),"")</f>
        <v>0</v>
      </c>
      <c r="E11" s="91">
        <f t="array" ref="E11">IFERROR(IF(E$7 = "確定",INDEX(
 '元データ'!$A$1:$DY$200,MATCH( IF( E$6 &lt; 4,$H$2 + 1,$H$2)*100+E$6,'元データ'!$A$1:$A$200,0),MATCH( $D$2&amp;"-実績-仕入",'元データ'!$A$1:$DY$1,0) ),
INDEX('見込入力'!$D$3:$Q$27,MATCH($D$2&amp;$A11,'見込入力'!$D$3:$D$27,0),MATCH(E$6,'見込入力'!$D$3:$Q$3,0))),"")</f>
        <v>0</v>
      </c>
      <c r="F11" s="91">
        <f t="array" ref="F11">IFERROR(IF(F$7 = "確定",INDEX(
 '元データ'!$A$1:$DY$200,MATCH( IF( F$6 &lt; 4,$H$2 + 1,$H$2)*100+F$6,'元データ'!$A$1:$A$200,0),MATCH( $D$2&amp;"-実績-仕入",'元データ'!$A$1:$DY$1,0) ),
INDEX('見込入力'!$D$3:$Q$27,MATCH($D$2&amp;$A11,'見込入力'!$D$3:$D$27,0),MATCH(F$6,'見込入力'!$D$3:$Q$3,0))),"")</f>
        <v>0</v>
      </c>
      <c r="G11" s="91">
        <f t="array" ref="G11">IFERROR(IF(G$7 = "確定",INDEX(
 '元データ'!$A$1:$DY$200,MATCH( IF( G$6 &lt; 4,$H$2 + 1,$H$2)*100+G$6,'元データ'!$A$1:$A$200,0),MATCH( $D$2&amp;"-実績-仕入",'元データ'!$A$1:$DY$1,0) ),
INDEX('見込入力'!$D$3:$Q$27,MATCH($D$2&amp;$A11,'見込入力'!$D$3:$D$27,0),MATCH(G$6,'見込入力'!$D$3:$Q$3,0))),"")</f>
        <v>0</v>
      </c>
      <c r="H11" s="91">
        <f t="array" ref="H11">IFERROR(IF(H$7 = "確定",INDEX(
 '元データ'!$A$1:$DY$200,MATCH( IF( H$6 &lt; 4,$H$2 + 1,$H$2)*100+H$6,'元データ'!$A$1:$A$200,0),MATCH( $D$2&amp;"-実績-仕入",'元データ'!$A$1:$DY$1,0) ),
INDEX('見込入力'!$D$3:$Q$27,MATCH($D$2&amp;$A11,'見込入力'!$D$3:$D$27,0),MATCH(H$6,'見込入力'!$D$3:$Q$3,0))),"")</f>
        <v>0</v>
      </c>
      <c r="I11" s="71">
        <f t="shared" ref="I11:I13" si="5">SUM(C11:H11)</f>
        <v>0</v>
      </c>
      <c r="J11" s="91">
        <f t="array" ref="J11">IFERROR(IF(J$7 = "確定",INDEX(
 '元データ'!$A$1:$DY$200,MATCH( IF( J$6 &lt; 4,$H$2 + 1,$H$2)*100+J$6,'元データ'!$A$1:$A$200,0),MATCH( $D$2&amp;"-実績-仕入",'元データ'!$A$1:$DY$1,0) ),
INDEX('見込入力'!$D$3:$Q$27,MATCH($D$2&amp;$A11,'見込入力'!$D$3:$D$27,0),MATCH(J$6,'見込入力'!$D$3:$Q$3,0))),"")</f>
        <v>0</v>
      </c>
      <c r="K11" s="91">
        <f t="array" ref="K11">IFERROR(IF(K$7 = "確定",INDEX(
 '元データ'!$A$1:$DY$200,MATCH( IF( K$6 &lt; 4,$H$2 + 1,$H$2)*100+K$6,'元データ'!$A$1:$A$200,0),MATCH( $D$2&amp;"-実績-仕入",'元データ'!$A$1:$DY$1,0) ),
INDEX('見込入力'!$D$3:$Q$27,MATCH($D$2&amp;$A11,'見込入力'!$D$3:$D$27,0),MATCH(K$6,'見込入力'!$D$3:$Q$3,0))),"")</f>
        <v>0</v>
      </c>
      <c r="L11" s="91">
        <f t="array" ref="L11">IFERROR(IF(L$7 = "確定",INDEX(
 '元データ'!$A$1:$DY$200,MATCH( IF( L$6 &lt; 4,$H$2 + 1,$H$2)*100+L$6,'元データ'!$A$1:$A$200,0),MATCH( $D$2&amp;"-実績-仕入",'元データ'!$A$1:$DY$1,0) ),
INDEX('見込入力'!$D$3:$Q$27,MATCH($D$2&amp;$A11,'見込入力'!$D$3:$D$27,0),MATCH(L$6,'見込入力'!$D$3:$Q$3,0))),"")</f>
        <v>0</v>
      </c>
      <c r="M11" s="91">
        <f t="array" ref="M11">IFERROR(IF(M$7 = "確定",INDEX(
 '元データ'!$A$1:$DY$200,MATCH( IF( M$6 &lt; 4,$H$2 + 1,$H$2)*100+M$6,'元データ'!$A$1:$A$200,0),MATCH( $D$2&amp;"-実績-仕入",'元データ'!$A$1:$DY$1,0) ),
INDEX('見込入力'!$D$3:$Q$27,MATCH($D$2&amp;$A11,'見込入力'!$D$3:$D$27,0),MATCH(M$6,'見込入力'!$D$3:$Q$3,0))),"")</f>
        <v>0</v>
      </c>
      <c r="N11" s="91">
        <f t="array" ref="N11">IFERROR(IF(N$7 = "確定",INDEX(
 '元データ'!$A$1:$DY$200,MATCH( IF( N$6 &lt; 4,$H$2 + 1,$H$2)*100+N$6,'元データ'!$A$1:$A$200,0),MATCH( $D$2&amp;"-実績-仕入",'元データ'!$A$1:$DY$1,0) ),
INDEX('見込入力'!$D$3:$Q$27,MATCH($D$2&amp;$A11,'見込入力'!$D$3:$D$27,0),MATCH(N$6,'見込入力'!$D$3:$Q$3,0))),"")</f>
        <v>0</v>
      </c>
      <c r="O11" s="91">
        <f t="array" ref="O11">IFERROR(IF(O$7 = "確定",INDEX(
 '元データ'!$A$1:$DY$200,MATCH( IF( O$6 &lt; 4,$H$2 + 1,$H$2)*100+O$6,'元データ'!$A$1:$A$200,0),MATCH( $D$2&amp;"-実績-仕入",'元データ'!$A$1:$DY$1,0) ),
INDEX('見込入力'!$D$3:$Q$27,MATCH($D$2&amp;$A11,'見込入力'!$D$3:$D$27,0),MATCH(O$6,'見込入力'!$D$3:$Q$3,0))),"")</f>
        <v>0</v>
      </c>
      <c r="P11" s="71">
        <f t="shared" ref="P11:P13" si="6">SUM(J11:O11)</f>
        <v>0</v>
      </c>
      <c r="Q11" s="72">
        <f t="shared" ref="Q11:Q13" si="7">SUM(I11:O11)</f>
        <v>0</v>
      </c>
      <c r="R11" s="47"/>
      <c r="S11" s="74"/>
      <c r="T11" s="74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83"/>
    </row>
    <row r="12" ht="15.75" customHeight="1">
      <c r="A12" s="68" t="s">
        <v>12</v>
      </c>
      <c r="B12" s="69" t="s">
        <v>41</v>
      </c>
      <c r="C12" s="92">
        <f t="array" ref="C12">IFERROR(IF(C$7="確定",INDEX('元データ'!$A$1:$DY$200,MATCH(IF(C$6&lt;4,$H$2+1,$H$2)*100+C$6,'元データ'!$A$1:$A$200,0),MATCH($D$2&amp;"-"&amp;IF($B12="予","予算","実績")&amp;"-粗利",'元データ'!$A$1:$DY$1,0)),C8-C11),"")</f>
        <v>44896680</v>
      </c>
      <c r="D12" s="92">
        <f t="array" ref="D12">IFERROR(IF(D$7="確定",INDEX('元データ'!$A$1:$DY$200,MATCH(IF(D$6&lt;4,$H$2+1,$H$2)*100+D$6,'元データ'!$A$1:$A$200,0),MATCH($D$2&amp;"-"&amp;IF($B12="予","予算","実績")&amp;"-粗利",'元データ'!$A$1:$DY$1,0)),D8-D11),"")</f>
        <v>67447080</v>
      </c>
      <c r="E12" s="92">
        <f t="array" ref="E12">IFERROR(IF(E$7="確定",INDEX('元データ'!$A$1:$DY$200,MATCH(IF(E$6&lt;4,$H$2+1,$H$2)*100+E$6,'元データ'!$A$1:$A$200,0),MATCH($D$2&amp;"-"&amp;IF($B12="予","予算","実績")&amp;"-粗利",'元データ'!$A$1:$DY$1,0)),E8-E11),"")</f>
        <v>68557320</v>
      </c>
      <c r="F12" s="92">
        <f t="array" ref="F12">IFERROR(IF(F$7="確定",INDEX('元データ'!$A$1:$DY$200,MATCH(IF(F$6&lt;4,$H$2+1,$H$2)*100+F$6,'元データ'!$A$1:$A$200,0),MATCH($D$2&amp;"-"&amp;IF($B12="予","予算","実績")&amp;"-粗利",'元データ'!$A$1:$DY$1,0)),F8-F11),"")</f>
        <v>56646000</v>
      </c>
      <c r="G12" s="92">
        <f t="array" ref="G12">IFERROR(IF(G$7="確定",INDEX('元データ'!$A$1:$DY$200,MATCH(IF(G$6&lt;4,$H$2+1,$H$2)*100+G$6,'元データ'!$A$1:$A$200,0),MATCH($D$2&amp;"-"&amp;IF($B12="予","予算","実績")&amp;"-粗利",'元データ'!$A$1:$DY$1,0)),G8-G11),"")</f>
        <v>42357600</v>
      </c>
      <c r="H12" s="92">
        <f t="array" ref="H12">IFERROR(IF(H$7="確定",INDEX('元データ'!$A$1:$DY$200,MATCH(IF(H$6&lt;4,$H$2+1,$H$2)*100+H$6,'元データ'!$A$1:$A$200,0),MATCH($D$2&amp;"-"&amp;IF($B12="予","予算","実績")&amp;"-粗利",'元データ'!$A$1:$DY$1,0)),H8-H11),"")</f>
        <v>32713200</v>
      </c>
      <c r="I12" s="93">
        <f t="shared" si="5"/>
        <v>312617880</v>
      </c>
      <c r="J12" s="92">
        <f t="array" ref="J12">IFERROR(IF(J$7="確定",INDEX('元データ'!$A$1:$DY$200,MATCH(IF(J$6&lt;4,$H$2+1,$H$2)*100+J$6,'元データ'!$A$1:$A$200,0),MATCH($D$2&amp;"-"&amp;IF($B12="予","予算","実績")&amp;"-粗利",'元データ'!$A$1:$DY$1,0)),J8-J11),"")</f>
        <v>35371600</v>
      </c>
      <c r="K12" s="92">
        <f t="array" ref="K12">IFERROR(IF(K$7="確定",INDEX('元データ'!$A$1:$DY$200,MATCH(IF(K$6&lt;4,$H$2+1,$H$2)*100+K$6,'元データ'!$A$1:$A$200,0),MATCH($D$2&amp;"-"&amp;IF($B12="予","予算","実績")&amp;"-粗利",'元データ'!$A$1:$DY$1,0)),K8-K11),"")</f>
        <v>35838900</v>
      </c>
      <c r="L12" s="92">
        <f t="array" ref="L12">IFERROR(IF(L$7="確定",INDEX('元データ'!$A$1:$DY$200,MATCH(IF(L$6&lt;4,$H$2+1,$H$2)*100+L$6,'元データ'!$A$1:$A$200,0),MATCH($D$2&amp;"-"&amp;IF($B12="予","予算","実績")&amp;"-粗利",'元データ'!$A$1:$DY$1,0)),L8-L11),"")</f>
        <v>28558200</v>
      </c>
      <c r="M12" s="92">
        <f t="array" ref="M12">IFERROR(IF(M$7="確定",INDEX('元データ'!$A$1:$DY$200,MATCH(IF(M$6&lt;4,$H$2+1,$H$2)*100+M$6,'元データ'!$A$1:$A$200,0),MATCH($D$2&amp;"-"&amp;IF($B12="予","予算","実績")&amp;"-粗利",'元データ'!$A$1:$DY$1,0)),M8-M11),"")</f>
        <v>23917300</v>
      </c>
      <c r="N12" s="92">
        <f t="array" ref="N12">IFERROR(IF(N$7="確定",INDEX('元データ'!$A$1:$DY$200,MATCH(IF(N$6&lt;4,$H$2+1,$H$2)*100+N$6,'元データ'!$A$1:$A$200,0),MATCH($D$2&amp;"-"&amp;IF($B12="予","予算","実績")&amp;"-粗利",'元データ'!$A$1:$DY$1,0)),N8-N11),"")</f>
        <v>19901200</v>
      </c>
      <c r="O12" s="92">
        <f t="array" ref="O12">IFERROR(IF(O$7="確定",INDEX('元データ'!$A$1:$DY$200,MATCH(IF(O$6&lt;4,$H$2+1,$H$2)*100+O$6,'元データ'!$A$1:$A$200,0),MATCH($D$2&amp;"-"&amp;IF($B12="予","予算","実績")&amp;"-粗利",'元データ'!$A$1:$DY$1,0)),O8-O11),"")</f>
        <v>34674200</v>
      </c>
      <c r="P12" s="93">
        <f t="shared" si="6"/>
        <v>178261400</v>
      </c>
      <c r="Q12" s="94">
        <f t="shared" si="7"/>
        <v>490879280</v>
      </c>
      <c r="R12" s="47"/>
      <c r="S12" s="74"/>
      <c r="T12" s="74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6"/>
    </row>
    <row r="13" ht="15.75" customHeight="1">
      <c r="A13" s="77"/>
      <c r="B13" s="78" t="s">
        <v>42</v>
      </c>
      <c r="C13" s="79">
        <f t="array" ref="C13">IFERROR(INDEX(
 '元データ'!$A$1:$DY$200,MATCH(
  IF(
   C$6 &lt; 4,$H$2 + 1,$H$2
  )*100+C$6,'元データ'!$A$1:$A$200,0),MATCH(
  '社員報告（月次）'!$M$1&amp;"-"&amp;IF($B13="予","予算","実績")&amp;"-粗利",'元データ'!$A$1:$DY$1,0)
 ),"")</f>
        <v>49902105</v>
      </c>
      <c r="D13" s="79">
        <f t="array" ref="D13">IFERROR(INDEX(
 '元データ'!$A$1:$DY$200,MATCH(
  IF(
   D$6 &lt; 4,$H$2 + 1,$H$2
  )*100+D$6,'元データ'!$A$1:$A$200,0),MATCH(
  '社員報告（月次）'!$M$1&amp;"-"&amp;IF($B13="予","予算","実績")&amp;"-粗利",'元データ'!$A$1:$DY$1,0)
 ),"")</f>
        <v>69577663</v>
      </c>
      <c r="E13" s="79">
        <f t="array" ref="E13">IFERROR(INDEX(
 '元データ'!$A$1:$DY$200,MATCH(
  IF(
   E$6 &lt; 4,$H$2 + 1,$H$2
  )*100+E$6,'元データ'!$A$1:$A$200,0),MATCH(
  '社員報告（月次）'!$M$1&amp;"-"&amp;IF($B13="予","予算","実績")&amp;"-粗利",'元データ'!$A$1:$DY$1,0)
 ),"")</f>
        <v>65786206</v>
      </c>
      <c r="F13" s="79">
        <f t="array" ref="F13">IFERROR(INDEX(
 '元データ'!$A$1:$DY$200,MATCH(
  IF(
   F$6 &lt; 4,$H$2 + 1,$H$2
  )*100+F$6,'元データ'!$A$1:$A$200,0),MATCH(
  '社員報告（月次）'!$M$1&amp;"-"&amp;IF($B13="予","予算","実績")&amp;"-粗利",'元データ'!$A$1:$DY$1,0)
 ),"")</f>
        <v>47640102</v>
      </c>
      <c r="G13" s="79">
        <f t="array" ref="G13">IFERROR(INDEX(
 '元データ'!$A$1:$DY$200,MATCH(
  IF(
   G$6 &lt; 4,$H$2 + 1,$H$2
  )*100+G$6,'元データ'!$A$1:$A$200,0),MATCH(
  '社員報告（月次）'!$M$1&amp;"-"&amp;IF($B13="予","予算","実績")&amp;"-粗利",'元データ'!$A$1:$DY$1,0)
 ),"")</f>
        <v>38473781</v>
      </c>
      <c r="H13" s="79">
        <f t="array" ref="H13">IFERROR(INDEX(
 '元データ'!$A$1:$DY$200,MATCH(
  IF(
   H$6 &lt; 4,$H$2 + 1,$H$2
  )*100+H$6,'元データ'!$A$1:$A$200,0),MATCH(
  '社員報告（月次）'!$M$1&amp;"-"&amp;IF($B13="予","予算","実績")&amp;"-粗利",'元データ'!$A$1:$DY$1,0)
 ),"")</f>
        <v>32684888</v>
      </c>
      <c r="I13" s="80">
        <f t="shared" si="5"/>
        <v>304064745</v>
      </c>
      <c r="J13" s="79">
        <f t="array" ref="J13">IFERROR(INDEX(
 '元データ'!$A$1:$DY$200,MATCH(
  IF(
   J$6 &lt; 4,$H$2 + 1,$H$2
  )*100+J$6,'元データ'!$A$1:$A$200,0),MATCH(
  '社員報告（月次）'!$M$1&amp;"-"&amp;IF($B13="予","予算","実績")&amp;"-粗利",'元データ'!$A$1:$DY$1,0)
 ),"")</f>
        <v>34339045</v>
      </c>
      <c r="K13" s="79">
        <f t="array" ref="K13">IFERROR(INDEX(
 '元データ'!$A$1:$DY$200,MATCH(
  IF(
   K$6 &lt; 4,$H$2 + 1,$H$2
  )*100+K$6,'元データ'!$A$1:$A$200,0),MATCH(
  '社員報告（月次）'!$M$1&amp;"-"&amp;IF($B13="予","予算","実績")&amp;"-粗利",'元データ'!$A$1:$DY$1,0)
 ),"")</f>
        <v>36505285</v>
      </c>
      <c r="L13" s="79">
        <f t="array" ref="L13">IFERROR(INDEX(
 '元データ'!$A$1:$DY$200,MATCH(
  IF(
   L$6 &lt; 4,$H$2 + 1,$H$2
  )*100+L$6,'元データ'!$A$1:$A$200,0),MATCH(
  '社員報告（月次）'!$M$1&amp;"-"&amp;IF($B13="予","予算","実績")&amp;"-粗利",'元データ'!$A$1:$DY$1,0)
 ),"")</f>
        <v>26170794</v>
      </c>
      <c r="M13" s="79">
        <f t="array" ref="M13">IFERROR(INDEX(
 '元データ'!$A$1:$DY$200,MATCH(
  IF(
   M$6 &lt; 4,$H$2 + 1,$H$2
  )*100+M$6,'元データ'!$A$1:$A$200,0),MATCH(
  '社員報告（月次）'!$M$1&amp;"-"&amp;IF($B13="予","予算","実績")&amp;"-粗利",'元データ'!$A$1:$DY$1,0)
 ),"")</f>
        <v>24646346</v>
      </c>
      <c r="N13" s="79">
        <f t="array" ref="N13">IFERROR(INDEX(
 '元データ'!$A$1:$DY$200,MATCH(
  IF(
   N$6 &lt; 4,$H$2 + 1,$H$2
  )*100+N$6,'元データ'!$A$1:$A$200,0),MATCH(
  '社員報告（月次）'!$M$1&amp;"-"&amp;IF($B13="予","予算","実績")&amp;"-粗利",'元データ'!$A$1:$DY$1,0)
 ),"")</f>
        <v>16649250</v>
      </c>
      <c r="O13" s="79">
        <f t="array" ref="O13">IFERROR(INDEX(
 '元データ'!$A$1:$DY$200,MATCH(
  IF(
   O$6 &lt; 4,$H$2 + 1,$H$2
  )*100+O$6,'元データ'!$A$1:$A$200,0),MATCH(
  '社員報告（月次）'!$M$1&amp;"-"&amp;IF($B13="予","予算","実績")&amp;"-粗利",'元データ'!$A$1:$DY$1,0)
 ),"")</f>
        <v>29979553</v>
      </c>
      <c r="P13" s="80">
        <f t="shared" si="6"/>
        <v>168290273</v>
      </c>
      <c r="Q13" s="81">
        <f t="shared" si="7"/>
        <v>472355018</v>
      </c>
      <c r="R13" s="47"/>
      <c r="S13" s="74"/>
      <c r="T13" s="74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6"/>
    </row>
    <row r="14" ht="15.75" customHeight="1">
      <c r="A14" s="84"/>
      <c r="B14" s="85" t="s">
        <v>43</v>
      </c>
      <c r="C14" s="86">
        <f t="shared" ref="C14:Q14" si="8">IF(OR(C12=0,C13=0),"",C12/C13)</f>
        <v>0.8996951131</v>
      </c>
      <c r="D14" s="86">
        <f t="shared" si="8"/>
        <v>0.9693783478</v>
      </c>
      <c r="E14" s="86">
        <f t="shared" si="8"/>
        <v>1.042123025</v>
      </c>
      <c r="F14" s="86">
        <f t="shared" si="8"/>
        <v>1.189040275</v>
      </c>
      <c r="G14" s="86">
        <f t="shared" si="8"/>
        <v>1.100947162</v>
      </c>
      <c r="H14" s="86">
        <f t="shared" si="8"/>
        <v>1.000866211</v>
      </c>
      <c r="I14" s="87">
        <f t="shared" si="8"/>
        <v>1.028129322</v>
      </c>
      <c r="J14" s="86">
        <f t="shared" si="8"/>
        <v>1.030069415</v>
      </c>
      <c r="K14" s="86">
        <f t="shared" si="8"/>
        <v>0.9817455199</v>
      </c>
      <c r="L14" s="86">
        <f t="shared" si="8"/>
        <v>1.091224057</v>
      </c>
      <c r="M14" s="86">
        <f t="shared" si="8"/>
        <v>0.9704197125</v>
      </c>
      <c r="N14" s="86">
        <f t="shared" si="8"/>
        <v>1.195321111</v>
      </c>
      <c r="O14" s="86">
        <f t="shared" si="8"/>
        <v>1.156594963</v>
      </c>
      <c r="P14" s="87">
        <f t="shared" si="8"/>
        <v>1.059249574</v>
      </c>
      <c r="Q14" s="88">
        <f t="shared" si="8"/>
        <v>1.039216821</v>
      </c>
      <c r="R14" s="47"/>
      <c r="S14" s="74"/>
      <c r="T14" s="74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</row>
    <row r="15" ht="15.75" customHeight="1">
      <c r="A15" s="89" t="s">
        <v>44</v>
      </c>
      <c r="B15" s="90"/>
      <c r="C15" s="91">
        <f t="array" ref="C15">IFERROR(IF(C$7="確定",INDEX(
 '元データ'!$A$1:$DY$200,MATCH(IF(C$6 &lt; 4,$H$2 + 1,$H$2)*100+C$6,'元データ'!$A$1:$A$200,0),MATCH($D$2&amp;"-実績-販管消費",'元データ'!$A$1:$DY$1,0)),INDEX('見込入力'!$D$3:$Q$27,MATCH($D$2&amp;$A15,'見込入力'!$D$3:$D$27,0),MATCH(C$6,'見込入力'!$D$3:$Q$3,0))),"")</f>
        <v>38626780</v>
      </c>
      <c r="D15" s="91">
        <f t="array" ref="D15">IFERROR(IF(D$7="確定",INDEX(
 '元データ'!$A$1:$DY$200,MATCH(IF(D$6 &lt; 4,$H$2 + 1,$H$2)*100+D$6,'元データ'!$A$1:$A$200,0),MATCH($D$2&amp;"-実績-販管消費",'元データ'!$A$1:$DY$1,0)),INDEX('見込入力'!$D$3:$Q$27,MATCH($D$2&amp;$A15,'見込入力'!$D$3:$D$27,0),MATCH(D$6,'見込入力'!$D$3:$Q$3,0))),"")</f>
        <v>31558439.78</v>
      </c>
      <c r="E15" s="91">
        <f t="array" ref="E15">IFERROR(IF(E$7="確定",INDEX(
 '元データ'!$A$1:$DY$200,MATCH(IF(E$6 &lt; 4,$H$2 + 1,$H$2)*100+E$6,'元データ'!$A$1:$A$200,0),MATCH($D$2&amp;"-実績-販管消費",'元データ'!$A$1:$DY$1,0)),INDEX('見込入力'!$D$3:$Q$27,MATCH($D$2&amp;$A15,'見込入力'!$D$3:$D$27,0),MATCH(E$6,'見込入力'!$D$3:$Q$3,0))),"")</f>
        <v>31172467.96</v>
      </c>
      <c r="F15" s="91">
        <f t="array" ref="F15">IFERROR(IF(F$7="確定",INDEX(
 '元データ'!$A$1:$DY$200,MATCH(IF(F$6 &lt; 4,$H$2 + 1,$H$2)*100+F$6,'元データ'!$A$1:$A$200,0),MATCH($D$2&amp;"-実績-販管消費",'元データ'!$A$1:$DY$1,0)),INDEX('見込入力'!$D$3:$Q$27,MATCH($D$2&amp;$A15,'見込入力'!$D$3:$D$27,0),MATCH(F$6,'見込入力'!$D$3:$Q$3,0))),"")</f>
        <v>24521407.74</v>
      </c>
      <c r="G15" s="91">
        <f t="array" ref="G15">IFERROR(IF(G$7="確定",INDEX(
 '元データ'!$A$1:$DY$200,MATCH(IF(G$6 &lt; 4,$H$2 + 1,$H$2)*100+G$6,'元データ'!$A$1:$A$200,0),MATCH($D$2&amp;"-実績-販管消費",'元データ'!$A$1:$DY$1,0)),INDEX('見込入力'!$D$3:$Q$27,MATCH($D$2&amp;$A15,'見込入力'!$D$3:$D$27,0),MATCH(G$6,'見込入力'!$D$3:$Q$3,0))),"")</f>
        <v>21982169.11</v>
      </c>
      <c r="H15" s="91">
        <f t="array" ref="H15">IFERROR(IF(H$7="確定",INDEX(
 '元データ'!$A$1:$DY$200,MATCH(IF(H$6 &lt; 4,$H$2 + 1,$H$2)*100+H$6,'元データ'!$A$1:$A$200,0),MATCH($D$2&amp;"-実績-販管消費",'元データ'!$A$1:$DY$1,0)),INDEX('見込入力'!$D$3:$Q$27,MATCH($D$2&amp;$A15,'見込入力'!$D$3:$D$27,0),MATCH(H$6,'見込入力'!$D$3:$Q$3,0))),"")</f>
        <v>20622884.59</v>
      </c>
      <c r="I15" s="71">
        <f t="shared" ref="I15:I18" si="9">SUM(C15:H15)</f>
        <v>168484149.2</v>
      </c>
      <c r="J15" s="91">
        <f t="array" ref="J15">IFERROR(IF(J$7="確定",INDEX(
 '元データ'!$A$1:$DY$200,MATCH(IF(J$6 &lt; 4,$H$2 + 1,$H$2)*100+J$6,'元データ'!$A$1:$A$200,0),MATCH($D$2&amp;"-実績-販管消費",'元データ'!$A$1:$DY$1,0)),INDEX('見込入力'!$D$3:$Q$27,MATCH($D$2&amp;$A15,'見込入力'!$D$3:$D$27,0),MATCH(J$6,'見込入力'!$D$3:$Q$3,0))),"")</f>
        <v>19848269.31</v>
      </c>
      <c r="K15" s="91">
        <f t="array" ref="K15">IFERROR(IF(K$7="確定",INDEX(
 '元データ'!$A$1:$DY$200,MATCH(IF(K$6 &lt; 4,$H$2 + 1,$H$2)*100+K$6,'元データ'!$A$1:$A$200,0),MATCH($D$2&amp;"-実績-販管消費",'元データ'!$A$1:$DY$1,0)),INDEX('見込入力'!$D$3:$Q$27,MATCH($D$2&amp;$A15,'見込入力'!$D$3:$D$27,0),MATCH(K$6,'見込入力'!$D$3:$Q$3,0))),"")</f>
        <v>20144946.63</v>
      </c>
      <c r="L15" s="91">
        <f t="array" ref="L15">IFERROR(IF(L$7="確定",INDEX(
 '元データ'!$A$1:$DY$200,MATCH(IF(L$6 &lt; 4,$H$2 + 1,$H$2)*100+L$6,'元データ'!$A$1:$A$200,0),MATCH($D$2&amp;"-実績-販管消費",'元データ'!$A$1:$DY$1,0)),INDEX('見込入力'!$D$3:$Q$27,MATCH($D$2&amp;$A15,'見込入力'!$D$3:$D$27,0),MATCH(L$6,'見込入力'!$D$3:$Q$3,0))),"")</f>
        <v>18484491.17</v>
      </c>
      <c r="M15" s="91">
        <f t="array" ref="M15">IFERROR(IF(M$7="確定",INDEX(
 '元データ'!$A$1:$DY$200,MATCH(IF(M$6 &lt; 4,$H$2 + 1,$H$2)*100+M$6,'元データ'!$A$1:$A$200,0),MATCH($D$2&amp;"-実績-販管消費",'元データ'!$A$1:$DY$1,0)),INDEX('見込入力'!$D$3:$Q$27,MATCH($D$2&amp;$A15,'見込入力'!$D$3:$D$27,0),MATCH(M$6,'見込入力'!$D$3:$Q$3,0))),"")</f>
        <v>21269223.8</v>
      </c>
      <c r="N15" s="91">
        <f t="array" ref="N15">IFERROR(IF(N$7="確定",INDEX(
 '元データ'!$A$1:$DY$200,MATCH(IF(N$6 &lt; 4,$H$2 + 1,$H$2)*100+N$6,'元データ'!$A$1:$A$200,0),MATCH($D$2&amp;"-実績-販管消費",'元データ'!$A$1:$DY$1,0)),INDEX('見込入力'!$D$3:$Q$27,MATCH($D$2&amp;$A15,'見込入力'!$D$3:$D$27,0),MATCH(N$6,'見込入力'!$D$3:$Q$3,0))),"")</f>
        <v>20250262.83</v>
      </c>
      <c r="O15" s="91">
        <f t="array" ref="O15">IFERROR(IF(O$7="確定",INDEX(
 '元データ'!$A$1:$DY$200,MATCH(IF(O$6 &lt; 4,$H$2 + 1,$H$2)*100+O$6,'元データ'!$A$1:$A$200,0),MATCH($D$2&amp;"-実績-販管消費",'元データ'!$A$1:$DY$1,0)),INDEX('見込入力'!$D$3:$Q$27,MATCH($D$2&amp;$A15,'見込入力'!$D$3:$D$27,0),MATCH(O$6,'見込入力'!$D$3:$Q$3,0))),"")</f>
        <v>29908732.2</v>
      </c>
      <c r="P15" s="71">
        <f t="shared" ref="P15:P18" si="10">SUM(J15:O15)</f>
        <v>129905925.9</v>
      </c>
      <c r="Q15" s="72">
        <f t="shared" ref="Q15:Q18" si="11">SUM(I15:O15)</f>
        <v>298390075.1</v>
      </c>
      <c r="R15" s="47"/>
      <c r="S15" s="74"/>
      <c r="T15" s="74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</row>
    <row r="16" ht="15.75" customHeight="1">
      <c r="A16" s="89" t="s">
        <v>73</v>
      </c>
      <c r="B16" s="90"/>
      <c r="C16" s="95">
        <f t="array" ref="C16">IFERROR(IF(C$7="確定",INDEX(
 '元データ'!$A$1:$DY$200,MATCH(
  IF(
   C$6 &lt; 4,$H$2 + 1,$H$2
  )*100+C$6,'元データ'!$A$1:$A$200,0),MATCH(
  '社員報告（月次）'!$M$1&amp;"-実績-営利配賦",'元データ'!$A$1:$DY$1,0)
 ),C12-C15),"")</f>
        <v>-453717.4645</v>
      </c>
      <c r="D16" s="95">
        <f t="array" ref="D16">IFERROR(IF(D$7="確定",INDEX(
 '元データ'!$A$1:$DY$200,MATCH(
  IF(
   D$6 &lt; 4,$H$2 + 1,$H$2
  )*100+D$6,'元データ'!$A$1:$A$200,0),MATCH(
  '社員報告（月次）'!$M$1&amp;"-実績-営利配賦",'元データ'!$A$1:$DY$1,0)
 ),D12-D15),"")</f>
        <v>30627267.05</v>
      </c>
      <c r="E16" s="95">
        <f t="array" ref="E16">IFERROR(IF(E$7="確定",INDEX(
 '元データ'!$A$1:$DY$200,MATCH(
  IF(
   E$6 &lt; 4,$H$2 + 1,$H$2
  )*100+E$6,'元データ'!$A$1:$A$200,0),MATCH(
  '社員報告（月次）'!$M$1&amp;"-実績-営利配賦",'元データ'!$A$1:$DY$1,0)
 ),E12-E15),"")</f>
        <v>33526744.59</v>
      </c>
      <c r="F16" s="95">
        <f t="array" ref="F16">IFERROR(IF(F$7="確定",INDEX(
 '元データ'!$A$1:$DY$200,MATCH(
  IF(
   F$6 &lt; 4,$H$2 + 1,$H$2
  )*100+F$6,'元データ'!$A$1:$A$200,0),MATCH(
  '社員報告（月次）'!$M$1&amp;"-実績-営利配賦",'元データ'!$A$1:$DY$1,0)
 ),F12-F15),"")</f>
        <v>27388180.51</v>
      </c>
      <c r="G16" s="95">
        <f t="array" ref="G16">IFERROR(IF(G$7="確定",INDEX(
 '元データ'!$A$1:$DY$200,MATCH(
  IF(
   G$6 &lt; 4,$H$2 + 1,$H$2
  )*100+G$6,'元データ'!$A$1:$A$200,0),MATCH(
  '社員報告（月次）'!$M$1&amp;"-実績-営利配賦",'元データ'!$A$1:$DY$1,0)
 ),G12-G15),"")</f>
        <v>15255963.32</v>
      </c>
      <c r="H16" s="95">
        <f t="array" ref="H16">IFERROR(IF(H$7="確定",INDEX(
 '元データ'!$A$1:$DY$200,MATCH(
  IF(
   H$6 &lt; 4,$H$2 + 1,$H$2
  )*100+H$6,'元データ'!$A$1:$A$200,0),MATCH(
  '社員報告（月次）'!$M$1&amp;"-実績-営利配賦",'元データ'!$A$1:$DY$1,0)
 ),H12-H15),"")</f>
        <v>6392107.397</v>
      </c>
      <c r="I16" s="96">
        <f t="shared" si="9"/>
        <v>112736545.4</v>
      </c>
      <c r="J16" s="95">
        <f t="array" ref="J16">IFERROR(IF(J$7="確定",INDEX(
 '元データ'!$A$1:$DY$200,MATCH(
  IF(
   J$6 &lt; 4,$H$2 + 1,$H$2
  )*100+J$6,'元データ'!$A$1:$A$200,0),MATCH(
  '社員報告（月次）'!$M$1&amp;"-実績-営利配賦",'元データ'!$A$1:$DY$1,0)
 ),J12-J15),"")</f>
        <v>9034144.172</v>
      </c>
      <c r="K16" s="95">
        <f t="array" ref="K16">IFERROR(IF(K$7="確定",INDEX(
 '元データ'!$A$1:$DY$200,MATCH(
  IF(
   K$6 &lt; 4,$H$2 + 1,$H$2
  )*100+K$6,'元データ'!$A$1:$A$200,0),MATCH(
  '社員報告（月次）'!$M$1&amp;"-実績-営利配賦",'元データ'!$A$1:$DY$1,0)
 ),K12-K15),"")</f>
        <v>11129959.42</v>
      </c>
      <c r="L16" s="95">
        <f t="array" ref="L16">IFERROR(IF(L$7="確定",INDEX(
 '元データ'!$A$1:$DY$200,MATCH(
  IF(
   L$6 &lt; 4,$H$2 + 1,$H$2
  )*100+L$6,'元データ'!$A$1:$A$200,0),MATCH(
  '社員報告（月次）'!$M$1&amp;"-実績-営利配賦",'元データ'!$A$1:$DY$1,0)
 ),L12-L15),"")</f>
        <v>5950579.028</v>
      </c>
      <c r="M16" s="95">
        <f t="array" ref="M16">IFERROR(IF(M$7="確定",INDEX(
 '元データ'!$A$1:$DY$200,MATCH(
  IF(
   M$6 &lt; 4,$H$2 + 1,$H$2
  )*100+M$6,'元データ'!$A$1:$A$200,0),MATCH(
  '社員報告（月次）'!$M$1&amp;"-実績-営利配賦",'元データ'!$A$1:$DY$1,0)
 ),M12-M15),"")</f>
        <v>-3121730.986</v>
      </c>
      <c r="N16" s="95">
        <f t="array" ref="N16">IFERROR(IF(N$7="確定",INDEX(
 '元データ'!$A$1:$DY$200,MATCH(
  IF(
   N$6 &lt; 4,$H$2 + 1,$H$2
  )*100+N$6,'元データ'!$A$1:$A$200,0),MATCH(
  '社員報告（月次）'!$M$1&amp;"-実績-営利配賦",'元データ'!$A$1:$DY$1,0)
 ),N12-N15),"")</f>
        <v>-8358465.483</v>
      </c>
      <c r="O16" s="95">
        <f t="array" ref="O16">IFERROR(IF(O$7="確定",INDEX(
 '元データ'!$A$1:$DY$200,MATCH(
  IF(
   O$6 &lt; 4,$H$2 + 1,$H$2
  )*100+O$6,'元データ'!$A$1:$A$200,0),MATCH(
  '社員報告（月次）'!$M$1&amp;"-実績-営利配賦",'元データ'!$A$1:$DY$1,0)
 ),O12-O15),"")</f>
        <v>-1233739.881</v>
      </c>
      <c r="P16" s="96">
        <f t="shared" si="10"/>
        <v>13400746.27</v>
      </c>
      <c r="Q16" s="97">
        <f t="shared" si="11"/>
        <v>126137291.7</v>
      </c>
      <c r="R16" s="47"/>
      <c r="S16" s="47"/>
      <c r="T16" s="47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</row>
    <row r="17" ht="15.75" customHeight="1">
      <c r="A17" s="68" t="s">
        <v>45</v>
      </c>
      <c r="B17" s="69" t="s">
        <v>41</v>
      </c>
      <c r="C17" s="98">
        <f t="shared" ref="C17:H17" si="12">C16</f>
        <v>-453717.4645</v>
      </c>
      <c r="D17" s="98">
        <f t="shared" si="12"/>
        <v>30627267.05</v>
      </c>
      <c r="E17" s="98">
        <f t="shared" si="12"/>
        <v>33526744.59</v>
      </c>
      <c r="F17" s="98">
        <f t="shared" si="12"/>
        <v>27388180.51</v>
      </c>
      <c r="G17" s="98">
        <f t="shared" si="12"/>
        <v>15255963.32</v>
      </c>
      <c r="H17" s="98">
        <f t="shared" si="12"/>
        <v>6392107.397</v>
      </c>
      <c r="I17" s="99">
        <f t="shared" si="9"/>
        <v>112736545.4</v>
      </c>
      <c r="J17" s="98">
        <f t="shared" ref="J17:O17" si="13">J16</f>
        <v>9034144.172</v>
      </c>
      <c r="K17" s="98">
        <f t="shared" si="13"/>
        <v>11129959.42</v>
      </c>
      <c r="L17" s="98">
        <f t="shared" si="13"/>
        <v>5950579.028</v>
      </c>
      <c r="M17" s="98">
        <f t="shared" si="13"/>
        <v>-3121730.986</v>
      </c>
      <c r="N17" s="98">
        <f t="shared" si="13"/>
        <v>-8358465.483</v>
      </c>
      <c r="O17" s="98">
        <f t="shared" si="13"/>
        <v>-1233739.881</v>
      </c>
      <c r="P17" s="99">
        <f t="shared" si="10"/>
        <v>13400746.27</v>
      </c>
      <c r="Q17" s="100">
        <f t="shared" si="11"/>
        <v>126137291.7</v>
      </c>
      <c r="R17" s="73"/>
      <c r="S17" s="47"/>
      <c r="T17" s="47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</row>
    <row r="18" ht="15.75" customHeight="1">
      <c r="A18" s="77" t="s">
        <v>74</v>
      </c>
      <c r="B18" s="78" t="s">
        <v>42</v>
      </c>
      <c r="C18" s="79">
        <f t="array" ref="C18">IFERROR(INDEX(
 '元データ'!$A$1:$DY$200,MATCH(
  IF(
   C$6 &lt; 4,$H$2 + 1,$H$2
  )*100+C$6,'元データ'!$A$1:$A$200,0),MATCH(
  '社員報告（月次）'!$M$1&amp;"-"&amp;IF($B9="予","予算","実績")&amp;"-営利配賦",'元データ'!$A$1:$DY$1,0)
 ),"")</f>
        <v>5077141</v>
      </c>
      <c r="D18" s="79">
        <f t="array" ref="D18">IFERROR(INDEX(
 '元データ'!$A$1:$DY$200,MATCH(
  IF(
   D$6 &lt; 4,$H$2 + 1,$H$2
  )*100+D$6,'元データ'!$A$1:$A$200,0),MATCH(
  '社員報告（月次）'!$M$1&amp;"-"&amp;IF($B9="予","予算","実績")&amp;"-営利配賦",'元データ'!$A$1:$DY$1,0)
 ),"")</f>
        <v>30941740</v>
      </c>
      <c r="E18" s="79">
        <f t="array" ref="E18">IFERROR(INDEX(
 '元データ'!$A$1:$DY$200,MATCH(
  IF(
   E$6 &lt; 4,$H$2 + 1,$H$2
  )*100+E$6,'元データ'!$A$1:$A$200,0),MATCH(
  '社員報告（月次）'!$M$1&amp;"-"&amp;IF($B9="予","予算","実績")&amp;"-営利配賦",'元データ'!$A$1:$DY$1,0)
 ),"")</f>
        <v>26965176</v>
      </c>
      <c r="F18" s="79">
        <f t="array" ref="F18">IFERROR(INDEX(
 '元データ'!$A$1:$DY$200,MATCH(
  IF(
   F$6 &lt; 4,$H$2 + 1,$H$2
  )*100+F$6,'元データ'!$A$1:$A$200,0),MATCH(
  '社員報告（月次）'!$M$1&amp;"-"&amp;IF($B9="予","予算","実績")&amp;"-営利配賦",'元データ'!$A$1:$DY$1,0)
 ),"")</f>
        <v>16331211</v>
      </c>
      <c r="G18" s="79">
        <f t="array" ref="G18">IFERROR(INDEX(
 '元データ'!$A$1:$DY$200,MATCH(
  IF(
   G$6 &lt; 4,$H$2 + 1,$H$2
  )*100+G$6,'元データ'!$A$1:$A$200,0),MATCH(
  '社員報告（月次）'!$M$1&amp;"-"&amp;IF($B9="予","予算","実績")&amp;"-営利配賦",'元データ'!$A$1:$DY$1,0)
 ),"")</f>
        <v>9323271</v>
      </c>
      <c r="H18" s="79">
        <f t="array" ref="H18">IFERROR(INDEX(
 '元データ'!$A$1:$DY$200,MATCH(
  IF(
   H$6 &lt; 4,$H$2 + 1,$H$2
  )*100+H$6,'元データ'!$A$1:$A$200,0),MATCH(
  '社員報告（月次）'!$M$1&amp;"-"&amp;IF($B9="予","予算","実績")&amp;"-営利配賦",'元データ'!$A$1:$DY$1,0)
 ),"")</f>
        <v>4620393</v>
      </c>
      <c r="I18" s="80">
        <f t="shared" si="9"/>
        <v>93258932</v>
      </c>
      <c r="J18" s="79">
        <f t="array" ref="J18">IFERROR(INDEX(
 '元データ'!$A$1:$DY$200,MATCH(
  IF(
   J$6 &lt; 4,$H$2 + 1,$H$2
  )*100+J$6,'元データ'!$A$1:$A$200,0),MATCH(
  '社員報告（月次）'!$M$1&amp;"-"&amp;IF($B9="予","予算","実績")&amp;"-営利配賦",'元データ'!$A$1:$DY$1,0)
 ),"")</f>
        <v>6904907</v>
      </c>
      <c r="K18" s="79">
        <f t="array" ref="K18">IFERROR(INDEX(
 '元データ'!$A$1:$DY$200,MATCH(
  IF(
   K$6 &lt; 4,$H$2 + 1,$H$2
  )*100+K$6,'元データ'!$A$1:$A$200,0),MATCH(
  '社員報告（月次）'!$M$1&amp;"-"&amp;IF($B9="予","予算","実績")&amp;"-営利配賦",'元データ'!$A$1:$DY$1,0)
 ),"")</f>
        <v>11032356</v>
      </c>
      <c r="L18" s="79">
        <f t="array" ref="L18">IFERROR(INDEX(
 '元データ'!$A$1:$DY$200,MATCH(
  IF(
   L$6 &lt; 4,$H$2 + 1,$H$2
  )*100+L$6,'元データ'!$A$1:$A$200,0),MATCH(
  '社員報告（月次）'!$M$1&amp;"-"&amp;IF($B9="予","予算","実績")&amp;"-営利配賦",'元データ'!$A$1:$DY$1,0)
 ),"")</f>
        <v>-1527422</v>
      </c>
      <c r="M18" s="79">
        <f t="array" ref="M18">IFERROR(INDEX(
 '元データ'!$A$1:$DY$200,MATCH(
  IF(
   M$6 &lt; 4,$H$2 + 1,$H$2
  )*100+M$6,'元データ'!$A$1:$A$200,0),MATCH(
  '社員報告（月次）'!$M$1&amp;"-"&amp;IF($B9="予","予算","実績")&amp;"-営利配賦",'元データ'!$A$1:$DY$1,0)
 ),"")</f>
        <v>811644</v>
      </c>
      <c r="N18" s="79">
        <f t="array" ref="N18">IFERROR(INDEX(
 '元データ'!$A$1:$DY$200,MATCH(
  IF(
   N$6 &lt; 4,$H$2 + 1,$H$2
  )*100+N$6,'元データ'!$A$1:$A$200,0),MATCH(
  '社員報告（月次）'!$M$1&amp;"-"&amp;IF($B9="予","予算","実績")&amp;"-営利配賦",'元データ'!$A$1:$DY$1,0)
 ),"")</f>
        <v>-12492262</v>
      </c>
      <c r="O18" s="79">
        <f t="array" ref="O18">IFERROR(INDEX(
 '元データ'!$A$1:$DY$200,MATCH(
  IF(
   O$6 &lt; 4,$H$2 + 1,$H$2
  )*100+O$6,'元データ'!$A$1:$A$200,0),MATCH(
  '社員報告（月次）'!$M$1&amp;"-"&amp;IF($B9="予","予算","実績")&amp;"-営利配賦",'元データ'!$A$1:$DY$1,0)
 ),"")</f>
        <v>-7225839</v>
      </c>
      <c r="P18" s="80">
        <f t="shared" si="10"/>
        <v>-2496616</v>
      </c>
      <c r="Q18" s="81">
        <f t="shared" si="11"/>
        <v>90762316</v>
      </c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</row>
    <row r="19" ht="15.75" customHeight="1">
      <c r="A19" s="84"/>
      <c r="B19" s="85" t="s">
        <v>43</v>
      </c>
      <c r="C19" s="86">
        <f t="shared" ref="C19:Q19" si="14">IF(OR(C17=0,C18=0),"",C17/C18)</f>
        <v>-0.08936475557</v>
      </c>
      <c r="D19" s="86">
        <f t="shared" si="14"/>
        <v>0.9898366107</v>
      </c>
      <c r="E19" s="86">
        <f t="shared" si="14"/>
        <v>1.243334907</v>
      </c>
      <c r="F19" s="86">
        <f t="shared" si="14"/>
        <v>1.677045291</v>
      </c>
      <c r="G19" s="86">
        <f t="shared" si="14"/>
        <v>1.636331639</v>
      </c>
      <c r="H19" s="86">
        <f t="shared" si="14"/>
        <v>1.383455346</v>
      </c>
      <c r="I19" s="87">
        <f t="shared" si="14"/>
        <v>1.208855205</v>
      </c>
      <c r="J19" s="86">
        <f t="shared" si="14"/>
        <v>1.3083658</v>
      </c>
      <c r="K19" s="86">
        <f t="shared" si="14"/>
        <v>1.008847015</v>
      </c>
      <c r="L19" s="86">
        <f t="shared" si="14"/>
        <v>-3.895831688</v>
      </c>
      <c r="M19" s="86">
        <f t="shared" si="14"/>
        <v>-3.846182546</v>
      </c>
      <c r="N19" s="86">
        <f t="shared" si="14"/>
        <v>0.669091433</v>
      </c>
      <c r="O19" s="86">
        <f t="shared" si="14"/>
        <v>0.170740018</v>
      </c>
      <c r="P19" s="87">
        <f t="shared" si="14"/>
        <v>-5.367564044</v>
      </c>
      <c r="Q19" s="88">
        <f t="shared" si="14"/>
        <v>1.389754</v>
      </c>
      <c r="R19" s="47"/>
      <c r="S19" s="47"/>
      <c r="T19" s="47"/>
      <c r="U19" s="73" t="str">
        <f>U8</f>
        <v/>
      </c>
      <c r="V19" s="73">
        <f t="shared" ref="V19:Z19" si="15">U19+V8</f>
        <v>0</v>
      </c>
      <c r="W19" s="73">
        <f t="shared" si="15"/>
        <v>0</v>
      </c>
      <c r="X19" s="73">
        <f t="shared" si="15"/>
        <v>0</v>
      </c>
      <c r="Y19" s="73">
        <f t="shared" si="15"/>
        <v>0</v>
      </c>
      <c r="Z19" s="73">
        <f t="shared" si="15"/>
        <v>0</v>
      </c>
      <c r="AA19" s="47"/>
      <c r="AB19" s="73">
        <f>Z19+AB8</f>
        <v>0</v>
      </c>
      <c r="AC19" s="73">
        <f t="shared" ref="AC19:AG19" si="16">AB19+AC8</f>
        <v>0</v>
      </c>
      <c r="AD19" s="73">
        <f t="shared" si="16"/>
        <v>0</v>
      </c>
      <c r="AE19" s="73">
        <f t="shared" si="16"/>
        <v>0</v>
      </c>
      <c r="AF19" s="73">
        <f t="shared" si="16"/>
        <v>0</v>
      </c>
      <c r="AG19" s="73">
        <f t="shared" si="16"/>
        <v>0</v>
      </c>
      <c r="AH19" s="47"/>
    </row>
    <row r="20" ht="6.0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73" t="str">
        <f>U13</f>
        <v/>
      </c>
      <c r="V20" s="73">
        <f t="shared" ref="V20:Z20" si="17">U20+V13</f>
        <v>0</v>
      </c>
      <c r="W20" s="73">
        <f t="shared" si="17"/>
        <v>0</v>
      </c>
      <c r="X20" s="73">
        <f t="shared" si="17"/>
        <v>0</v>
      </c>
      <c r="Y20" s="73">
        <f t="shared" si="17"/>
        <v>0</v>
      </c>
      <c r="Z20" s="73">
        <f t="shared" si="17"/>
        <v>0</v>
      </c>
      <c r="AA20" s="47"/>
      <c r="AB20" s="73">
        <f>Z20+AB12</f>
        <v>0</v>
      </c>
      <c r="AC20" s="73">
        <f t="shared" ref="AC20:AG20" si="18">AB20+AC12</f>
        <v>0</v>
      </c>
      <c r="AD20" s="73">
        <f t="shared" si="18"/>
        <v>0</v>
      </c>
      <c r="AE20" s="73">
        <f t="shared" si="18"/>
        <v>0</v>
      </c>
      <c r="AF20" s="73">
        <f t="shared" si="18"/>
        <v>0</v>
      </c>
      <c r="AG20" s="73">
        <f t="shared" si="18"/>
        <v>0</v>
      </c>
      <c r="AH20" s="47"/>
    </row>
    <row r="21" ht="6.0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</row>
    <row r="22" ht="6.0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</row>
    <row r="23" ht="6.0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</row>
    <row r="24" ht="6.0" customHeight="1">
      <c r="A24" s="74"/>
      <c r="B24" s="204"/>
      <c r="C24" s="205"/>
      <c r="D24" s="205"/>
      <c r="E24" s="205"/>
      <c r="F24" s="205"/>
      <c r="G24" s="205"/>
      <c r="H24" s="205"/>
      <c r="I24" s="206"/>
      <c r="J24" s="205"/>
      <c r="K24" s="205"/>
      <c r="L24" s="205"/>
      <c r="M24" s="205"/>
      <c r="N24" s="205"/>
      <c r="O24" s="205"/>
      <c r="P24" s="206"/>
      <c r="Q24" s="206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</row>
    <row r="25" ht="12.0" customHeight="1">
      <c r="A25" s="106" t="s">
        <v>48</v>
      </c>
      <c r="B25" s="107" t="s">
        <v>41</v>
      </c>
      <c r="C25" s="108">
        <f t="shared" ref="C25:Q25" si="19">IF(C7="確定",IF(ISERROR(C12/C8),"",C12/C8),"")</f>
        <v>1</v>
      </c>
      <c r="D25" s="108">
        <f t="shared" si="19"/>
        <v>1</v>
      </c>
      <c r="E25" s="108">
        <f t="shared" si="19"/>
        <v>1</v>
      </c>
      <c r="F25" s="108">
        <f t="shared" si="19"/>
        <v>1</v>
      </c>
      <c r="G25" s="108">
        <f t="shared" si="19"/>
        <v>1</v>
      </c>
      <c r="H25" s="108">
        <f t="shared" si="19"/>
        <v>1</v>
      </c>
      <c r="I25" s="108" t="str">
        <f t="shared" si="19"/>
        <v/>
      </c>
      <c r="J25" s="108">
        <f t="shared" si="19"/>
        <v>1</v>
      </c>
      <c r="K25" s="108">
        <f t="shared" si="19"/>
        <v>1</v>
      </c>
      <c r="L25" s="108">
        <f t="shared" si="19"/>
        <v>1</v>
      </c>
      <c r="M25" s="108">
        <f t="shared" si="19"/>
        <v>1</v>
      </c>
      <c r="N25" s="108">
        <f t="shared" si="19"/>
        <v>1</v>
      </c>
      <c r="O25" s="108">
        <f t="shared" si="19"/>
        <v>1</v>
      </c>
      <c r="P25" s="108" t="str">
        <f t="shared" si="19"/>
        <v/>
      </c>
      <c r="Q25" s="108" t="str">
        <f t="shared" si="19"/>
        <v/>
      </c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</row>
    <row r="26" ht="12.0" customHeight="1">
      <c r="A26" s="109"/>
      <c r="B26" s="107" t="s">
        <v>42</v>
      </c>
      <c r="C26" s="110">
        <f t="shared" ref="C26:H26" si="20">IFERROR(IF(OR(C13=0,C9=0),"",C13/C9),"")</f>
        <v>1</v>
      </c>
      <c r="D26" s="110">
        <f t="shared" si="20"/>
        <v>1</v>
      </c>
      <c r="E26" s="110">
        <f t="shared" si="20"/>
        <v>1</v>
      </c>
      <c r="F26" s="110">
        <f t="shared" si="20"/>
        <v>1</v>
      </c>
      <c r="G26" s="110">
        <f t="shared" si="20"/>
        <v>1</v>
      </c>
      <c r="H26" s="110">
        <f t="shared" si="20"/>
        <v>1</v>
      </c>
      <c r="I26" s="111">
        <f>IF(OR(I13=0,I9=0),"",I13/I9)</f>
        <v>1</v>
      </c>
      <c r="J26" s="110">
        <f t="shared" ref="J26:O26" si="21">IFERROR(IF(OR(J13=0,J9=0),"",J13/J9),"")</f>
        <v>1</v>
      </c>
      <c r="K26" s="110">
        <f t="shared" si="21"/>
        <v>1</v>
      </c>
      <c r="L26" s="110">
        <f t="shared" si="21"/>
        <v>1</v>
      </c>
      <c r="M26" s="110">
        <f t="shared" si="21"/>
        <v>1</v>
      </c>
      <c r="N26" s="110">
        <f t="shared" si="21"/>
        <v>1</v>
      </c>
      <c r="O26" s="110">
        <f t="shared" si="21"/>
        <v>1</v>
      </c>
      <c r="P26" s="110">
        <f t="shared" ref="P26:Q26" si="22">IF(OR(P13=0,P9=0),"",P13/P9)</f>
        <v>1</v>
      </c>
      <c r="Q26" s="111">
        <f t="shared" si="22"/>
        <v>1</v>
      </c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</row>
    <row r="27" ht="12.0" customHeight="1">
      <c r="A27" s="106" t="s">
        <v>49</v>
      </c>
      <c r="B27" s="107" t="s">
        <v>41</v>
      </c>
      <c r="C27" s="108">
        <f t="shared" ref="C27:Q27" si="23">IF(C7="確定",IF(ISERROR(C17/C8),"",C17/C8),"")</f>
        <v>-0.01010581327</v>
      </c>
      <c r="D27" s="108">
        <f t="shared" si="23"/>
        <v>0.4540932988</v>
      </c>
      <c r="E27" s="108">
        <f t="shared" si="23"/>
        <v>0.4890323104</v>
      </c>
      <c r="F27" s="108">
        <f t="shared" si="23"/>
        <v>0.4834971668</v>
      </c>
      <c r="G27" s="108">
        <f t="shared" si="23"/>
        <v>0.3601706263</v>
      </c>
      <c r="H27" s="108">
        <f t="shared" si="23"/>
        <v>0.195398414</v>
      </c>
      <c r="I27" s="108" t="str">
        <f t="shared" si="23"/>
        <v/>
      </c>
      <c r="J27" s="108">
        <f t="shared" si="23"/>
        <v>0.2554067153</v>
      </c>
      <c r="K27" s="108">
        <f t="shared" si="23"/>
        <v>0.3105552744</v>
      </c>
      <c r="L27" s="108">
        <f t="shared" si="23"/>
        <v>0.2083667398</v>
      </c>
      <c r="M27" s="108">
        <f t="shared" si="23"/>
        <v>-0.1305218811</v>
      </c>
      <c r="N27" s="108">
        <f t="shared" si="23"/>
        <v>-0.4199980646</v>
      </c>
      <c r="O27" s="108">
        <f t="shared" si="23"/>
        <v>-0.03558091839</v>
      </c>
      <c r="P27" s="108" t="str">
        <f t="shared" si="23"/>
        <v/>
      </c>
      <c r="Q27" s="108" t="str">
        <f t="shared" si="23"/>
        <v/>
      </c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</row>
    <row r="28" ht="12.0" customHeight="1">
      <c r="A28" s="109"/>
      <c r="B28" s="107" t="s">
        <v>42</v>
      </c>
      <c r="C28" s="110">
        <f t="shared" ref="C28:H28" si="24">IFERROR(IF(OR(C18=0,C9=0),"",C18/C9),"")</f>
        <v>0.1017420207</v>
      </c>
      <c r="D28" s="110">
        <f t="shared" si="24"/>
        <v>0.4447079517</v>
      </c>
      <c r="E28" s="110">
        <f t="shared" si="24"/>
        <v>0.409891034</v>
      </c>
      <c r="F28" s="110">
        <f t="shared" si="24"/>
        <v>0.342803863</v>
      </c>
      <c r="G28" s="110">
        <f t="shared" si="24"/>
        <v>0.2423279116</v>
      </c>
      <c r="H28" s="110">
        <f t="shared" si="24"/>
        <v>0.141361751</v>
      </c>
      <c r="I28" s="111">
        <f>IF(OR(I18=0,I9=0),"",I18/I9)</f>
        <v>0.306707481</v>
      </c>
      <c r="J28" s="110">
        <f t="shared" ref="J28:O28" si="25">IFERROR(IF(OR(J18=0,J9=0),"",J18/J9),"")</f>
        <v>0.2010803445</v>
      </c>
      <c r="K28" s="110">
        <f t="shared" si="25"/>
        <v>0.30221257</v>
      </c>
      <c r="L28" s="110">
        <f t="shared" si="25"/>
        <v>-0.05836360945</v>
      </c>
      <c r="M28" s="110">
        <f t="shared" si="25"/>
        <v>0.03293161591</v>
      </c>
      <c r="N28" s="110">
        <f t="shared" si="25"/>
        <v>-0.7503198042</v>
      </c>
      <c r="O28" s="110">
        <f t="shared" si="25"/>
        <v>-0.241025575</v>
      </c>
      <c r="P28" s="110">
        <f t="shared" ref="P28:Q28" si="26">IF(OR(P18=0,P9=0),"",P18/P9)</f>
        <v>-0.01483517708</v>
      </c>
      <c r="Q28" s="111">
        <f t="shared" si="26"/>
        <v>0.1921485166</v>
      </c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</row>
    <row r="29" ht="3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</row>
    <row r="30" ht="3.75" customHeight="1">
      <c r="A30" s="112"/>
      <c r="B30" s="112"/>
      <c r="C30" s="113"/>
      <c r="D30" s="113"/>
      <c r="E30" s="113"/>
      <c r="F30" s="113"/>
      <c r="G30" s="113"/>
      <c r="H30" s="113"/>
      <c r="I30" s="112"/>
      <c r="J30" s="113"/>
      <c r="K30" s="113"/>
      <c r="L30" s="113"/>
      <c r="M30" s="113"/>
      <c r="N30" s="113"/>
      <c r="O30" s="113"/>
      <c r="P30" s="112"/>
      <c r="Q30" s="112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</row>
    <row r="31" ht="3.75" customHeight="1">
      <c r="A31" s="112"/>
      <c r="B31" s="112"/>
      <c r="C31" s="113">
        <f t="shared" ref="C31:C32" si="29">C8</f>
        <v>44896680</v>
      </c>
      <c r="D31" s="113">
        <f t="shared" ref="D31:H31" si="27">IF(D$7="確定",C31+D8,0)</f>
        <v>112343760</v>
      </c>
      <c r="E31" s="113">
        <f t="shared" si="27"/>
        <v>180901080</v>
      </c>
      <c r="F31" s="113">
        <f t="shared" si="27"/>
        <v>237547080</v>
      </c>
      <c r="G31" s="113">
        <f t="shared" si="27"/>
        <v>279904680</v>
      </c>
      <c r="H31" s="113">
        <f t="shared" si="27"/>
        <v>312617880</v>
      </c>
      <c r="I31" s="112"/>
      <c r="J31" s="113">
        <f>IF(J$7="確定",H31+J8,0)</f>
        <v>347989480</v>
      </c>
      <c r="K31" s="113">
        <f t="shared" ref="K31:O31" si="28">IF(K$7="確定",J31+K8,0)</f>
        <v>383828380</v>
      </c>
      <c r="L31" s="113">
        <f t="shared" si="28"/>
        <v>412386580</v>
      </c>
      <c r="M31" s="113">
        <f t="shared" si="28"/>
        <v>436303880</v>
      </c>
      <c r="N31" s="113">
        <f t="shared" si="28"/>
        <v>456205080</v>
      </c>
      <c r="O31" s="113">
        <f t="shared" si="28"/>
        <v>490879280</v>
      </c>
      <c r="P31" s="114"/>
      <c r="Q31" s="112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</row>
    <row r="32" ht="3.75" customHeight="1">
      <c r="A32" s="112"/>
      <c r="B32" s="112"/>
      <c r="C32" s="113">
        <f t="shared" si="29"/>
        <v>49902105</v>
      </c>
      <c r="D32" s="113">
        <f t="shared" ref="D32:H32" si="30">C32+D9</f>
        <v>119479768</v>
      </c>
      <c r="E32" s="113">
        <f t="shared" si="30"/>
        <v>185265974</v>
      </c>
      <c r="F32" s="113">
        <f t="shared" si="30"/>
        <v>232906076</v>
      </c>
      <c r="G32" s="113">
        <f t="shared" si="30"/>
        <v>271379857</v>
      </c>
      <c r="H32" s="113">
        <f t="shared" si="30"/>
        <v>304064745</v>
      </c>
      <c r="I32" s="112"/>
      <c r="J32" s="113">
        <f>H32+J9</f>
        <v>338403790</v>
      </c>
      <c r="K32" s="113">
        <f t="shared" ref="K32:O32" si="31">J32+K9</f>
        <v>374909075</v>
      </c>
      <c r="L32" s="113">
        <f t="shared" si="31"/>
        <v>401079869</v>
      </c>
      <c r="M32" s="113">
        <f t="shared" si="31"/>
        <v>425726215</v>
      </c>
      <c r="N32" s="113">
        <f t="shared" si="31"/>
        <v>442375465</v>
      </c>
      <c r="O32" s="113">
        <f t="shared" si="31"/>
        <v>472355018</v>
      </c>
      <c r="P32" s="112"/>
      <c r="Q32" s="112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</row>
    <row r="33" ht="3.75" customHeight="1">
      <c r="A33" s="112"/>
      <c r="B33" s="112"/>
      <c r="C33" s="113">
        <f t="shared" ref="C33:C34" si="34">C17</f>
        <v>-453717.4645</v>
      </c>
      <c r="D33" s="113">
        <f t="shared" ref="D33:H33" si="32">IF(D$7="確定",C33+D17,0)</f>
        <v>30173549.59</v>
      </c>
      <c r="E33" s="113">
        <f t="shared" si="32"/>
        <v>63700294.18</v>
      </c>
      <c r="F33" s="113">
        <f t="shared" si="32"/>
        <v>91088474.69</v>
      </c>
      <c r="G33" s="113">
        <f t="shared" si="32"/>
        <v>106344438</v>
      </c>
      <c r="H33" s="113">
        <f t="shared" si="32"/>
        <v>112736545.4</v>
      </c>
      <c r="I33" s="112"/>
      <c r="J33" s="113">
        <f>IF(J$7="確定",H33+J17,0)</f>
        <v>121770689.6</v>
      </c>
      <c r="K33" s="113">
        <f t="shared" ref="K33:O33" si="33">IF(K$7="確定",J33+K17,0)</f>
        <v>132900649</v>
      </c>
      <c r="L33" s="113">
        <f t="shared" si="33"/>
        <v>138851228</v>
      </c>
      <c r="M33" s="113">
        <f t="shared" si="33"/>
        <v>135729497</v>
      </c>
      <c r="N33" s="113">
        <f t="shared" si="33"/>
        <v>127371031.6</v>
      </c>
      <c r="O33" s="113">
        <f t="shared" si="33"/>
        <v>126137291.7</v>
      </c>
      <c r="P33" s="115"/>
      <c r="Q33" s="112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</row>
    <row r="34" ht="3.75" customHeight="1">
      <c r="A34" s="112"/>
      <c r="B34" s="112"/>
      <c r="C34" s="113">
        <f t="shared" si="34"/>
        <v>5077141</v>
      </c>
      <c r="D34" s="113">
        <f t="shared" ref="D34:H34" si="35">C34+D18</f>
        <v>36018881</v>
      </c>
      <c r="E34" s="113">
        <f t="shared" si="35"/>
        <v>62984057</v>
      </c>
      <c r="F34" s="113">
        <f t="shared" si="35"/>
        <v>79315268</v>
      </c>
      <c r="G34" s="113">
        <f t="shared" si="35"/>
        <v>88638539</v>
      </c>
      <c r="H34" s="113">
        <f t="shared" si="35"/>
        <v>93258932</v>
      </c>
      <c r="I34" s="112"/>
      <c r="J34" s="113">
        <f>H34+J18</f>
        <v>100163839</v>
      </c>
      <c r="K34" s="113">
        <f t="shared" ref="K34:O34" si="36">J34+K18</f>
        <v>111196195</v>
      </c>
      <c r="L34" s="113">
        <f t="shared" si="36"/>
        <v>109668773</v>
      </c>
      <c r="M34" s="113">
        <f t="shared" si="36"/>
        <v>110480417</v>
      </c>
      <c r="N34" s="113">
        <f t="shared" si="36"/>
        <v>97988155</v>
      </c>
      <c r="O34" s="113">
        <f t="shared" si="36"/>
        <v>90762316</v>
      </c>
      <c r="P34" s="112"/>
      <c r="Q34" s="112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</row>
    <row r="35" ht="3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</row>
    <row r="36" ht="12.0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116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ht="12.0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ht="12.0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ht="12.0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ht="12.0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</row>
    <row r="41" ht="12.0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</row>
    <row r="42" ht="12.0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</row>
    <row r="43" ht="12.0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</row>
    <row r="44" ht="12.0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</row>
    <row r="45" ht="12.0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</row>
    <row r="46" ht="12.0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</row>
    <row r="47" ht="12.0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</row>
    <row r="48" ht="12.0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</row>
    <row r="49" ht="12.0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</row>
    <row r="50" ht="12.0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</row>
    <row r="51" ht="12.0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</row>
    <row r="52" ht="12.0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</row>
    <row r="53" ht="12.0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</row>
    <row r="54" ht="12.0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</row>
    <row r="55" ht="12.0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</row>
    <row r="56" ht="12.0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</row>
    <row r="57" ht="12.0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</row>
    <row r="58" ht="12.0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</row>
    <row r="59" ht="12.0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</row>
    <row r="60" ht="12.0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</row>
    <row r="61" ht="12.0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</row>
    <row r="62" ht="12.0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</row>
    <row r="63" ht="12.0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</row>
    <row r="64" ht="12.0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</row>
    <row r="65" ht="12.0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</row>
    <row r="66" ht="12.0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</row>
    <row r="67" ht="12.0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</row>
    <row r="68" ht="12.0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</row>
    <row r="69" ht="12.0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</row>
    <row r="70" ht="12.0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</row>
    <row r="71" ht="12.0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</row>
    <row r="72" ht="12.0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</row>
    <row r="73" ht="12.0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ht="12.0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ht="12.0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ht="12.0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ht="12.0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</row>
    <row r="78" ht="12.0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</row>
    <row r="79" ht="12.0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</row>
    <row r="80" ht="12.0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</row>
    <row r="81" ht="12.0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</row>
    <row r="82" ht="12.0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</row>
    <row r="83" ht="12.0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</row>
    <row r="84" ht="12.0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</row>
    <row r="85" ht="12.0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</row>
    <row r="86" ht="12.0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</row>
    <row r="87" ht="12.0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</row>
    <row r="88" ht="12.0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</row>
    <row r="89" ht="12.0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</row>
    <row r="90" ht="12.0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</row>
    <row r="91" ht="12.0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</row>
    <row r="92" ht="12.0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</row>
    <row r="93" ht="12.0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</row>
    <row r="94" ht="12.0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</row>
    <row r="95" ht="12.0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</row>
    <row r="96" ht="12.0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</row>
    <row r="97" ht="12.0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</row>
    <row r="98" ht="12.0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</row>
    <row r="99" ht="12.0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</row>
    <row r="100" ht="12.0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</row>
    <row r="101" ht="12.0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</row>
    <row r="102" ht="12.0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</row>
    <row r="103" ht="12.0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</row>
    <row r="104" ht="12.0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</row>
    <row r="105" ht="12.0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</row>
    <row r="106" ht="12.0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</row>
    <row r="107" ht="12.0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</row>
    <row r="108" ht="12.0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</row>
    <row r="109" ht="12.0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</row>
    <row r="110" ht="12.0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</row>
    <row r="111" ht="12.0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</row>
    <row r="112" ht="12.0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</row>
    <row r="113" ht="12.0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</row>
    <row r="114" ht="12.0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</row>
    <row r="115" ht="12.0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</row>
    <row r="116" ht="12.0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</row>
    <row r="117" ht="12.0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</row>
    <row r="118" ht="12.0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</row>
    <row r="119" ht="12.0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</row>
    <row r="120" ht="12.0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</row>
    <row r="121" ht="12.0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</row>
    <row r="122" ht="12.0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</row>
    <row r="123" ht="12.0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</row>
    <row r="124" ht="12.0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</row>
    <row r="125" ht="12.0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</row>
    <row r="126" ht="12.0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</row>
    <row r="127" ht="12.0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</row>
    <row r="128" ht="12.0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</row>
    <row r="129" ht="12.0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</row>
    <row r="130" ht="12.0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</row>
    <row r="131" ht="12.0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</row>
    <row r="132" ht="12.0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</row>
    <row r="133" ht="12.0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</row>
    <row r="134" ht="12.0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</row>
    <row r="135" ht="12.0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</row>
    <row r="136" ht="12.0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</row>
    <row r="137" ht="12.0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</row>
    <row r="138" ht="12.0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</row>
    <row r="139" ht="12.0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</row>
    <row r="140" ht="12.0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</row>
    <row r="141" ht="12.0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</row>
    <row r="142" ht="12.0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</row>
    <row r="143" ht="12.0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</row>
    <row r="144" ht="12.0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</row>
    <row r="145" ht="12.0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</row>
    <row r="146" ht="12.0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</row>
    <row r="147" ht="12.0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</row>
    <row r="148" ht="12.0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</row>
    <row r="149" ht="12.0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</row>
    <row r="150" ht="12.0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</row>
    <row r="151" ht="12.0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</row>
    <row r="152" ht="12.0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</row>
    <row r="153" ht="12.0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</row>
    <row r="154" ht="12.0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</row>
    <row r="155" ht="12.0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</row>
    <row r="156" ht="12.0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</row>
    <row r="157" ht="12.0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</row>
    <row r="158" ht="12.0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</row>
    <row r="159" ht="12.0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</row>
    <row r="160" ht="12.0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</row>
    <row r="161" ht="12.0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</row>
    <row r="162" ht="12.0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</row>
    <row r="163" ht="12.0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</row>
    <row r="164" ht="12.0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</row>
    <row r="165" ht="12.0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</row>
    <row r="166" ht="12.0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</row>
    <row r="167" ht="12.0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</row>
    <row r="168" ht="12.0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</row>
    <row r="169" ht="12.0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</row>
    <row r="170" ht="12.0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</row>
    <row r="171" ht="12.0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</row>
    <row r="172" ht="12.0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</row>
    <row r="173" ht="12.0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</row>
    <row r="174" ht="12.0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</row>
    <row r="175" ht="12.0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</row>
    <row r="176" ht="12.0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</row>
    <row r="177" ht="12.0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</row>
    <row r="178" ht="12.0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</row>
    <row r="179" ht="12.0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</row>
    <row r="180" ht="12.0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</row>
    <row r="181" ht="12.0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</row>
    <row r="182" ht="12.0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</row>
    <row r="183" ht="12.0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</row>
    <row r="184" ht="12.0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</row>
    <row r="185" ht="12.0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</row>
    <row r="186" ht="12.0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</row>
    <row r="187" ht="12.0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</row>
    <row r="188" ht="12.0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</row>
    <row r="189" ht="12.0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</row>
    <row r="190" ht="12.0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</row>
    <row r="191" ht="12.0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</row>
    <row r="192" ht="12.0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</row>
    <row r="193" ht="12.0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</row>
    <row r="194" ht="12.0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</row>
    <row r="195" ht="12.0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</row>
    <row r="196" ht="12.0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</row>
    <row r="197" ht="12.0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</row>
    <row r="198" ht="12.0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</row>
    <row r="199" ht="12.0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</row>
    <row r="200" ht="12.0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</row>
    <row r="201" ht="12.0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</row>
    <row r="202" ht="12.0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</row>
    <row r="203" ht="12.0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</row>
    <row r="204" ht="12.0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</row>
    <row r="205" ht="12.0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</row>
    <row r="206" ht="12.0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</row>
    <row r="207" ht="12.0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</row>
    <row r="208" ht="12.0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</row>
    <row r="209" ht="12.0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</row>
    <row r="210" ht="12.0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</row>
    <row r="211" ht="12.0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</row>
    <row r="212" ht="12.0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</row>
    <row r="213" ht="12.0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</row>
    <row r="214" ht="12.0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</row>
    <row r="215" ht="12.0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</row>
    <row r="216" ht="12.0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</row>
    <row r="217" ht="12.0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</row>
    <row r="218" ht="12.0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</row>
    <row r="219" ht="12.0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</row>
    <row r="220" ht="12.0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</row>
    <row r="221" ht="12.0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</row>
    <row r="222" ht="12.0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</row>
    <row r="223" ht="12.0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</row>
    <row r="224" ht="12.0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</row>
    <row r="225" ht="12.0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</row>
    <row r="226" ht="12.0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</row>
    <row r="227" ht="12.0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</row>
    <row r="228" ht="12.0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</row>
    <row r="229" ht="12.0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</row>
    <row r="230" ht="12.0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</row>
    <row r="231" ht="12.0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</row>
    <row r="232" ht="12.0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</row>
    <row r="233" ht="12.0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</row>
    <row r="234" ht="12.0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</row>
    <row r="235" ht="12.0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</row>
    <row r="236" ht="12.0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</row>
    <row r="237" ht="12.0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</row>
    <row r="238" ht="12.0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</row>
    <row r="239" ht="12.0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</row>
    <row r="240" ht="12.0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</row>
    <row r="241" ht="12.0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</row>
    <row r="242" ht="12.0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</row>
    <row r="243" ht="12.0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</row>
    <row r="244" ht="12.0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</row>
    <row r="245" ht="12.0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</row>
    <row r="246" ht="12.0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</row>
    <row r="247" ht="12.0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</row>
    <row r="248" ht="12.0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</row>
    <row r="249" ht="12.0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</row>
    <row r="250" ht="12.0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</row>
    <row r="251" ht="12.0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</row>
    <row r="252" ht="12.0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</row>
    <row r="253" ht="12.0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</row>
    <row r="254" ht="12.0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</row>
    <row r="255" ht="12.0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</row>
    <row r="256" ht="12.0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</row>
    <row r="257" ht="12.0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</row>
    <row r="258" ht="12.0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</row>
    <row r="259" ht="12.0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</row>
    <row r="260" ht="12.0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</row>
    <row r="261" ht="12.0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</row>
    <row r="262" ht="12.0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</row>
    <row r="263" ht="12.0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</row>
    <row r="264" ht="12.0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</row>
    <row r="265" ht="12.0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</row>
    <row r="266" ht="12.0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</row>
    <row r="267" ht="12.0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</row>
    <row r="268" ht="12.0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</row>
    <row r="269" ht="12.0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</row>
    <row r="270" ht="12.0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</row>
    <row r="271" ht="12.0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</row>
    <row r="272" ht="12.0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</row>
    <row r="273" ht="12.0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</row>
    <row r="274" ht="12.0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</row>
    <row r="275" ht="12.0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</row>
    <row r="276" ht="12.0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</row>
    <row r="277" ht="12.0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</row>
    <row r="278" ht="12.0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</row>
    <row r="279" ht="12.0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</row>
    <row r="280" ht="12.0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</row>
    <row r="281" ht="12.0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</row>
    <row r="282" ht="12.0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</row>
    <row r="283" ht="12.0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</row>
    <row r="284" ht="12.0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</row>
    <row r="285" ht="12.0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</row>
    <row r="286" ht="12.0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</row>
    <row r="287" ht="12.0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</row>
    <row r="288" ht="12.0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</row>
    <row r="289" ht="12.0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</row>
    <row r="290" ht="12.0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</row>
    <row r="291" ht="12.0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</row>
    <row r="292" ht="12.0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</row>
    <row r="293" ht="12.0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</row>
    <row r="294" ht="12.0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</row>
    <row r="295" ht="12.0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</row>
    <row r="296" ht="12.0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</row>
    <row r="297" ht="12.0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</row>
    <row r="298" ht="12.0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</row>
    <row r="299" ht="12.0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</row>
    <row r="300" ht="12.0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</row>
    <row r="301" ht="12.0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</row>
    <row r="302" ht="12.0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</row>
    <row r="303" ht="12.0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</row>
    <row r="304" ht="12.0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</row>
    <row r="305" ht="12.0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</row>
    <row r="306" ht="12.0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</row>
    <row r="307" ht="12.0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</row>
    <row r="308" ht="12.0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</row>
    <row r="309" ht="12.0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</row>
    <row r="310" ht="12.0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</row>
    <row r="311" ht="12.0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</row>
    <row r="312" ht="12.0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</row>
    <row r="313" ht="12.0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</row>
    <row r="314" ht="12.0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</row>
    <row r="315" ht="12.0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</row>
    <row r="316" ht="12.0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</row>
    <row r="317" ht="12.0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</row>
    <row r="318" ht="12.0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</row>
    <row r="319" ht="12.0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</row>
    <row r="320" ht="12.0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</row>
    <row r="321" ht="12.0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</row>
    <row r="322" ht="12.0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</row>
    <row r="323" ht="12.0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</row>
    <row r="324" ht="12.0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</row>
    <row r="325" ht="12.0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</row>
    <row r="326" ht="12.0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</row>
    <row r="327" ht="12.0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</row>
    <row r="328" ht="12.0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</row>
    <row r="329" ht="12.0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</row>
    <row r="330" ht="12.0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</row>
    <row r="331" ht="12.0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</row>
    <row r="332" ht="12.0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</row>
    <row r="333" ht="12.0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</row>
    <row r="334" ht="12.0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</row>
    <row r="335" ht="12.0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</row>
    <row r="336" ht="12.0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</row>
    <row r="337" ht="12.0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</row>
    <row r="338" ht="12.0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</row>
    <row r="339" ht="12.0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</row>
    <row r="340" ht="12.0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</row>
    <row r="341" ht="12.0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</row>
    <row r="342" ht="12.0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</row>
    <row r="343" ht="12.0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</row>
    <row r="344" ht="12.0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</row>
    <row r="345" ht="12.0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</row>
    <row r="346" ht="12.0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</row>
    <row r="347" ht="12.0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</row>
    <row r="348" ht="12.0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</row>
    <row r="349" ht="12.0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</row>
    <row r="350" ht="12.0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</row>
    <row r="351" ht="12.0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</row>
    <row r="352" ht="12.0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</row>
    <row r="353" ht="12.0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</row>
    <row r="354" ht="12.0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</row>
    <row r="355" ht="12.0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</row>
    <row r="356" ht="12.0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</row>
    <row r="357" ht="12.0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</row>
    <row r="358" ht="12.0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</row>
    <row r="359" ht="12.0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</row>
    <row r="360" ht="12.0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</row>
    <row r="361" ht="12.0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</row>
    <row r="362" ht="12.0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</row>
    <row r="363" ht="12.0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</row>
    <row r="364" ht="12.0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</row>
    <row r="365" ht="12.0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</row>
    <row r="366" ht="12.0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</row>
    <row r="367" ht="12.0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</row>
    <row r="368" ht="12.0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</row>
    <row r="369" ht="12.0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</row>
    <row r="370" ht="12.0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</row>
    <row r="371" ht="12.0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</row>
    <row r="372" ht="12.0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</row>
    <row r="373" ht="12.0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</row>
    <row r="374" ht="12.0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</row>
    <row r="375" ht="12.0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</row>
    <row r="376" ht="12.0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</row>
    <row r="377" ht="12.0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</row>
    <row r="378" ht="12.0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</row>
    <row r="379" ht="12.0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</row>
    <row r="380" ht="12.0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</row>
    <row r="381" ht="12.0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</row>
    <row r="382" ht="12.0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</row>
    <row r="383" ht="12.0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</row>
    <row r="384" ht="12.0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</row>
    <row r="385" ht="12.0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</row>
    <row r="386" ht="12.0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</row>
    <row r="387" ht="12.0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</row>
    <row r="388" ht="12.0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</row>
    <row r="389" ht="12.0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</row>
    <row r="390" ht="12.0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</row>
    <row r="391" ht="12.0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</row>
    <row r="392" ht="12.0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</row>
    <row r="393" ht="12.0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</row>
    <row r="394" ht="12.0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</row>
    <row r="395" ht="12.0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</row>
    <row r="396" ht="12.0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</row>
    <row r="397" ht="12.0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</row>
    <row r="398" ht="12.0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</row>
    <row r="399" ht="12.0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</row>
    <row r="400" ht="12.0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</row>
    <row r="401" ht="12.0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</row>
    <row r="402" ht="12.0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</row>
    <row r="403" ht="12.0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</row>
    <row r="404" ht="12.0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</row>
    <row r="405" ht="12.0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</row>
    <row r="406" ht="12.0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</row>
    <row r="407" ht="12.0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</row>
    <row r="408" ht="12.0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</row>
    <row r="409" ht="12.0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</row>
    <row r="410" ht="12.0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</row>
    <row r="411" ht="12.0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</row>
    <row r="412" ht="12.0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</row>
    <row r="413" ht="12.0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</row>
    <row r="414" ht="12.0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</row>
    <row r="415" ht="12.0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</row>
    <row r="416" ht="12.0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</row>
    <row r="417" ht="12.0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</row>
    <row r="418" ht="12.0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</row>
    <row r="419" ht="12.0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</row>
    <row r="420" ht="12.0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</row>
    <row r="421" ht="12.0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</row>
    <row r="422" ht="12.0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</row>
    <row r="423" ht="12.0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</row>
    <row r="424" ht="12.0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</row>
    <row r="425" ht="12.0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</row>
    <row r="426" ht="12.0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</row>
    <row r="427" ht="12.0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</row>
    <row r="428" ht="12.0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</row>
    <row r="429" ht="12.0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</row>
    <row r="430" ht="12.0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</row>
    <row r="431" ht="12.0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</row>
    <row r="432" ht="12.0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</row>
    <row r="433" ht="12.0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</row>
    <row r="434" ht="12.0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</row>
    <row r="435" ht="12.0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</row>
    <row r="436" ht="12.0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</row>
    <row r="437" ht="12.0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</row>
    <row r="438" ht="12.0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</row>
    <row r="439" ht="12.0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</row>
    <row r="440" ht="12.0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</row>
    <row r="441" ht="12.0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</row>
    <row r="442" ht="12.0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</row>
    <row r="443" ht="12.0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</row>
    <row r="444" ht="12.0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</row>
    <row r="445" ht="12.0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</row>
    <row r="446" ht="12.0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</row>
    <row r="447" ht="12.0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</row>
    <row r="448" ht="12.0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</row>
    <row r="449" ht="12.0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</row>
    <row r="450" ht="12.0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</row>
    <row r="451" ht="12.0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</row>
    <row r="452" ht="12.0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</row>
    <row r="453" ht="12.0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</row>
    <row r="454" ht="12.0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</row>
    <row r="455" ht="12.0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</row>
    <row r="456" ht="12.0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</row>
    <row r="457" ht="12.0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</row>
    <row r="458" ht="12.0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</row>
    <row r="459" ht="12.0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</row>
    <row r="460" ht="12.0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</row>
    <row r="461" ht="12.0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</row>
    <row r="462" ht="12.0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</row>
    <row r="463" ht="12.0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</row>
    <row r="464" ht="12.0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</row>
    <row r="465" ht="12.0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</row>
    <row r="466" ht="12.0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</row>
    <row r="467" ht="12.0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</row>
    <row r="468" ht="12.0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</row>
    <row r="469" ht="12.0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</row>
    <row r="470" ht="12.0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</row>
    <row r="471" ht="12.0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</row>
    <row r="472" ht="12.0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</row>
    <row r="473" ht="12.0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</row>
    <row r="474" ht="12.0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</row>
    <row r="475" ht="12.0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</row>
    <row r="476" ht="12.0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</row>
    <row r="477" ht="12.0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</row>
    <row r="478" ht="12.0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</row>
    <row r="479" ht="12.0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</row>
    <row r="480" ht="12.0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</row>
    <row r="481" ht="12.0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</row>
    <row r="482" ht="12.0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</row>
    <row r="483" ht="12.0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</row>
    <row r="484" ht="12.0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</row>
    <row r="485" ht="12.0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</row>
    <row r="486" ht="12.0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</row>
    <row r="487" ht="12.0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</row>
    <row r="488" ht="12.0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</row>
    <row r="489" ht="12.0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</row>
    <row r="490" ht="12.0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</row>
    <row r="491" ht="12.0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</row>
    <row r="492" ht="12.0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</row>
    <row r="493" ht="12.0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</row>
    <row r="494" ht="12.0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</row>
    <row r="495" ht="12.0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</row>
    <row r="496" ht="12.0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</row>
    <row r="497" ht="12.0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</row>
    <row r="498" ht="12.0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</row>
    <row r="499" ht="12.0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</row>
    <row r="500" ht="12.0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</row>
    <row r="501" ht="12.0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</row>
    <row r="502" ht="12.0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</row>
    <row r="503" ht="12.0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</row>
    <row r="504" ht="12.0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</row>
    <row r="505" ht="12.0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</row>
    <row r="506" ht="12.0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</row>
    <row r="507" ht="12.0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</row>
    <row r="508" ht="12.0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</row>
    <row r="509" ht="12.0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</row>
    <row r="510" ht="12.0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</row>
    <row r="511" ht="12.0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</row>
    <row r="512" ht="12.0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</row>
    <row r="513" ht="12.0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</row>
    <row r="514" ht="12.0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</row>
    <row r="515" ht="12.0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</row>
    <row r="516" ht="12.0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</row>
    <row r="517" ht="12.0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</row>
    <row r="518" ht="12.0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</row>
    <row r="519" ht="12.0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</row>
    <row r="520" ht="12.0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</row>
    <row r="521" ht="12.0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</row>
    <row r="522" ht="12.0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</row>
    <row r="523" ht="12.0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</row>
    <row r="524" ht="12.0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</row>
    <row r="525" ht="12.0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</row>
    <row r="526" ht="12.0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</row>
    <row r="527" ht="12.0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</row>
    <row r="528" ht="12.0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</row>
    <row r="529" ht="12.0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</row>
    <row r="530" ht="12.0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</row>
    <row r="531" ht="12.0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</row>
    <row r="532" ht="12.0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</row>
    <row r="533" ht="12.0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</row>
    <row r="534" ht="12.0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</row>
    <row r="535" ht="12.0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</row>
    <row r="536" ht="12.0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</row>
    <row r="537" ht="12.0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</row>
    <row r="538" ht="12.0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</row>
    <row r="539" ht="12.0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</row>
    <row r="540" ht="12.0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</row>
    <row r="541" ht="12.0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</row>
    <row r="542" ht="12.0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</row>
    <row r="543" ht="12.0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</row>
    <row r="544" ht="12.0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</row>
    <row r="545" ht="12.0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</row>
    <row r="546" ht="12.0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</row>
    <row r="547" ht="12.0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</row>
    <row r="548" ht="12.0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</row>
    <row r="549" ht="12.0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</row>
    <row r="550" ht="12.0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</row>
    <row r="551" ht="12.0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</row>
    <row r="552" ht="12.0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</row>
    <row r="553" ht="12.0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</row>
    <row r="554" ht="12.0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</row>
    <row r="555" ht="12.0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</row>
    <row r="556" ht="12.0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</row>
    <row r="557" ht="12.0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</row>
    <row r="558" ht="12.0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</row>
    <row r="559" ht="12.0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</row>
    <row r="560" ht="12.0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</row>
    <row r="561" ht="12.0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</row>
    <row r="562" ht="12.0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</row>
    <row r="563" ht="12.0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</row>
    <row r="564" ht="12.0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</row>
    <row r="565" ht="12.0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</row>
    <row r="566" ht="12.0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</row>
    <row r="567" ht="12.0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</row>
    <row r="568" ht="12.0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</row>
    <row r="569" ht="12.0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</row>
    <row r="570" ht="12.0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</row>
    <row r="571" ht="12.0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</row>
    <row r="572" ht="12.0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</row>
    <row r="573" ht="12.0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</row>
    <row r="574" ht="12.0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</row>
    <row r="575" ht="12.0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</row>
    <row r="576" ht="12.0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</row>
    <row r="577" ht="12.0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</row>
    <row r="578" ht="12.0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</row>
    <row r="579" ht="12.0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</row>
    <row r="580" ht="12.0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</row>
    <row r="581" ht="12.0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</row>
    <row r="582" ht="12.0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</row>
    <row r="583" ht="12.0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</row>
    <row r="584" ht="12.0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</row>
    <row r="585" ht="12.0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</row>
    <row r="586" ht="12.0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</row>
    <row r="587" ht="12.0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</row>
    <row r="588" ht="12.0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</row>
    <row r="589" ht="12.0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</row>
    <row r="590" ht="12.0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</row>
    <row r="591" ht="12.0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</row>
    <row r="592" ht="12.0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</row>
    <row r="593" ht="12.0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</row>
    <row r="594" ht="12.0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</row>
    <row r="595" ht="12.0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</row>
    <row r="596" ht="12.0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</row>
    <row r="597" ht="12.0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</row>
    <row r="598" ht="12.0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</row>
    <row r="599" ht="12.0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</row>
    <row r="600" ht="12.0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</row>
    <row r="601" ht="12.0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</row>
    <row r="602" ht="12.0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</row>
    <row r="603" ht="12.0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</row>
    <row r="604" ht="12.0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</row>
    <row r="605" ht="12.0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</row>
    <row r="606" ht="12.0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</row>
    <row r="607" ht="12.0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</row>
    <row r="608" ht="12.0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</row>
    <row r="609" ht="12.0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</row>
    <row r="610" ht="12.0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</row>
    <row r="611" ht="12.0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</row>
    <row r="612" ht="12.0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</row>
    <row r="613" ht="12.0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</row>
    <row r="614" ht="12.0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</row>
    <row r="615" ht="12.0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</row>
    <row r="616" ht="12.0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</row>
    <row r="617" ht="12.0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</row>
    <row r="618" ht="12.0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</row>
    <row r="619" ht="12.0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</row>
    <row r="620" ht="12.0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</row>
    <row r="621" ht="12.0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</row>
    <row r="622" ht="12.0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</row>
    <row r="623" ht="12.0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</row>
    <row r="624" ht="12.0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</row>
    <row r="625" ht="12.0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</row>
    <row r="626" ht="12.0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</row>
    <row r="627" ht="12.0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</row>
    <row r="628" ht="12.0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</row>
    <row r="629" ht="12.0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</row>
    <row r="630" ht="12.0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</row>
    <row r="631" ht="12.0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</row>
    <row r="632" ht="12.0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</row>
    <row r="633" ht="12.0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</row>
    <row r="634" ht="12.0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</row>
    <row r="635" ht="12.0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</row>
    <row r="636" ht="12.0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</row>
    <row r="637" ht="12.0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</row>
    <row r="638" ht="12.0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</row>
    <row r="639" ht="12.0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</row>
    <row r="640" ht="12.0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</row>
    <row r="641" ht="12.0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</row>
    <row r="642" ht="12.0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</row>
    <row r="643" ht="12.0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</row>
    <row r="644" ht="12.0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</row>
    <row r="645" ht="12.0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</row>
    <row r="646" ht="12.0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</row>
    <row r="647" ht="12.0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</row>
    <row r="648" ht="12.0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</row>
    <row r="649" ht="12.0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</row>
    <row r="650" ht="12.0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</row>
    <row r="651" ht="12.0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</row>
    <row r="652" ht="12.0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</row>
    <row r="653" ht="12.0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</row>
    <row r="654" ht="12.0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</row>
    <row r="655" ht="12.0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</row>
    <row r="656" ht="12.0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</row>
    <row r="657" ht="12.0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</row>
    <row r="658" ht="12.0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</row>
    <row r="659" ht="12.0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</row>
    <row r="660" ht="12.0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</row>
    <row r="661" ht="12.0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</row>
    <row r="662" ht="12.0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</row>
    <row r="663" ht="12.0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</row>
    <row r="664" ht="12.0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</row>
    <row r="665" ht="12.0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</row>
    <row r="666" ht="12.0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</row>
    <row r="667" ht="12.0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</row>
    <row r="668" ht="12.0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</row>
    <row r="669" ht="12.0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</row>
    <row r="670" ht="12.0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</row>
    <row r="671" ht="12.0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</row>
    <row r="672" ht="12.0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</row>
    <row r="673" ht="12.0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</row>
    <row r="674" ht="12.0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</row>
    <row r="675" ht="12.0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</row>
    <row r="676" ht="12.0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</row>
    <row r="677" ht="12.0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</row>
    <row r="678" ht="12.0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</row>
    <row r="679" ht="12.0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</row>
    <row r="680" ht="12.0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</row>
    <row r="681" ht="12.0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</row>
    <row r="682" ht="12.0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</row>
    <row r="683" ht="12.0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</row>
    <row r="684" ht="12.0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</row>
    <row r="685" ht="12.0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</row>
    <row r="686" ht="12.0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</row>
    <row r="687" ht="12.0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</row>
    <row r="688" ht="12.0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</row>
    <row r="689" ht="12.0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</row>
    <row r="690" ht="12.0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</row>
    <row r="691" ht="12.0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</row>
    <row r="692" ht="12.0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</row>
    <row r="693" ht="12.0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</row>
    <row r="694" ht="12.0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</row>
    <row r="695" ht="12.0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</row>
    <row r="696" ht="12.0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</row>
    <row r="697" ht="12.0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</row>
    <row r="698" ht="12.0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</row>
    <row r="699" ht="12.0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</row>
    <row r="700" ht="12.0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</row>
    <row r="701" ht="12.0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</row>
    <row r="702" ht="12.0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</row>
    <row r="703" ht="12.0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</row>
    <row r="704" ht="12.0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</row>
    <row r="705" ht="12.0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</row>
    <row r="706" ht="12.0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</row>
    <row r="707" ht="12.0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</row>
    <row r="708" ht="12.0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</row>
    <row r="709" ht="12.0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</row>
    <row r="710" ht="12.0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</row>
    <row r="711" ht="12.0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</row>
    <row r="712" ht="12.0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</row>
    <row r="713" ht="12.0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</row>
    <row r="714" ht="12.0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</row>
    <row r="715" ht="12.0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</row>
    <row r="716" ht="12.0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</row>
    <row r="717" ht="12.0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</row>
    <row r="718" ht="12.0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</row>
    <row r="719" ht="12.0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</row>
    <row r="720" ht="12.0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</row>
    <row r="721" ht="12.0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</row>
    <row r="722" ht="12.0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</row>
    <row r="723" ht="12.0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</row>
    <row r="724" ht="12.0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</row>
    <row r="725" ht="12.0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</row>
    <row r="726" ht="12.0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</row>
    <row r="727" ht="12.0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</row>
    <row r="728" ht="12.0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</row>
    <row r="729" ht="12.0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</row>
    <row r="730" ht="12.0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</row>
    <row r="731" ht="12.0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</row>
    <row r="732" ht="12.0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</row>
    <row r="733" ht="12.0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</row>
    <row r="734" ht="12.0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</row>
    <row r="735" ht="12.0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</row>
    <row r="736" ht="12.0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</row>
    <row r="737" ht="12.0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</row>
    <row r="738" ht="12.0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</row>
    <row r="739" ht="12.0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</row>
    <row r="740" ht="12.0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</row>
    <row r="741" ht="12.0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</row>
    <row r="742" ht="12.0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</row>
    <row r="743" ht="12.0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</row>
    <row r="744" ht="12.0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</row>
    <row r="745" ht="12.0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</row>
    <row r="746" ht="12.0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</row>
    <row r="747" ht="12.0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</row>
    <row r="748" ht="12.0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</row>
    <row r="749" ht="12.0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</row>
    <row r="750" ht="12.0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</row>
    <row r="751" ht="12.0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</row>
    <row r="752" ht="12.0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</row>
    <row r="753" ht="12.0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</row>
    <row r="754" ht="12.0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</row>
    <row r="755" ht="12.0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</row>
    <row r="756" ht="12.0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</row>
    <row r="757" ht="12.0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</row>
    <row r="758" ht="12.0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</row>
    <row r="759" ht="12.0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</row>
    <row r="760" ht="12.0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</row>
    <row r="761" ht="12.0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</row>
    <row r="762" ht="12.0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</row>
    <row r="763" ht="12.0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</row>
    <row r="764" ht="12.0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</row>
    <row r="765" ht="12.0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</row>
    <row r="766" ht="12.0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</row>
    <row r="767" ht="12.0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</row>
    <row r="768" ht="12.0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</row>
    <row r="769" ht="12.0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</row>
    <row r="770" ht="12.0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</row>
    <row r="771" ht="12.0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</row>
    <row r="772" ht="12.0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</row>
    <row r="773" ht="12.0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</row>
    <row r="774" ht="12.0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</row>
    <row r="775" ht="12.0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</row>
    <row r="776" ht="12.0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</row>
    <row r="777" ht="12.0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</row>
    <row r="778" ht="12.0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</row>
    <row r="779" ht="12.0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</row>
    <row r="780" ht="12.0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</row>
    <row r="781" ht="12.0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</row>
    <row r="782" ht="12.0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</row>
    <row r="783" ht="12.0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</row>
    <row r="784" ht="12.0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</row>
    <row r="785" ht="12.0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</row>
    <row r="786" ht="12.0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</row>
    <row r="787" ht="12.0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</row>
    <row r="788" ht="12.0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</row>
    <row r="789" ht="12.0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</row>
    <row r="790" ht="12.0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</row>
    <row r="791" ht="12.0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</row>
    <row r="792" ht="12.0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</row>
    <row r="793" ht="12.0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</row>
    <row r="794" ht="12.0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</row>
    <row r="795" ht="12.0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</row>
    <row r="796" ht="12.0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</row>
    <row r="797" ht="12.0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</row>
    <row r="798" ht="12.0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</row>
    <row r="799" ht="12.0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</row>
    <row r="800" ht="12.0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</row>
    <row r="801" ht="12.0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</row>
    <row r="802" ht="12.0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</row>
    <row r="803" ht="12.0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</row>
    <row r="804" ht="12.0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</row>
    <row r="805" ht="12.0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</row>
    <row r="806" ht="12.0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</row>
    <row r="807" ht="12.0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</row>
    <row r="808" ht="12.0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</row>
    <row r="809" ht="12.0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</row>
    <row r="810" ht="12.0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</row>
    <row r="811" ht="12.0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</row>
    <row r="812" ht="12.0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</row>
    <row r="813" ht="12.0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</row>
    <row r="814" ht="12.0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</row>
    <row r="815" ht="12.0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</row>
    <row r="816" ht="12.0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</row>
    <row r="817" ht="12.0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</row>
    <row r="818" ht="12.0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</row>
    <row r="819" ht="12.0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</row>
    <row r="820" ht="12.0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</row>
    <row r="821" ht="12.0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</row>
    <row r="822" ht="12.0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</row>
    <row r="823" ht="12.0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</row>
    <row r="824" ht="12.0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</row>
    <row r="825" ht="12.0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</row>
    <row r="826" ht="12.0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</row>
    <row r="827" ht="12.0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</row>
    <row r="828" ht="12.0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</row>
    <row r="829" ht="12.0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</row>
    <row r="830" ht="12.0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</row>
    <row r="831" ht="12.0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</row>
    <row r="832" ht="12.0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</row>
    <row r="833" ht="12.0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</row>
    <row r="834" ht="12.0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</row>
    <row r="835" ht="12.0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</row>
    <row r="836" ht="12.0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</row>
    <row r="837" ht="12.0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</row>
    <row r="838" ht="12.0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</row>
    <row r="839" ht="12.0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</row>
    <row r="840" ht="12.0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</row>
    <row r="841" ht="12.0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</row>
    <row r="842" ht="12.0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</row>
    <row r="843" ht="12.0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</row>
    <row r="844" ht="12.0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</row>
    <row r="845" ht="12.0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</row>
    <row r="846" ht="12.0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</row>
    <row r="847" ht="12.0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</row>
    <row r="848" ht="12.0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</row>
    <row r="849" ht="12.0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</row>
    <row r="850" ht="12.0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</row>
    <row r="851" ht="12.0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</row>
    <row r="852" ht="12.0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</row>
    <row r="853" ht="12.0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</row>
    <row r="854" ht="12.0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</row>
    <row r="855" ht="12.0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</row>
    <row r="856" ht="12.0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</row>
    <row r="857" ht="12.0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</row>
    <row r="858" ht="12.0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</row>
    <row r="859" ht="12.0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</row>
    <row r="860" ht="12.0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</row>
    <row r="861" ht="12.0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</row>
    <row r="862" ht="12.0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</row>
    <row r="863" ht="12.0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</row>
    <row r="864" ht="12.0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</row>
    <row r="865" ht="12.0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</row>
    <row r="866" ht="12.0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</row>
    <row r="867" ht="12.0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</row>
    <row r="868" ht="12.0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</row>
    <row r="869" ht="12.0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</row>
    <row r="870" ht="12.0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</row>
    <row r="871" ht="12.0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</row>
    <row r="872" ht="12.0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</row>
    <row r="873" ht="12.0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</row>
    <row r="874" ht="12.0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</row>
    <row r="875" ht="12.0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</row>
    <row r="876" ht="12.0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</row>
    <row r="877" ht="12.0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</row>
    <row r="878" ht="12.0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</row>
    <row r="879" ht="12.0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</row>
    <row r="880" ht="12.0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</row>
    <row r="881" ht="12.0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</row>
    <row r="882" ht="12.0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</row>
    <row r="883" ht="12.0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</row>
    <row r="884" ht="12.0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</row>
    <row r="885" ht="12.0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</row>
    <row r="886" ht="12.0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</row>
    <row r="887" ht="12.0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</row>
    <row r="888" ht="12.0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</row>
    <row r="889" ht="12.0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</row>
    <row r="890" ht="12.0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</row>
    <row r="891" ht="12.0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</row>
    <row r="892" ht="12.0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</row>
    <row r="893" ht="12.0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</row>
    <row r="894" ht="12.0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</row>
    <row r="895" ht="12.0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</row>
    <row r="896" ht="12.0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</row>
    <row r="897" ht="12.0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</row>
    <row r="898" ht="12.0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</row>
    <row r="899" ht="12.0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</row>
    <row r="900" ht="12.0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</row>
    <row r="901" ht="12.0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</row>
    <row r="902" ht="12.0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</row>
    <row r="903" ht="12.0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</row>
    <row r="904" ht="12.0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</row>
    <row r="905" ht="12.0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</row>
    <row r="906" ht="12.0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</row>
    <row r="907" ht="12.0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</row>
    <row r="908" ht="12.0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</row>
    <row r="909" ht="12.0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</row>
    <row r="910" ht="12.0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</row>
    <row r="911" ht="12.0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</row>
    <row r="912" ht="12.0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</row>
    <row r="913" ht="12.0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</row>
    <row r="914" ht="12.0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</row>
    <row r="915" ht="12.0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</row>
    <row r="916" ht="12.0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</row>
    <row r="917" ht="12.0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</row>
    <row r="918" ht="12.0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</row>
    <row r="919" ht="12.0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</row>
    <row r="920" ht="12.0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</row>
    <row r="921" ht="12.0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</row>
    <row r="922" ht="12.0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</row>
    <row r="923" ht="12.0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</row>
    <row r="924" ht="12.0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</row>
    <row r="925" ht="12.0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</row>
    <row r="926" ht="12.0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</row>
    <row r="927" ht="12.0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</row>
    <row r="928" ht="12.0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</row>
    <row r="929" ht="12.0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</row>
    <row r="930" ht="12.0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</row>
    <row r="931" ht="12.0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</row>
    <row r="932" ht="12.0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</row>
    <row r="933" ht="12.0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</row>
    <row r="934" ht="12.0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</row>
    <row r="935" ht="12.0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</row>
    <row r="936" ht="12.0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</row>
    <row r="937" ht="12.0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</row>
    <row r="938" ht="12.0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</row>
    <row r="939" ht="12.0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</row>
    <row r="940" ht="12.0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</row>
    <row r="941" ht="12.0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</row>
    <row r="942" ht="12.0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</row>
    <row r="943" ht="12.0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</row>
    <row r="944" ht="12.0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</row>
    <row r="945" ht="12.0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</row>
    <row r="946" ht="12.0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</row>
    <row r="947" ht="12.0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</row>
    <row r="948" ht="12.0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</row>
    <row r="949" ht="12.0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</row>
    <row r="950" ht="12.0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</row>
    <row r="951" ht="12.0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</row>
    <row r="952" ht="12.0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</row>
    <row r="953" ht="12.0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</row>
    <row r="954" ht="12.0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</row>
    <row r="955" ht="12.0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</row>
    <row r="956" ht="12.0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</row>
    <row r="957" ht="12.0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</row>
    <row r="958" ht="12.0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</row>
    <row r="959" ht="12.0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</row>
    <row r="960" ht="12.0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</row>
    <row r="961" ht="12.0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</row>
    <row r="962" ht="12.0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</row>
    <row r="963" ht="12.0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</row>
    <row r="964" ht="12.0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</row>
    <row r="965" ht="12.0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</row>
    <row r="966" ht="12.0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</row>
    <row r="967" ht="12.0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</row>
    <row r="968" ht="12.0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</row>
    <row r="969" ht="12.0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</row>
    <row r="970" ht="12.0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</row>
    <row r="971" ht="12.0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</row>
    <row r="972" ht="12.0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</row>
    <row r="973" ht="12.0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</row>
    <row r="974" ht="12.0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</row>
    <row r="975" ht="12.0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</row>
    <row r="976" ht="12.0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</row>
    <row r="977" ht="12.0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</row>
    <row r="978" ht="12.0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</row>
    <row r="979" ht="12.0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</row>
    <row r="980" ht="12.0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</row>
    <row r="981" ht="12.0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</row>
    <row r="982" ht="12.0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</row>
    <row r="983" ht="12.0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</row>
    <row r="984" ht="12.0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</row>
    <row r="985" ht="12.0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</row>
    <row r="986" ht="12.0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</row>
    <row r="987" ht="12.0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</row>
    <row r="988" ht="12.0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</row>
    <row r="989" ht="12.0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</row>
    <row r="990" ht="12.0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</row>
    <row r="991" ht="12.0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</row>
    <row r="992" ht="12.0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</row>
    <row r="993" ht="12.0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</row>
    <row r="994" ht="12.0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</row>
    <row r="995" ht="12.0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</row>
    <row r="996" ht="12.0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</row>
    <row r="997" ht="12.0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</row>
    <row r="998" ht="12.0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</row>
    <row r="999" ht="12.0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</row>
    <row r="1000" ht="12.0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</row>
  </sheetData>
  <mergeCells count="4">
    <mergeCell ref="D2:E2"/>
    <mergeCell ref="H2:L2"/>
    <mergeCell ref="C5:I5"/>
    <mergeCell ref="J5:P5"/>
  </mergeCells>
  <conditionalFormatting sqref="E8">
    <cfRule type="expression" dxfId="2" priority="1">
      <formula>E7&lt;&gt;"確定"</formula>
    </cfRule>
  </conditionalFormatting>
  <conditionalFormatting sqref="C8:D8">
    <cfRule type="expression" dxfId="2" priority="2">
      <formula>C7&lt;&gt;"確定"</formula>
    </cfRule>
  </conditionalFormatting>
  <conditionalFormatting sqref="F8:H8 J8:O8">
    <cfRule type="expression" dxfId="2" priority="3">
      <formula>F7&lt;&gt;"確定"</formula>
    </cfRule>
  </conditionalFormatting>
  <conditionalFormatting sqref="C11:D11">
    <cfRule type="expression" dxfId="2" priority="4">
      <formula>C7&lt;&gt;"確定"</formula>
    </cfRule>
  </conditionalFormatting>
  <conditionalFormatting sqref="F11:H11 J11:O11">
    <cfRule type="expression" dxfId="2" priority="5">
      <formula>F7&lt;&gt;"確定"</formula>
    </cfRule>
  </conditionalFormatting>
  <conditionalFormatting sqref="E15">
    <cfRule type="expression" dxfId="2" priority="6">
      <formula>E7&lt;&gt;"確定"</formula>
    </cfRule>
  </conditionalFormatting>
  <conditionalFormatting sqref="F15:H15">
    <cfRule type="expression" dxfId="2" priority="7">
      <formula>F7&lt;&gt;"確定"</formula>
    </cfRule>
  </conditionalFormatting>
  <conditionalFormatting sqref="C15:D15">
    <cfRule type="expression" dxfId="2" priority="8">
      <formula>C7&lt;&gt;"確定"</formula>
    </cfRule>
  </conditionalFormatting>
  <conditionalFormatting sqref="J15:O15">
    <cfRule type="expression" dxfId="2" priority="9">
      <formula>J7&lt;&gt;"確定"</formula>
    </cfRule>
  </conditionalFormatting>
  <conditionalFormatting sqref="E11">
    <cfRule type="expression" dxfId="2" priority="10">
      <formula>E7&lt;&gt;"確定"</formula>
    </cfRule>
  </conditionalFormatting>
  <printOptions/>
  <pageMargins bottom="1.0" footer="0.0" header="0.0" left="0.2" right="0.2" top="1.0"/>
  <pageSetup paperSize="9" scale="12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" width="2.56"/>
    <col customWidth="1" min="2" max="2" width="7.67"/>
    <col customWidth="1" min="3" max="3" width="6.0"/>
    <col customWidth="1" hidden="1" min="4" max="4" width="5.11"/>
    <col customWidth="1" min="5" max="10" width="7.11"/>
    <col customWidth="1" min="11" max="11" width="7.89"/>
    <col customWidth="1" min="12" max="17" width="7.11"/>
    <col customWidth="1" min="18" max="18" width="7.89"/>
    <col customWidth="1" min="19" max="19" width="8.22"/>
    <col customWidth="1" min="20" max="26" width="6.78"/>
  </cols>
  <sheetData>
    <row r="1" ht="40.5" customHeight="1">
      <c r="A1" s="47"/>
      <c r="B1" s="47"/>
      <c r="C1" s="47"/>
      <c r="D1" s="47"/>
      <c r="E1" s="47" t="s">
        <v>75</v>
      </c>
      <c r="F1" s="207" t="s">
        <v>76</v>
      </c>
      <c r="G1" s="207"/>
      <c r="H1" s="47"/>
      <c r="I1" s="20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ht="21.0" customHeight="1">
      <c r="A2" s="47"/>
      <c r="B2" s="47"/>
      <c r="C2" s="47"/>
      <c r="D2" s="47"/>
      <c r="E2" s="208" t="s">
        <v>35</v>
      </c>
      <c r="F2" s="209"/>
      <c r="G2" s="209"/>
      <c r="H2" s="209"/>
      <c r="I2" s="209"/>
      <c r="J2" s="209"/>
      <c r="K2" s="210"/>
      <c r="L2" s="208" t="s">
        <v>36</v>
      </c>
      <c r="M2" s="209"/>
      <c r="N2" s="209"/>
      <c r="O2" s="209"/>
      <c r="P2" s="209"/>
      <c r="Q2" s="209"/>
      <c r="R2" s="210"/>
      <c r="S2" s="211" t="s">
        <v>37</v>
      </c>
      <c r="T2" s="47"/>
      <c r="U2" s="47"/>
      <c r="V2" s="47"/>
      <c r="W2" s="47"/>
      <c r="X2" s="47"/>
      <c r="Y2" s="47"/>
      <c r="Z2" s="47"/>
    </row>
    <row r="3" ht="17.25" customHeight="1">
      <c r="A3" s="47"/>
      <c r="B3" s="47"/>
      <c r="C3" s="47"/>
      <c r="D3" s="47"/>
      <c r="E3" s="212">
        <v>4.0</v>
      </c>
      <c r="F3" s="213">
        <v>5.0</v>
      </c>
      <c r="G3" s="213">
        <v>6.0</v>
      </c>
      <c r="H3" s="213">
        <v>7.0</v>
      </c>
      <c r="I3" s="213">
        <v>8.0</v>
      </c>
      <c r="J3" s="214">
        <v>9.0</v>
      </c>
      <c r="K3" s="215" t="s">
        <v>38</v>
      </c>
      <c r="L3" s="216">
        <v>10.0</v>
      </c>
      <c r="M3" s="217">
        <v>11.0</v>
      </c>
      <c r="N3" s="217">
        <v>12.0</v>
      </c>
      <c r="O3" s="217">
        <v>1.0</v>
      </c>
      <c r="P3" s="217">
        <v>2.0</v>
      </c>
      <c r="Q3" s="218">
        <v>3.0</v>
      </c>
      <c r="R3" s="219" t="s">
        <v>39</v>
      </c>
      <c r="S3" s="219" t="s">
        <v>40</v>
      </c>
      <c r="T3" s="47"/>
      <c r="U3" s="47"/>
      <c r="V3" s="47"/>
      <c r="W3" s="47"/>
      <c r="X3" s="47"/>
      <c r="Y3" s="47"/>
      <c r="Z3" s="47"/>
    </row>
    <row r="4" ht="17.25" customHeight="1">
      <c r="A4" s="220">
        <v>1.0</v>
      </c>
      <c r="B4" s="221" t="s">
        <v>77</v>
      </c>
      <c r="C4" s="222" t="s">
        <v>9</v>
      </c>
      <c r="D4" s="223" t="str">
        <f>B4&amp;C4</f>
        <v>管理売上</v>
      </c>
      <c r="E4" s="224"/>
      <c r="F4" s="225"/>
      <c r="G4" s="225"/>
      <c r="H4" s="225"/>
      <c r="I4" s="225"/>
      <c r="J4" s="226"/>
      <c r="K4" s="227">
        <f t="shared" ref="K4:K27" si="1">SUM(E4:J4)</f>
        <v>0</v>
      </c>
      <c r="L4" s="224"/>
      <c r="M4" s="225"/>
      <c r="N4" s="225"/>
      <c r="O4" s="225"/>
      <c r="P4" s="225"/>
      <c r="Q4" s="226"/>
      <c r="R4" s="228">
        <f t="shared" ref="R4:R27" si="2">SUM(L4:Q4)</f>
        <v>0</v>
      </c>
      <c r="S4" s="228">
        <f t="shared" ref="S4:S27" si="3">SUM(R4,K4)</f>
        <v>0</v>
      </c>
      <c r="T4" s="47"/>
      <c r="U4" s="47"/>
      <c r="V4" s="47"/>
      <c r="W4" s="47"/>
      <c r="X4" s="47"/>
      <c r="Y4" s="47"/>
      <c r="Z4" s="47"/>
    </row>
    <row r="5" ht="17.25" customHeight="1">
      <c r="A5" s="229"/>
      <c r="B5" s="43"/>
      <c r="C5" s="230" t="s">
        <v>10</v>
      </c>
      <c r="D5" s="231" t="str">
        <f>B4&amp;C5</f>
        <v>管理売上原価</v>
      </c>
      <c r="E5" s="232"/>
      <c r="F5" s="233"/>
      <c r="G5" s="233"/>
      <c r="H5" s="233"/>
      <c r="I5" s="233"/>
      <c r="J5" s="234"/>
      <c r="K5" s="235">
        <f t="shared" si="1"/>
        <v>0</v>
      </c>
      <c r="L5" s="232"/>
      <c r="M5" s="233"/>
      <c r="N5" s="233"/>
      <c r="O5" s="233"/>
      <c r="P5" s="233"/>
      <c r="Q5" s="234"/>
      <c r="R5" s="236">
        <f t="shared" si="2"/>
        <v>0</v>
      </c>
      <c r="S5" s="236">
        <f t="shared" si="3"/>
        <v>0</v>
      </c>
      <c r="T5" s="47"/>
      <c r="U5" s="47"/>
      <c r="V5" s="47"/>
      <c r="W5" s="47"/>
      <c r="X5" s="47"/>
      <c r="Y5" s="47"/>
      <c r="Z5" s="47"/>
    </row>
    <row r="6" ht="17.25" customHeight="1">
      <c r="A6" s="237"/>
      <c r="B6" s="238"/>
      <c r="C6" s="239" t="s">
        <v>44</v>
      </c>
      <c r="D6" s="240" t="str">
        <f>B4&amp;C6</f>
        <v>管理販管費</v>
      </c>
      <c r="E6" s="241"/>
      <c r="F6" s="242"/>
      <c r="G6" s="242"/>
      <c r="H6" s="242"/>
      <c r="I6" s="242"/>
      <c r="J6" s="243"/>
      <c r="K6" s="244">
        <f t="shared" si="1"/>
        <v>0</v>
      </c>
      <c r="L6" s="241"/>
      <c r="M6" s="242"/>
      <c r="N6" s="242"/>
      <c r="O6" s="242"/>
      <c r="P6" s="242"/>
      <c r="Q6" s="243"/>
      <c r="R6" s="245">
        <f t="shared" si="2"/>
        <v>0</v>
      </c>
      <c r="S6" s="245">
        <f t="shared" si="3"/>
        <v>0</v>
      </c>
      <c r="T6" s="47"/>
      <c r="U6" s="47"/>
      <c r="V6" s="47"/>
      <c r="W6" s="47"/>
      <c r="X6" s="47"/>
      <c r="Y6" s="47"/>
      <c r="Z6" s="47"/>
    </row>
    <row r="7" ht="17.25" customHeight="1">
      <c r="A7" s="246">
        <v>2.0</v>
      </c>
      <c r="B7" s="43" t="s">
        <v>78</v>
      </c>
      <c r="C7" s="247" t="s">
        <v>9</v>
      </c>
      <c r="D7" s="223" t="str">
        <f>B7&amp;C7</f>
        <v>家庭教師売上</v>
      </c>
      <c r="E7" s="248"/>
      <c r="F7" s="249"/>
      <c r="G7" s="249"/>
      <c r="H7" s="249"/>
      <c r="I7" s="249"/>
      <c r="J7" s="250"/>
      <c r="K7" s="251">
        <f t="shared" si="1"/>
        <v>0</v>
      </c>
      <c r="L7" s="248"/>
      <c r="M7" s="249"/>
      <c r="N7" s="249"/>
      <c r="O7" s="249"/>
      <c r="P7" s="249"/>
      <c r="Q7" s="250"/>
      <c r="R7" s="252">
        <f t="shared" si="2"/>
        <v>0</v>
      </c>
      <c r="S7" s="252">
        <f t="shared" si="3"/>
        <v>0</v>
      </c>
      <c r="T7" s="47"/>
      <c r="U7" s="47"/>
      <c r="V7" s="47"/>
      <c r="W7" s="47"/>
      <c r="X7" s="47"/>
      <c r="Y7" s="47"/>
      <c r="Z7" s="47"/>
    </row>
    <row r="8" ht="17.25" customHeight="1">
      <c r="A8" s="246"/>
      <c r="B8" s="43"/>
      <c r="C8" s="230" t="s">
        <v>10</v>
      </c>
      <c r="D8" s="231" t="str">
        <f>B7&amp;C8</f>
        <v>家庭教師売上原価</v>
      </c>
      <c r="E8" s="232"/>
      <c r="F8" s="233"/>
      <c r="G8" s="233"/>
      <c r="H8" s="233"/>
      <c r="I8" s="233"/>
      <c r="J8" s="234"/>
      <c r="K8" s="235">
        <f t="shared" si="1"/>
        <v>0</v>
      </c>
      <c r="L8" s="232"/>
      <c r="M8" s="233"/>
      <c r="N8" s="233"/>
      <c r="O8" s="233"/>
      <c r="P8" s="233"/>
      <c r="Q8" s="234"/>
      <c r="R8" s="236">
        <f t="shared" si="2"/>
        <v>0</v>
      </c>
      <c r="S8" s="236">
        <f t="shared" si="3"/>
        <v>0</v>
      </c>
      <c r="T8" s="47"/>
      <c r="U8" s="47"/>
      <c r="V8" s="47"/>
      <c r="W8" s="47"/>
      <c r="X8" s="47"/>
      <c r="Y8" s="47"/>
      <c r="Z8" s="47"/>
    </row>
    <row r="9" ht="17.25" customHeight="1">
      <c r="A9" s="246"/>
      <c r="B9" s="43"/>
      <c r="C9" s="253" t="s">
        <v>44</v>
      </c>
      <c r="D9" s="240" t="str">
        <f>B7&amp;C9</f>
        <v>家庭教師販管費</v>
      </c>
      <c r="E9" s="254"/>
      <c r="F9" s="255"/>
      <c r="G9" s="255"/>
      <c r="H9" s="255"/>
      <c r="I9" s="255"/>
      <c r="J9" s="256"/>
      <c r="K9" s="257">
        <f t="shared" si="1"/>
        <v>0</v>
      </c>
      <c r="L9" s="254"/>
      <c r="M9" s="255"/>
      <c r="N9" s="255"/>
      <c r="O9" s="255"/>
      <c r="P9" s="255"/>
      <c r="Q9" s="256"/>
      <c r="R9" s="258">
        <f t="shared" si="2"/>
        <v>0</v>
      </c>
      <c r="S9" s="258">
        <f t="shared" si="3"/>
        <v>0</v>
      </c>
      <c r="T9" s="47"/>
      <c r="U9" s="47"/>
      <c r="V9" s="47"/>
      <c r="W9" s="47"/>
      <c r="X9" s="47"/>
      <c r="Y9" s="47"/>
      <c r="Z9" s="47"/>
    </row>
    <row r="10" ht="17.25" customHeight="1">
      <c r="A10" s="220">
        <v>5.0</v>
      </c>
      <c r="B10" s="221" t="s">
        <v>34</v>
      </c>
      <c r="C10" s="222" t="s">
        <v>9</v>
      </c>
      <c r="D10" s="223" t="str">
        <f>B10&amp;C10</f>
        <v>講師求人売上</v>
      </c>
      <c r="E10" s="224"/>
      <c r="F10" s="225"/>
      <c r="G10" s="225"/>
      <c r="H10" s="225"/>
      <c r="I10" s="225"/>
      <c r="J10" s="226"/>
      <c r="K10" s="227">
        <f t="shared" si="1"/>
        <v>0</v>
      </c>
      <c r="L10" s="224"/>
      <c r="M10" s="225"/>
      <c r="N10" s="225"/>
      <c r="O10" s="225"/>
      <c r="P10" s="225"/>
      <c r="Q10" s="226"/>
      <c r="R10" s="228">
        <f t="shared" si="2"/>
        <v>0</v>
      </c>
      <c r="S10" s="228">
        <f t="shared" si="3"/>
        <v>0</v>
      </c>
      <c r="T10" s="47"/>
      <c r="U10" s="47"/>
      <c r="V10" s="47"/>
      <c r="W10" s="47"/>
      <c r="X10" s="47"/>
      <c r="Y10" s="47"/>
      <c r="Z10" s="47"/>
    </row>
    <row r="11" ht="17.25" customHeight="1">
      <c r="A11" s="229"/>
      <c r="B11" s="43"/>
      <c r="C11" s="230" t="s">
        <v>10</v>
      </c>
      <c r="D11" s="231" t="str">
        <f>B10&amp;C11</f>
        <v>講師求人売上原価</v>
      </c>
      <c r="E11" s="232"/>
      <c r="F11" s="233"/>
      <c r="G11" s="233"/>
      <c r="H11" s="233"/>
      <c r="I11" s="233"/>
      <c r="J11" s="234"/>
      <c r="K11" s="235">
        <f t="shared" si="1"/>
        <v>0</v>
      </c>
      <c r="L11" s="232"/>
      <c r="M11" s="233"/>
      <c r="N11" s="233"/>
      <c r="O11" s="233"/>
      <c r="P11" s="233"/>
      <c r="Q11" s="234"/>
      <c r="R11" s="236">
        <f t="shared" si="2"/>
        <v>0</v>
      </c>
      <c r="S11" s="236">
        <f t="shared" si="3"/>
        <v>0</v>
      </c>
      <c r="T11" s="47"/>
      <c r="U11" s="47"/>
      <c r="V11" s="47"/>
      <c r="W11" s="47"/>
      <c r="X11" s="47"/>
      <c r="Y11" s="47"/>
      <c r="Z11" s="47"/>
    </row>
    <row r="12" ht="17.25" customHeight="1">
      <c r="A12" s="237"/>
      <c r="B12" s="238"/>
      <c r="C12" s="239" t="s">
        <v>44</v>
      </c>
      <c r="D12" s="240" t="str">
        <f>B10&amp;C12</f>
        <v>講師求人販管費</v>
      </c>
      <c r="E12" s="241"/>
      <c r="F12" s="242"/>
      <c r="G12" s="242"/>
      <c r="H12" s="242"/>
      <c r="I12" s="242"/>
      <c r="J12" s="243"/>
      <c r="K12" s="244">
        <f t="shared" si="1"/>
        <v>0</v>
      </c>
      <c r="L12" s="241"/>
      <c r="M12" s="242"/>
      <c r="N12" s="242"/>
      <c r="O12" s="242"/>
      <c r="P12" s="242"/>
      <c r="Q12" s="243"/>
      <c r="R12" s="245">
        <f t="shared" si="2"/>
        <v>0</v>
      </c>
      <c r="S12" s="245">
        <f t="shared" si="3"/>
        <v>0</v>
      </c>
      <c r="T12" s="47"/>
      <c r="U12" s="47"/>
      <c r="V12" s="47"/>
      <c r="W12" s="47"/>
      <c r="X12" s="47"/>
      <c r="Y12" s="47"/>
      <c r="Z12" s="47"/>
    </row>
    <row r="13" ht="17.25" customHeight="1">
      <c r="A13" s="246">
        <v>6.0</v>
      </c>
      <c r="B13" s="43" t="s">
        <v>79</v>
      </c>
      <c r="C13" s="247" t="s">
        <v>9</v>
      </c>
      <c r="D13" s="223" t="str">
        <f>B13&amp;C13</f>
        <v>留学生支援売上</v>
      </c>
      <c r="E13" s="248"/>
      <c r="F13" s="249"/>
      <c r="G13" s="249"/>
      <c r="H13" s="249"/>
      <c r="I13" s="249"/>
      <c r="J13" s="250"/>
      <c r="K13" s="251">
        <f t="shared" si="1"/>
        <v>0</v>
      </c>
      <c r="L13" s="248"/>
      <c r="M13" s="249"/>
      <c r="N13" s="249"/>
      <c r="O13" s="249"/>
      <c r="P13" s="249"/>
      <c r="Q13" s="250"/>
      <c r="R13" s="252">
        <f t="shared" si="2"/>
        <v>0</v>
      </c>
      <c r="S13" s="252">
        <f t="shared" si="3"/>
        <v>0</v>
      </c>
      <c r="T13" s="47"/>
      <c r="U13" s="47"/>
      <c r="V13" s="47"/>
      <c r="W13" s="47"/>
      <c r="X13" s="47"/>
      <c r="Y13" s="47"/>
      <c r="Z13" s="47"/>
    </row>
    <row r="14" ht="17.25" customHeight="1">
      <c r="A14" s="246"/>
      <c r="B14" s="43"/>
      <c r="C14" s="230" t="s">
        <v>10</v>
      </c>
      <c r="D14" s="231" t="str">
        <f>B13&amp;C14</f>
        <v>留学生支援売上原価</v>
      </c>
      <c r="E14" s="232"/>
      <c r="F14" s="233"/>
      <c r="G14" s="233"/>
      <c r="H14" s="233"/>
      <c r="I14" s="233"/>
      <c r="J14" s="234"/>
      <c r="K14" s="235">
        <f t="shared" si="1"/>
        <v>0</v>
      </c>
      <c r="L14" s="232"/>
      <c r="M14" s="233"/>
      <c r="N14" s="233"/>
      <c r="O14" s="233"/>
      <c r="P14" s="233"/>
      <c r="Q14" s="234"/>
      <c r="R14" s="236">
        <f t="shared" si="2"/>
        <v>0</v>
      </c>
      <c r="S14" s="236">
        <f t="shared" si="3"/>
        <v>0</v>
      </c>
      <c r="T14" s="47"/>
      <c r="U14" s="47"/>
      <c r="V14" s="47"/>
      <c r="W14" s="47"/>
      <c r="X14" s="47"/>
      <c r="Y14" s="47"/>
      <c r="Z14" s="47"/>
    </row>
    <row r="15" ht="17.25" customHeight="1">
      <c r="A15" s="246"/>
      <c r="B15" s="43"/>
      <c r="C15" s="253" t="s">
        <v>44</v>
      </c>
      <c r="D15" s="240" t="str">
        <f>B13&amp;C15</f>
        <v>留学生支援販管費</v>
      </c>
      <c r="E15" s="254"/>
      <c r="F15" s="255"/>
      <c r="G15" s="255"/>
      <c r="H15" s="255"/>
      <c r="I15" s="255"/>
      <c r="J15" s="256"/>
      <c r="K15" s="257">
        <f t="shared" si="1"/>
        <v>0</v>
      </c>
      <c r="L15" s="254"/>
      <c r="M15" s="255"/>
      <c r="N15" s="255"/>
      <c r="O15" s="255"/>
      <c r="P15" s="255"/>
      <c r="Q15" s="256"/>
      <c r="R15" s="258">
        <f t="shared" si="2"/>
        <v>0</v>
      </c>
      <c r="S15" s="258">
        <f t="shared" si="3"/>
        <v>0</v>
      </c>
      <c r="T15" s="47"/>
      <c r="U15" s="47"/>
      <c r="V15" s="47"/>
      <c r="W15" s="47"/>
      <c r="X15" s="47"/>
      <c r="Y15" s="47"/>
      <c r="Z15" s="47"/>
    </row>
    <row r="16" ht="17.25" customHeight="1">
      <c r="A16" s="220">
        <v>8.0</v>
      </c>
      <c r="B16" s="221" t="s">
        <v>80</v>
      </c>
      <c r="C16" s="222" t="s">
        <v>9</v>
      </c>
      <c r="D16" s="223" t="str">
        <f>B16&amp;C16</f>
        <v>学生メディア売上</v>
      </c>
      <c r="E16" s="224"/>
      <c r="F16" s="225"/>
      <c r="G16" s="225"/>
      <c r="H16" s="225"/>
      <c r="I16" s="225"/>
      <c r="J16" s="226"/>
      <c r="K16" s="227">
        <f t="shared" si="1"/>
        <v>0</v>
      </c>
      <c r="L16" s="224"/>
      <c r="M16" s="225"/>
      <c r="N16" s="225"/>
      <c r="O16" s="225"/>
      <c r="P16" s="225"/>
      <c r="Q16" s="226"/>
      <c r="R16" s="228">
        <f t="shared" si="2"/>
        <v>0</v>
      </c>
      <c r="S16" s="228">
        <f t="shared" si="3"/>
        <v>0</v>
      </c>
      <c r="T16" s="47"/>
      <c r="U16" s="47"/>
      <c r="V16" s="47"/>
      <c r="W16" s="47"/>
      <c r="X16" s="47"/>
      <c r="Y16" s="47"/>
      <c r="Z16" s="47"/>
    </row>
    <row r="17" ht="17.25" customHeight="1">
      <c r="A17" s="229"/>
      <c r="B17" s="43"/>
      <c r="C17" s="230" t="s">
        <v>10</v>
      </c>
      <c r="D17" s="231" t="str">
        <f>B16&amp;C17</f>
        <v>学生メディア売上原価</v>
      </c>
      <c r="E17" s="232"/>
      <c r="F17" s="233"/>
      <c r="G17" s="233"/>
      <c r="H17" s="233"/>
      <c r="I17" s="233"/>
      <c r="J17" s="234"/>
      <c r="K17" s="235">
        <f t="shared" si="1"/>
        <v>0</v>
      </c>
      <c r="L17" s="232"/>
      <c r="M17" s="233"/>
      <c r="N17" s="233"/>
      <c r="O17" s="233"/>
      <c r="P17" s="233"/>
      <c r="Q17" s="234"/>
      <c r="R17" s="236">
        <f t="shared" si="2"/>
        <v>0</v>
      </c>
      <c r="S17" s="236">
        <f t="shared" si="3"/>
        <v>0</v>
      </c>
      <c r="T17" s="47"/>
      <c r="U17" s="47"/>
      <c r="V17" s="47"/>
      <c r="W17" s="47"/>
      <c r="X17" s="47"/>
      <c r="Y17" s="47"/>
      <c r="Z17" s="47"/>
    </row>
    <row r="18" ht="17.25" customHeight="1">
      <c r="A18" s="237"/>
      <c r="B18" s="238"/>
      <c r="C18" s="239" t="s">
        <v>44</v>
      </c>
      <c r="D18" s="240" t="str">
        <f>B16&amp;C18</f>
        <v>学生メディア販管費</v>
      </c>
      <c r="E18" s="241"/>
      <c r="F18" s="242"/>
      <c r="G18" s="242"/>
      <c r="H18" s="242"/>
      <c r="I18" s="242"/>
      <c r="J18" s="243"/>
      <c r="K18" s="244">
        <f t="shared" si="1"/>
        <v>0</v>
      </c>
      <c r="L18" s="241"/>
      <c r="M18" s="242"/>
      <c r="N18" s="242"/>
      <c r="O18" s="242"/>
      <c r="P18" s="242"/>
      <c r="Q18" s="243"/>
      <c r="R18" s="245">
        <f t="shared" si="2"/>
        <v>0</v>
      </c>
      <c r="S18" s="245">
        <f t="shared" si="3"/>
        <v>0</v>
      </c>
      <c r="T18" s="47"/>
      <c r="U18" s="47"/>
      <c r="V18" s="47"/>
      <c r="W18" s="47"/>
      <c r="X18" s="47"/>
      <c r="Y18" s="47"/>
      <c r="Z18" s="47"/>
    </row>
    <row r="19" ht="17.25" customHeight="1">
      <c r="A19" s="246">
        <v>9.0</v>
      </c>
      <c r="B19" s="43" t="s">
        <v>81</v>
      </c>
      <c r="C19" s="247" t="s">
        <v>9</v>
      </c>
      <c r="D19" s="223" t="str">
        <f>B19&amp;C19</f>
        <v>学習デザイン売上</v>
      </c>
      <c r="E19" s="248"/>
      <c r="F19" s="249"/>
      <c r="G19" s="249"/>
      <c r="H19" s="249"/>
      <c r="I19" s="249"/>
      <c r="J19" s="250"/>
      <c r="K19" s="251">
        <f t="shared" si="1"/>
        <v>0</v>
      </c>
      <c r="L19" s="248"/>
      <c r="M19" s="249"/>
      <c r="N19" s="249"/>
      <c r="O19" s="249"/>
      <c r="P19" s="249"/>
      <c r="Q19" s="250"/>
      <c r="R19" s="252">
        <f t="shared" si="2"/>
        <v>0</v>
      </c>
      <c r="S19" s="252">
        <f t="shared" si="3"/>
        <v>0</v>
      </c>
      <c r="T19" s="47"/>
      <c r="U19" s="47"/>
      <c r="V19" s="47"/>
      <c r="W19" s="47"/>
      <c r="X19" s="47"/>
      <c r="Y19" s="47"/>
      <c r="Z19" s="47"/>
    </row>
    <row r="20" ht="17.25" customHeight="1">
      <c r="A20" s="246"/>
      <c r="B20" s="43"/>
      <c r="C20" s="230" t="s">
        <v>10</v>
      </c>
      <c r="D20" s="231" t="str">
        <f>B19&amp;C20</f>
        <v>学習デザイン売上原価</v>
      </c>
      <c r="E20" s="232"/>
      <c r="F20" s="233"/>
      <c r="G20" s="233"/>
      <c r="H20" s="233"/>
      <c r="I20" s="233"/>
      <c r="J20" s="234"/>
      <c r="K20" s="235">
        <f t="shared" si="1"/>
        <v>0</v>
      </c>
      <c r="L20" s="232"/>
      <c r="M20" s="233"/>
      <c r="N20" s="233"/>
      <c r="O20" s="233"/>
      <c r="P20" s="233"/>
      <c r="Q20" s="234"/>
      <c r="R20" s="236">
        <f t="shared" si="2"/>
        <v>0</v>
      </c>
      <c r="S20" s="236">
        <f t="shared" si="3"/>
        <v>0</v>
      </c>
      <c r="T20" s="47"/>
      <c r="U20" s="47"/>
      <c r="V20" s="47"/>
      <c r="W20" s="47"/>
      <c r="X20" s="47"/>
      <c r="Y20" s="47"/>
      <c r="Z20" s="47"/>
    </row>
    <row r="21" ht="17.25" customHeight="1">
      <c r="A21" s="246"/>
      <c r="B21" s="43"/>
      <c r="C21" s="253" t="s">
        <v>44</v>
      </c>
      <c r="D21" s="240" t="str">
        <f>B19&amp;C21</f>
        <v>学習デザイン販管費</v>
      </c>
      <c r="E21" s="254"/>
      <c r="F21" s="255"/>
      <c r="G21" s="255"/>
      <c r="H21" s="255"/>
      <c r="I21" s="255"/>
      <c r="J21" s="256"/>
      <c r="K21" s="257">
        <f t="shared" si="1"/>
        <v>0</v>
      </c>
      <c r="L21" s="254"/>
      <c r="M21" s="255"/>
      <c r="N21" s="255"/>
      <c r="O21" s="255"/>
      <c r="P21" s="255"/>
      <c r="Q21" s="256"/>
      <c r="R21" s="258">
        <f t="shared" si="2"/>
        <v>0</v>
      </c>
      <c r="S21" s="258">
        <f t="shared" si="3"/>
        <v>0</v>
      </c>
      <c r="T21" s="47"/>
      <c r="U21" s="47"/>
      <c r="V21" s="47"/>
      <c r="W21" s="47"/>
      <c r="X21" s="47"/>
      <c r="Y21" s="47"/>
      <c r="Z21" s="47"/>
    </row>
    <row r="22" ht="17.25" customHeight="1">
      <c r="A22" s="220">
        <v>12.0</v>
      </c>
      <c r="B22" s="221" t="s">
        <v>82</v>
      </c>
      <c r="C22" s="222" t="s">
        <v>9</v>
      </c>
      <c r="D22" s="223" t="str">
        <f>B22&amp;C22</f>
        <v>経営投資売上</v>
      </c>
      <c r="E22" s="224"/>
      <c r="F22" s="225"/>
      <c r="G22" s="225"/>
      <c r="H22" s="225"/>
      <c r="I22" s="225"/>
      <c r="J22" s="226"/>
      <c r="K22" s="227">
        <f t="shared" si="1"/>
        <v>0</v>
      </c>
      <c r="L22" s="224"/>
      <c r="M22" s="225"/>
      <c r="N22" s="225"/>
      <c r="O22" s="225"/>
      <c r="P22" s="225"/>
      <c r="Q22" s="226"/>
      <c r="R22" s="228">
        <f t="shared" si="2"/>
        <v>0</v>
      </c>
      <c r="S22" s="228">
        <f t="shared" si="3"/>
        <v>0</v>
      </c>
      <c r="T22" s="47"/>
      <c r="U22" s="47"/>
      <c r="V22" s="47"/>
      <c r="W22" s="47"/>
      <c r="X22" s="47"/>
      <c r="Y22" s="47"/>
      <c r="Z22" s="47"/>
    </row>
    <row r="23" ht="17.25" customHeight="1">
      <c r="A23" s="229"/>
      <c r="B23" s="43"/>
      <c r="C23" s="230" t="s">
        <v>10</v>
      </c>
      <c r="D23" s="231" t="str">
        <f>B22&amp;C23</f>
        <v>経営投資売上原価</v>
      </c>
      <c r="E23" s="232"/>
      <c r="F23" s="233"/>
      <c r="G23" s="233"/>
      <c r="H23" s="233"/>
      <c r="I23" s="233"/>
      <c r="J23" s="234"/>
      <c r="K23" s="235">
        <f t="shared" si="1"/>
        <v>0</v>
      </c>
      <c r="L23" s="232"/>
      <c r="M23" s="233"/>
      <c r="N23" s="233"/>
      <c r="O23" s="233"/>
      <c r="P23" s="233"/>
      <c r="Q23" s="234"/>
      <c r="R23" s="236">
        <f t="shared" si="2"/>
        <v>0</v>
      </c>
      <c r="S23" s="236">
        <f t="shared" si="3"/>
        <v>0</v>
      </c>
      <c r="T23" s="47"/>
      <c r="U23" s="47"/>
      <c r="V23" s="47"/>
      <c r="W23" s="47"/>
      <c r="X23" s="47"/>
      <c r="Y23" s="47"/>
      <c r="Z23" s="47"/>
    </row>
    <row r="24" ht="17.25" customHeight="1">
      <c r="A24" s="237"/>
      <c r="B24" s="238"/>
      <c r="C24" s="239" t="s">
        <v>44</v>
      </c>
      <c r="D24" s="240" t="str">
        <f>B22&amp;C24</f>
        <v>経営投資販管費</v>
      </c>
      <c r="E24" s="241"/>
      <c r="F24" s="242"/>
      <c r="G24" s="242"/>
      <c r="H24" s="242"/>
      <c r="I24" s="242"/>
      <c r="J24" s="243"/>
      <c r="K24" s="244">
        <f t="shared" si="1"/>
        <v>0</v>
      </c>
      <c r="L24" s="241"/>
      <c r="M24" s="242"/>
      <c r="N24" s="242"/>
      <c r="O24" s="242"/>
      <c r="P24" s="242"/>
      <c r="Q24" s="243"/>
      <c r="R24" s="245">
        <f t="shared" si="2"/>
        <v>0</v>
      </c>
      <c r="S24" s="245">
        <f t="shared" si="3"/>
        <v>0</v>
      </c>
      <c r="T24" s="47"/>
      <c r="U24" s="47"/>
      <c r="V24" s="47"/>
      <c r="W24" s="47"/>
      <c r="X24" s="47"/>
      <c r="Y24" s="47"/>
      <c r="Z24" s="47"/>
    </row>
    <row r="25" ht="19.5" customHeight="1">
      <c r="A25" s="220"/>
      <c r="B25" s="221" t="s">
        <v>83</v>
      </c>
      <c r="C25" s="222" t="s">
        <v>9</v>
      </c>
      <c r="D25" s="223" t="str">
        <f>B25&amp;C25</f>
        <v>全社売上</v>
      </c>
      <c r="E25" s="259">
        <f t="shared" ref="E25:J25" si="4">+E4+E7+E10+E13+E16+E19+E22</f>
        <v>0</v>
      </c>
      <c r="F25" s="260">
        <f t="shared" si="4"/>
        <v>0</v>
      </c>
      <c r="G25" s="260">
        <f t="shared" si="4"/>
        <v>0</v>
      </c>
      <c r="H25" s="260">
        <f t="shared" si="4"/>
        <v>0</v>
      </c>
      <c r="I25" s="260">
        <f t="shared" si="4"/>
        <v>0</v>
      </c>
      <c r="J25" s="261">
        <f t="shared" si="4"/>
        <v>0</v>
      </c>
      <c r="K25" s="227">
        <f t="shared" si="1"/>
        <v>0</v>
      </c>
      <c r="L25" s="259">
        <f t="shared" ref="L25:Q25" si="5">+L4+L7+L10+L13+L16+L19+L22</f>
        <v>0</v>
      </c>
      <c r="M25" s="260">
        <f t="shared" si="5"/>
        <v>0</v>
      </c>
      <c r="N25" s="260">
        <f t="shared" si="5"/>
        <v>0</v>
      </c>
      <c r="O25" s="260">
        <f t="shared" si="5"/>
        <v>0</v>
      </c>
      <c r="P25" s="260">
        <f t="shared" si="5"/>
        <v>0</v>
      </c>
      <c r="Q25" s="261">
        <f t="shared" si="5"/>
        <v>0</v>
      </c>
      <c r="R25" s="228">
        <f t="shared" si="2"/>
        <v>0</v>
      </c>
      <c r="S25" s="228">
        <f t="shared" si="3"/>
        <v>0</v>
      </c>
      <c r="T25" s="47"/>
      <c r="U25" s="47"/>
      <c r="V25" s="47"/>
      <c r="W25" s="47"/>
      <c r="X25" s="47"/>
      <c r="Y25" s="47"/>
      <c r="Z25" s="47"/>
    </row>
    <row r="26" ht="19.5" customHeight="1">
      <c r="A26" s="229"/>
      <c r="B26" s="43"/>
      <c r="C26" s="230" t="s">
        <v>10</v>
      </c>
      <c r="D26" s="231" t="str">
        <f>B25&amp;C26</f>
        <v>全社売上原価</v>
      </c>
      <c r="E26" s="262">
        <f t="shared" ref="E26:J26" si="6">+E5+E8+E11+E14+E17+E20+E23</f>
        <v>0</v>
      </c>
      <c r="F26" s="263">
        <f t="shared" si="6"/>
        <v>0</v>
      </c>
      <c r="G26" s="263">
        <f t="shared" si="6"/>
        <v>0</v>
      </c>
      <c r="H26" s="263">
        <f t="shared" si="6"/>
        <v>0</v>
      </c>
      <c r="I26" s="263">
        <f t="shared" si="6"/>
        <v>0</v>
      </c>
      <c r="J26" s="264">
        <f t="shared" si="6"/>
        <v>0</v>
      </c>
      <c r="K26" s="235">
        <f t="shared" si="1"/>
        <v>0</v>
      </c>
      <c r="L26" s="262">
        <f t="shared" ref="L26:Q26" si="7">+L5+L8+L11+L14+L17+L20+L23</f>
        <v>0</v>
      </c>
      <c r="M26" s="263">
        <f t="shared" si="7"/>
        <v>0</v>
      </c>
      <c r="N26" s="263">
        <f t="shared" si="7"/>
        <v>0</v>
      </c>
      <c r="O26" s="263">
        <f t="shared" si="7"/>
        <v>0</v>
      </c>
      <c r="P26" s="263">
        <f t="shared" si="7"/>
        <v>0</v>
      </c>
      <c r="Q26" s="264">
        <f t="shared" si="7"/>
        <v>0</v>
      </c>
      <c r="R26" s="236">
        <f t="shared" si="2"/>
        <v>0</v>
      </c>
      <c r="S26" s="236">
        <f t="shared" si="3"/>
        <v>0</v>
      </c>
      <c r="T26" s="47"/>
      <c r="U26" s="47"/>
      <c r="V26" s="47"/>
      <c r="W26" s="47"/>
      <c r="X26" s="47"/>
      <c r="Y26" s="47"/>
      <c r="Z26" s="47"/>
    </row>
    <row r="27" ht="19.5" customHeight="1">
      <c r="A27" s="237"/>
      <c r="B27" s="238"/>
      <c r="C27" s="239" t="s">
        <v>44</v>
      </c>
      <c r="D27" s="240" t="str">
        <f>B25&amp;C27</f>
        <v>全社販管費</v>
      </c>
      <c r="E27" s="265">
        <f t="shared" ref="E27:J27" si="8">+E6+E9+E12+E15+E18+E21+E24</f>
        <v>0</v>
      </c>
      <c r="F27" s="266">
        <f t="shared" si="8"/>
        <v>0</v>
      </c>
      <c r="G27" s="266">
        <f t="shared" si="8"/>
        <v>0</v>
      </c>
      <c r="H27" s="266">
        <f t="shared" si="8"/>
        <v>0</v>
      </c>
      <c r="I27" s="266">
        <f t="shared" si="8"/>
        <v>0</v>
      </c>
      <c r="J27" s="267">
        <f t="shared" si="8"/>
        <v>0</v>
      </c>
      <c r="K27" s="244">
        <f t="shared" si="1"/>
        <v>0</v>
      </c>
      <c r="L27" s="265">
        <f t="shared" ref="L27:Q27" si="9">+L6+L9+L12+L15+L18+L21+L24</f>
        <v>0</v>
      </c>
      <c r="M27" s="266">
        <f t="shared" si="9"/>
        <v>0</v>
      </c>
      <c r="N27" s="266">
        <f t="shared" si="9"/>
        <v>0</v>
      </c>
      <c r="O27" s="266">
        <f t="shared" si="9"/>
        <v>0</v>
      </c>
      <c r="P27" s="266">
        <f t="shared" si="9"/>
        <v>0</v>
      </c>
      <c r="Q27" s="267">
        <f t="shared" si="9"/>
        <v>0</v>
      </c>
      <c r="R27" s="245">
        <f t="shared" si="2"/>
        <v>0</v>
      </c>
      <c r="S27" s="245">
        <f t="shared" si="3"/>
        <v>0</v>
      </c>
      <c r="T27" s="47"/>
      <c r="U27" s="47"/>
      <c r="V27" s="47"/>
      <c r="W27" s="47"/>
      <c r="X27" s="47"/>
      <c r="Y27" s="47"/>
      <c r="Z27" s="47"/>
    </row>
    <row r="28" ht="12.0" customHeight="1">
      <c r="A28" s="47"/>
      <c r="B28" s="47"/>
      <c r="C28" s="47"/>
      <c r="D28" s="4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47"/>
      <c r="S28" s="47"/>
      <c r="T28" s="47"/>
      <c r="U28" s="47"/>
      <c r="V28" s="47"/>
      <c r="W28" s="47"/>
      <c r="X28" s="47"/>
      <c r="Y28" s="47"/>
      <c r="Z28" s="47"/>
    </row>
    <row r="29" ht="12.0" customHeight="1">
      <c r="A29" s="47"/>
      <c r="B29" s="47"/>
      <c r="C29" s="47"/>
      <c r="D29" s="4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47"/>
      <c r="S29" s="47"/>
      <c r="T29" s="47"/>
      <c r="U29" s="47"/>
      <c r="V29" s="47"/>
      <c r="W29" s="47"/>
      <c r="X29" s="47"/>
      <c r="Y29" s="47"/>
      <c r="Z29" s="47"/>
    </row>
    <row r="30" ht="12.0" customHeight="1">
      <c r="A30" s="47"/>
      <c r="B30" s="47"/>
      <c r="C30" s="47"/>
      <c r="D30" s="4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47"/>
      <c r="S30" s="47"/>
      <c r="T30" s="47"/>
      <c r="U30" s="47"/>
      <c r="V30" s="47"/>
      <c r="W30" s="47"/>
      <c r="X30" s="47"/>
      <c r="Y30" s="47"/>
      <c r="Z30" s="47"/>
    </row>
    <row r="31" ht="12.0" customHeight="1">
      <c r="A31" s="47"/>
      <c r="B31" s="47"/>
      <c r="C31" s="47"/>
      <c r="D31" s="4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47"/>
      <c r="S31" s="47"/>
      <c r="T31" s="47"/>
      <c r="U31" s="47"/>
      <c r="V31" s="47"/>
      <c r="W31" s="47"/>
      <c r="X31" s="47"/>
      <c r="Y31" s="47"/>
      <c r="Z31" s="47"/>
    </row>
    <row r="32" ht="12.0" customHeight="1">
      <c r="A32" s="47"/>
      <c r="B32" s="47"/>
      <c r="C32" s="47"/>
      <c r="D32" s="4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47"/>
      <c r="S32" s="47"/>
      <c r="T32" s="47"/>
      <c r="U32" s="47"/>
      <c r="V32" s="47"/>
      <c r="W32" s="47"/>
      <c r="X32" s="47"/>
      <c r="Y32" s="47"/>
      <c r="Z32" s="47"/>
    </row>
    <row r="33" ht="12.0" customHeight="1">
      <c r="A33" s="47"/>
      <c r="B33" s="47"/>
      <c r="C33" s="47"/>
      <c r="D33" s="4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47"/>
      <c r="S33" s="47"/>
      <c r="T33" s="47"/>
      <c r="U33" s="47"/>
      <c r="V33" s="47"/>
      <c r="W33" s="47"/>
      <c r="X33" s="47"/>
      <c r="Y33" s="47"/>
      <c r="Z33" s="47"/>
    </row>
    <row r="34" ht="12.0" customHeight="1">
      <c r="A34" s="47"/>
      <c r="B34" s="47"/>
      <c r="C34" s="47"/>
      <c r="D34" s="4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47"/>
      <c r="S34" s="47"/>
      <c r="T34" s="47"/>
      <c r="U34" s="47"/>
      <c r="V34" s="47"/>
      <c r="W34" s="47"/>
      <c r="X34" s="47"/>
      <c r="Y34" s="47"/>
      <c r="Z34" s="47"/>
    </row>
    <row r="35" ht="12.0" customHeight="1">
      <c r="A35" s="47"/>
      <c r="B35" s="47"/>
      <c r="C35" s="47"/>
      <c r="D35" s="4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47"/>
      <c r="S35" s="47"/>
      <c r="T35" s="47"/>
      <c r="U35" s="47"/>
      <c r="V35" s="47"/>
      <c r="W35" s="47"/>
      <c r="X35" s="47"/>
      <c r="Y35" s="47"/>
      <c r="Z35" s="47"/>
    </row>
    <row r="36" ht="12.0" customHeight="1">
      <c r="A36" s="47"/>
      <c r="B36" s="47"/>
      <c r="C36" s="47"/>
      <c r="D36" s="4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47"/>
      <c r="S36" s="47"/>
      <c r="T36" s="47"/>
      <c r="U36" s="47"/>
      <c r="V36" s="47"/>
      <c r="W36" s="47"/>
      <c r="X36" s="47"/>
      <c r="Y36" s="47"/>
      <c r="Z36" s="47"/>
    </row>
    <row r="37" ht="12.0" customHeight="1">
      <c r="A37" s="47"/>
      <c r="B37" s="47"/>
      <c r="C37" s="47"/>
      <c r="D37" s="4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47"/>
      <c r="S37" s="47"/>
      <c r="T37" s="47"/>
      <c r="U37" s="47"/>
      <c r="V37" s="47"/>
      <c r="W37" s="47"/>
      <c r="X37" s="47"/>
      <c r="Y37" s="47"/>
      <c r="Z37" s="47"/>
    </row>
    <row r="38" ht="12.0" customHeight="1">
      <c r="A38" s="47"/>
      <c r="B38" s="47"/>
      <c r="C38" s="47"/>
      <c r="D38" s="4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47"/>
      <c r="S38" s="47"/>
      <c r="T38" s="47"/>
      <c r="U38" s="47"/>
      <c r="V38" s="47"/>
      <c r="W38" s="47"/>
      <c r="X38" s="47"/>
      <c r="Y38" s="47"/>
      <c r="Z38" s="47"/>
    </row>
    <row r="39" ht="12.0" customHeight="1">
      <c r="A39" s="47"/>
      <c r="B39" s="47"/>
      <c r="C39" s="47"/>
      <c r="D39" s="4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47"/>
      <c r="S39" s="47"/>
      <c r="T39" s="47"/>
      <c r="U39" s="47"/>
      <c r="V39" s="47"/>
      <c r="W39" s="47"/>
      <c r="X39" s="47"/>
      <c r="Y39" s="47"/>
      <c r="Z39" s="47"/>
    </row>
    <row r="40" ht="12.0" customHeight="1">
      <c r="A40" s="47"/>
      <c r="B40" s="47"/>
      <c r="C40" s="47"/>
      <c r="D40" s="4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47"/>
      <c r="S40" s="47"/>
      <c r="T40" s="47"/>
      <c r="U40" s="47"/>
      <c r="V40" s="47"/>
      <c r="W40" s="47"/>
      <c r="X40" s="47"/>
      <c r="Y40" s="47"/>
      <c r="Z40" s="47"/>
    </row>
    <row r="41" ht="12.0" customHeight="1">
      <c r="A41" s="47"/>
      <c r="B41" s="47"/>
      <c r="C41" s="47"/>
      <c r="D41" s="4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47"/>
      <c r="S41" s="47"/>
      <c r="T41" s="47"/>
      <c r="U41" s="47"/>
      <c r="V41" s="47"/>
      <c r="W41" s="47"/>
      <c r="X41" s="47"/>
      <c r="Y41" s="47"/>
      <c r="Z41" s="47"/>
    </row>
    <row r="42" ht="12.0" customHeight="1">
      <c r="A42" s="47"/>
      <c r="B42" s="47"/>
      <c r="C42" s="47"/>
      <c r="D42" s="4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47"/>
      <c r="S42" s="47"/>
      <c r="T42" s="47"/>
      <c r="U42" s="47"/>
      <c r="V42" s="47"/>
      <c r="W42" s="47"/>
      <c r="X42" s="47"/>
      <c r="Y42" s="47"/>
      <c r="Z42" s="47"/>
    </row>
    <row r="43" ht="12.0" customHeight="1">
      <c r="A43" s="47"/>
      <c r="B43" s="47"/>
      <c r="C43" s="47"/>
      <c r="D43" s="4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47"/>
      <c r="S43" s="47"/>
      <c r="T43" s="47"/>
      <c r="U43" s="47"/>
      <c r="V43" s="47"/>
      <c r="W43" s="47"/>
      <c r="X43" s="47"/>
      <c r="Y43" s="47"/>
      <c r="Z43" s="47"/>
    </row>
    <row r="44" ht="12.0" customHeight="1">
      <c r="A44" s="47"/>
      <c r="B44" s="47"/>
      <c r="C44" s="47"/>
      <c r="D44" s="4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47"/>
      <c r="S44" s="47"/>
      <c r="T44" s="47"/>
      <c r="U44" s="47"/>
      <c r="V44" s="47"/>
      <c r="W44" s="47"/>
      <c r="X44" s="47"/>
      <c r="Y44" s="47"/>
      <c r="Z44" s="47"/>
    </row>
    <row r="45" ht="12.0" customHeight="1">
      <c r="A45" s="47"/>
      <c r="B45" s="47"/>
      <c r="C45" s="47"/>
      <c r="D45" s="4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47"/>
      <c r="S45" s="47"/>
      <c r="T45" s="47"/>
      <c r="U45" s="47"/>
      <c r="V45" s="47"/>
      <c r="W45" s="47"/>
      <c r="X45" s="47"/>
      <c r="Y45" s="47"/>
      <c r="Z45" s="47"/>
    </row>
    <row r="46" ht="12.0" customHeight="1">
      <c r="A46" s="47"/>
      <c r="B46" s="47"/>
      <c r="C46" s="47"/>
      <c r="D46" s="4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47"/>
      <c r="S46" s="47"/>
      <c r="T46" s="47"/>
      <c r="U46" s="47"/>
      <c r="V46" s="47"/>
      <c r="W46" s="47"/>
      <c r="X46" s="47"/>
      <c r="Y46" s="47"/>
      <c r="Z46" s="47"/>
    </row>
    <row r="47" ht="12.0" customHeight="1">
      <c r="A47" s="47"/>
      <c r="B47" s="47"/>
      <c r="C47" s="47"/>
      <c r="D47" s="4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47"/>
      <c r="S47" s="47"/>
      <c r="T47" s="47"/>
      <c r="U47" s="47"/>
      <c r="V47" s="47"/>
      <c r="W47" s="47"/>
      <c r="X47" s="47"/>
      <c r="Y47" s="47"/>
      <c r="Z47" s="47"/>
    </row>
    <row r="48" ht="12.0" customHeight="1">
      <c r="A48" s="47"/>
      <c r="B48" s="47"/>
      <c r="C48" s="47"/>
      <c r="D48" s="4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47"/>
      <c r="S48" s="47"/>
      <c r="T48" s="47"/>
      <c r="U48" s="47"/>
      <c r="V48" s="47"/>
      <c r="W48" s="47"/>
      <c r="X48" s="47"/>
      <c r="Y48" s="47"/>
      <c r="Z48" s="47"/>
    </row>
    <row r="49" ht="12.0" customHeight="1">
      <c r="A49" s="47"/>
      <c r="B49" s="47"/>
      <c r="C49" s="47"/>
      <c r="D49" s="4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47"/>
      <c r="S49" s="47"/>
      <c r="T49" s="47"/>
      <c r="U49" s="47"/>
      <c r="V49" s="47"/>
      <c r="W49" s="47"/>
      <c r="X49" s="47"/>
      <c r="Y49" s="47"/>
      <c r="Z49" s="47"/>
    </row>
    <row r="50" ht="12.0" customHeight="1">
      <c r="A50" s="47"/>
      <c r="B50" s="47"/>
      <c r="C50" s="47"/>
      <c r="D50" s="4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47"/>
      <c r="S50" s="47"/>
      <c r="T50" s="47"/>
      <c r="U50" s="47"/>
      <c r="V50" s="47"/>
      <c r="W50" s="47"/>
      <c r="X50" s="47"/>
      <c r="Y50" s="47"/>
      <c r="Z50" s="47"/>
    </row>
    <row r="51" ht="12.0" customHeight="1">
      <c r="A51" s="47"/>
      <c r="B51" s="47"/>
      <c r="C51" s="47"/>
      <c r="D51" s="4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47"/>
      <c r="S51" s="47"/>
      <c r="T51" s="47"/>
      <c r="U51" s="47"/>
      <c r="V51" s="47"/>
      <c r="W51" s="47"/>
      <c r="X51" s="47"/>
      <c r="Y51" s="47"/>
      <c r="Z51" s="47"/>
    </row>
    <row r="52" ht="12.0" customHeight="1">
      <c r="A52" s="47"/>
      <c r="B52" s="47"/>
      <c r="C52" s="47"/>
      <c r="D52" s="4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47"/>
      <c r="S52" s="47"/>
      <c r="T52" s="47"/>
      <c r="U52" s="47"/>
      <c r="V52" s="47"/>
      <c r="W52" s="47"/>
      <c r="X52" s="47"/>
      <c r="Y52" s="47"/>
      <c r="Z52" s="47"/>
    </row>
    <row r="53" ht="12.0" customHeight="1">
      <c r="A53" s="47"/>
      <c r="B53" s="47"/>
      <c r="C53" s="47"/>
      <c r="D53" s="4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47"/>
      <c r="S53" s="47"/>
      <c r="T53" s="47"/>
      <c r="U53" s="47"/>
      <c r="V53" s="47"/>
      <c r="W53" s="47"/>
      <c r="X53" s="47"/>
      <c r="Y53" s="47"/>
      <c r="Z53" s="47"/>
    </row>
    <row r="54" ht="12.0" customHeight="1">
      <c r="A54" s="47"/>
      <c r="B54" s="47"/>
      <c r="C54" s="47"/>
      <c r="D54" s="4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47"/>
      <c r="S54" s="47"/>
      <c r="T54" s="47"/>
      <c r="U54" s="47"/>
      <c r="V54" s="47"/>
      <c r="W54" s="47"/>
      <c r="X54" s="47"/>
      <c r="Y54" s="47"/>
      <c r="Z54" s="47"/>
    </row>
    <row r="55" ht="12.0" customHeight="1">
      <c r="A55" s="47"/>
      <c r="B55" s="47"/>
      <c r="C55" s="47"/>
      <c r="D55" s="4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47"/>
      <c r="S55" s="47"/>
      <c r="T55" s="47"/>
      <c r="U55" s="47"/>
      <c r="V55" s="47"/>
      <c r="W55" s="47"/>
      <c r="X55" s="47"/>
      <c r="Y55" s="47"/>
      <c r="Z55" s="47"/>
    </row>
    <row r="56" ht="12.0" customHeight="1">
      <c r="A56" s="47"/>
      <c r="B56" s="47"/>
      <c r="C56" s="47"/>
      <c r="D56" s="4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47"/>
      <c r="S56" s="47"/>
      <c r="T56" s="47"/>
      <c r="U56" s="47"/>
      <c r="V56" s="47"/>
      <c r="W56" s="47"/>
      <c r="X56" s="47"/>
      <c r="Y56" s="47"/>
      <c r="Z56" s="47"/>
    </row>
    <row r="57" ht="12.0" customHeight="1">
      <c r="A57" s="47"/>
      <c r="B57" s="47"/>
      <c r="C57" s="47"/>
      <c r="D57" s="4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47"/>
      <c r="S57" s="47"/>
      <c r="T57" s="47"/>
      <c r="U57" s="47"/>
      <c r="V57" s="47"/>
      <c r="W57" s="47"/>
      <c r="X57" s="47"/>
      <c r="Y57" s="47"/>
      <c r="Z57" s="47"/>
    </row>
    <row r="58" ht="12.0" customHeight="1">
      <c r="A58" s="47"/>
      <c r="B58" s="47"/>
      <c r="C58" s="47"/>
      <c r="D58" s="4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47"/>
      <c r="S58" s="47"/>
      <c r="T58" s="47"/>
      <c r="U58" s="47"/>
      <c r="V58" s="47"/>
      <c r="W58" s="47"/>
      <c r="X58" s="47"/>
      <c r="Y58" s="47"/>
      <c r="Z58" s="47"/>
    </row>
    <row r="59" ht="12.0" customHeight="1">
      <c r="A59" s="47"/>
      <c r="B59" s="47"/>
      <c r="C59" s="47"/>
      <c r="D59" s="4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47"/>
      <c r="S59" s="47"/>
      <c r="T59" s="47"/>
      <c r="U59" s="47"/>
      <c r="V59" s="47"/>
      <c r="W59" s="47"/>
      <c r="X59" s="47"/>
      <c r="Y59" s="47"/>
      <c r="Z59" s="47"/>
    </row>
    <row r="60" ht="12.0" customHeight="1">
      <c r="A60" s="47"/>
      <c r="B60" s="47"/>
      <c r="C60" s="47"/>
      <c r="D60" s="4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47"/>
      <c r="S60" s="47"/>
      <c r="T60" s="47"/>
      <c r="U60" s="47"/>
      <c r="V60" s="47"/>
      <c r="W60" s="47"/>
      <c r="X60" s="47"/>
      <c r="Y60" s="47"/>
      <c r="Z60" s="47"/>
    </row>
    <row r="61" ht="12.0" customHeight="1">
      <c r="A61" s="47"/>
      <c r="B61" s="47"/>
      <c r="C61" s="47"/>
      <c r="D61" s="4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47"/>
      <c r="S61" s="47"/>
      <c r="T61" s="47"/>
      <c r="U61" s="47"/>
      <c r="V61" s="47"/>
      <c r="W61" s="47"/>
      <c r="X61" s="47"/>
      <c r="Y61" s="47"/>
      <c r="Z61" s="47"/>
    </row>
    <row r="62" ht="12.0" customHeight="1">
      <c r="A62" s="47"/>
      <c r="B62" s="47"/>
      <c r="C62" s="47"/>
      <c r="D62" s="4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47"/>
      <c r="S62" s="47"/>
      <c r="T62" s="47"/>
      <c r="U62" s="47"/>
      <c r="V62" s="47"/>
      <c r="W62" s="47"/>
      <c r="X62" s="47"/>
      <c r="Y62" s="47"/>
      <c r="Z62" s="47"/>
    </row>
    <row r="63" ht="12.0" customHeight="1">
      <c r="A63" s="47"/>
      <c r="B63" s="47"/>
      <c r="C63" s="47"/>
      <c r="D63" s="4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47"/>
      <c r="S63" s="47"/>
      <c r="T63" s="47"/>
      <c r="U63" s="47"/>
      <c r="V63" s="47"/>
      <c r="W63" s="47"/>
      <c r="X63" s="47"/>
      <c r="Y63" s="47"/>
      <c r="Z63" s="47"/>
    </row>
    <row r="64" ht="12.0" customHeight="1">
      <c r="A64" s="47"/>
      <c r="B64" s="47"/>
      <c r="C64" s="47"/>
      <c r="D64" s="4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47"/>
      <c r="S64" s="47"/>
      <c r="T64" s="47"/>
      <c r="U64" s="47"/>
      <c r="V64" s="47"/>
      <c r="W64" s="47"/>
      <c r="X64" s="47"/>
      <c r="Y64" s="47"/>
      <c r="Z64" s="47"/>
    </row>
    <row r="65" ht="12.0" customHeight="1">
      <c r="A65" s="47"/>
      <c r="B65" s="47"/>
      <c r="C65" s="47"/>
      <c r="D65" s="4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47"/>
      <c r="S65" s="47"/>
      <c r="T65" s="47"/>
      <c r="U65" s="47"/>
      <c r="V65" s="47"/>
      <c r="W65" s="47"/>
      <c r="X65" s="47"/>
      <c r="Y65" s="47"/>
      <c r="Z65" s="47"/>
    </row>
    <row r="66" ht="12.0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ht="12.0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ht="12.0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ht="12.0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ht="12.0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ht="12.0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ht="12.0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ht="12.0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ht="12.0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ht="12.0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ht="12.0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ht="12.0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ht="12.0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ht="12.0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ht="12.0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ht="12.0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ht="12.0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ht="12.0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ht="12.0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ht="12.0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ht="12.0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ht="12.0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ht="12.0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ht="12.0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ht="12.0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ht="12.0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ht="12.0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ht="12.0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ht="12.0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ht="12.0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ht="12.0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ht="12.0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ht="12.0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ht="12.0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ht="12.0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ht="12.0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ht="12.0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ht="12.0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ht="12.0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ht="12.0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ht="12.0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ht="12.0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ht="12.0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ht="12.0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ht="12.0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ht="12.0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ht="12.0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ht="12.0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ht="12.0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ht="12.0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ht="12.0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ht="12.0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ht="12.0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ht="12.0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ht="12.0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ht="12.0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ht="12.0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ht="12.0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ht="12.0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ht="12.0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ht="12.0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ht="12.0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ht="12.0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ht="12.0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ht="12.0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ht="12.0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ht="12.0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ht="12.0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ht="12.0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ht="12.0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ht="12.0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ht="12.0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ht="12.0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ht="12.0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ht="12.0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ht="12.0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ht="12.0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ht="12.0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ht="12.0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ht="12.0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ht="12.0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ht="12.0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ht="12.0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ht="12.0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ht="12.0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ht="12.0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ht="12.0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ht="12.0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ht="12.0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ht="12.0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ht="12.0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ht="12.0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ht="12.0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ht="12.0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ht="12.0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ht="12.0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ht="12.0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ht="12.0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ht="12.0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ht="12.0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ht="12.0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ht="12.0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ht="12.0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ht="12.0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ht="12.0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ht="12.0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ht="12.0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ht="12.0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ht="12.0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ht="12.0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ht="12.0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ht="12.0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ht="12.0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ht="12.0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ht="12.0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ht="12.0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ht="12.0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ht="12.0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ht="12.0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ht="12.0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ht="12.0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ht="12.0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ht="12.0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ht="12.0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ht="12.0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ht="12.0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ht="12.0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ht="12.0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ht="12.0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ht="12.0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ht="12.0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ht="12.0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ht="12.0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ht="12.0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ht="12.0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ht="12.0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ht="12.0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ht="12.0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ht="12.0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ht="12.0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ht="12.0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ht="12.0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ht="12.0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ht="12.0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ht="12.0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ht="12.0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ht="12.0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ht="12.0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ht="12.0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ht="12.0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ht="12.0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ht="12.0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ht="12.0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ht="12.0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ht="12.0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ht="12.0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ht="12.0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ht="12.0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ht="12.0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ht="12.0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ht="12.0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ht="12.0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ht="12.0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ht="12.0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ht="12.0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ht="12.0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ht="12.0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ht="12.0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ht="12.0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ht="12.0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ht="12.0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ht="12.0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ht="12.0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ht="12.0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ht="12.0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ht="12.0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ht="12.0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ht="12.0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ht="12.0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ht="12.0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ht="12.0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ht="12.0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ht="12.0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ht="12.0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ht="12.0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ht="12.0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ht="12.0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ht="12.0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ht="12.0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ht="12.0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ht="12.0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ht="12.0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ht="12.0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ht="12.0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ht="12.0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ht="12.0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ht="12.0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ht="12.0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ht="12.0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ht="12.0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ht="12.0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ht="12.0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ht="12.0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ht="12.0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ht="12.0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ht="12.0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ht="12.0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ht="12.0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ht="12.0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ht="12.0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ht="12.0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ht="12.0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ht="12.0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ht="12.0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ht="12.0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ht="12.0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ht="12.0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ht="12.0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ht="12.0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ht="12.0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ht="12.0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ht="12.0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ht="12.0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ht="12.0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ht="12.0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ht="12.0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ht="12.0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ht="12.0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ht="12.0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ht="12.0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ht="12.0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ht="12.0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ht="12.0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ht="12.0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ht="12.0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ht="12.0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ht="12.0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ht="12.0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ht="12.0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ht="12.0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ht="12.0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ht="12.0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ht="12.0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ht="12.0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ht="12.0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ht="12.0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ht="12.0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ht="12.0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ht="12.0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ht="12.0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ht="12.0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ht="12.0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ht="12.0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ht="12.0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ht="12.0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ht="12.0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ht="12.0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ht="12.0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ht="12.0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ht="12.0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ht="12.0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ht="12.0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ht="12.0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ht="12.0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ht="12.0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ht="12.0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ht="12.0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ht="12.0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ht="12.0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ht="12.0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ht="12.0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ht="12.0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ht="12.0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ht="12.0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ht="12.0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ht="12.0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ht="12.0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ht="12.0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ht="12.0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ht="12.0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ht="12.0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ht="12.0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ht="12.0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ht="12.0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ht="12.0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ht="12.0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ht="12.0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ht="12.0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ht="12.0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ht="12.0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ht="12.0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ht="12.0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ht="12.0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ht="12.0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ht="12.0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ht="12.0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ht="12.0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ht="12.0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ht="12.0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ht="12.0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ht="12.0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ht="12.0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ht="12.0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ht="12.0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ht="12.0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ht="12.0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ht="12.0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ht="12.0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ht="12.0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ht="12.0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ht="12.0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ht="12.0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ht="12.0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ht="12.0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ht="12.0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ht="12.0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ht="12.0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ht="12.0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ht="12.0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ht="12.0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ht="12.0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ht="12.0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ht="12.0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ht="12.0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ht="12.0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ht="12.0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ht="12.0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ht="12.0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ht="12.0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ht="12.0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ht="12.0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ht="12.0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ht="12.0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ht="12.0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ht="12.0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ht="12.0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ht="12.0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ht="12.0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ht="12.0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ht="12.0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ht="12.0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ht="12.0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ht="12.0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ht="12.0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ht="12.0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ht="12.0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ht="12.0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ht="12.0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ht="12.0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ht="12.0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ht="12.0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ht="12.0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ht="12.0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ht="12.0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ht="12.0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ht="12.0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ht="12.0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ht="12.0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ht="12.0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ht="12.0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ht="12.0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ht="12.0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ht="12.0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ht="12.0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ht="12.0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ht="12.0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ht="12.0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ht="12.0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ht="12.0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ht="12.0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ht="12.0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ht="12.0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ht="12.0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ht="12.0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ht="12.0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ht="12.0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ht="12.0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ht="12.0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ht="12.0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ht="12.0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ht="12.0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ht="12.0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ht="12.0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ht="12.0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ht="12.0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ht="12.0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ht="12.0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ht="12.0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ht="12.0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ht="12.0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ht="12.0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ht="12.0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ht="12.0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ht="12.0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ht="12.0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ht="12.0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ht="12.0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ht="12.0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ht="12.0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ht="12.0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ht="12.0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ht="12.0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ht="12.0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ht="12.0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ht="12.0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ht="12.0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ht="12.0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ht="12.0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ht="12.0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ht="12.0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ht="12.0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ht="12.0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ht="12.0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ht="12.0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ht="12.0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ht="12.0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ht="12.0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ht="12.0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ht="12.0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ht="12.0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ht="12.0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ht="12.0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ht="12.0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ht="12.0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ht="12.0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ht="12.0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ht="12.0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ht="12.0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ht="12.0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ht="12.0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ht="12.0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ht="12.0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ht="12.0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ht="12.0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ht="12.0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ht="12.0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ht="12.0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ht="12.0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ht="12.0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ht="12.0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ht="12.0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ht="12.0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ht="12.0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ht="12.0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ht="12.0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ht="12.0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ht="12.0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ht="12.0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ht="12.0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ht="12.0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ht="12.0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ht="12.0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ht="12.0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ht="12.0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ht="12.0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ht="12.0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ht="12.0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ht="12.0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ht="12.0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ht="12.0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ht="12.0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ht="12.0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ht="12.0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ht="12.0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ht="12.0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ht="12.0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ht="12.0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ht="12.0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ht="12.0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ht="12.0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ht="12.0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ht="12.0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ht="12.0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ht="12.0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ht="12.0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ht="12.0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ht="12.0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ht="12.0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ht="12.0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ht="12.0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ht="12.0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ht="12.0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ht="12.0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ht="12.0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ht="12.0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ht="12.0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ht="12.0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ht="12.0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ht="12.0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ht="12.0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ht="12.0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ht="12.0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ht="12.0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ht="12.0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ht="12.0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ht="12.0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ht="12.0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ht="12.0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ht="12.0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ht="12.0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ht="12.0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ht="12.0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ht="12.0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ht="12.0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ht="12.0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ht="12.0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ht="12.0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ht="12.0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ht="12.0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ht="12.0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ht="12.0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ht="12.0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ht="12.0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ht="12.0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ht="12.0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ht="12.0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ht="12.0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ht="12.0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ht="12.0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ht="12.0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ht="12.0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ht="12.0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ht="12.0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ht="12.0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ht="12.0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ht="12.0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ht="12.0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ht="12.0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ht="12.0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ht="12.0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ht="12.0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ht="12.0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ht="12.0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ht="12.0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ht="12.0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ht="12.0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ht="12.0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ht="12.0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ht="12.0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ht="12.0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ht="12.0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ht="12.0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ht="12.0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ht="12.0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ht="12.0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ht="12.0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ht="12.0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ht="12.0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ht="12.0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ht="12.0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ht="12.0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ht="12.0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ht="12.0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ht="12.0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ht="12.0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ht="12.0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ht="12.0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ht="12.0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ht="12.0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ht="12.0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ht="12.0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ht="12.0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ht="12.0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ht="12.0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ht="12.0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ht="12.0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ht="12.0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ht="12.0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ht="12.0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ht="12.0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ht="12.0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ht="12.0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ht="12.0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ht="12.0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ht="12.0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ht="12.0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ht="12.0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ht="12.0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ht="12.0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ht="12.0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ht="12.0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ht="12.0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ht="12.0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ht="12.0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ht="12.0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ht="12.0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ht="12.0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ht="12.0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ht="12.0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ht="12.0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ht="12.0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ht="12.0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ht="12.0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ht="12.0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ht="12.0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ht="12.0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ht="12.0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ht="12.0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ht="12.0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ht="12.0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ht="12.0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ht="12.0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ht="12.0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ht="12.0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ht="12.0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ht="12.0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ht="12.0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ht="12.0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ht="12.0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ht="12.0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ht="12.0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ht="12.0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ht="12.0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ht="12.0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ht="12.0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ht="12.0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ht="12.0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ht="12.0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ht="12.0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ht="12.0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ht="12.0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ht="12.0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ht="12.0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ht="12.0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ht="12.0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ht="12.0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ht="12.0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ht="12.0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ht="12.0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ht="12.0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ht="12.0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ht="12.0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ht="12.0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ht="12.0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ht="12.0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ht="12.0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ht="12.0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ht="12.0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ht="12.0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ht="12.0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ht="12.0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ht="12.0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ht="12.0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ht="12.0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ht="12.0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ht="12.0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ht="12.0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ht="12.0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ht="12.0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ht="12.0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ht="12.0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ht="12.0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ht="12.0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ht="12.0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ht="12.0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ht="12.0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ht="12.0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ht="12.0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ht="12.0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ht="12.0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ht="12.0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ht="12.0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ht="12.0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ht="12.0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ht="12.0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ht="12.0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ht="12.0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ht="12.0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ht="12.0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ht="12.0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ht="12.0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ht="12.0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ht="12.0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ht="12.0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ht="12.0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ht="12.0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ht="12.0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ht="12.0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ht="12.0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ht="12.0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ht="12.0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ht="12.0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ht="12.0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ht="12.0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ht="12.0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ht="12.0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ht="12.0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ht="12.0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ht="12.0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ht="12.0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ht="12.0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ht="12.0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ht="12.0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ht="12.0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ht="12.0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ht="12.0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ht="12.0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ht="12.0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ht="12.0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ht="12.0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ht="12.0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ht="12.0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ht="12.0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ht="12.0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ht="12.0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ht="12.0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ht="12.0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ht="12.0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ht="12.0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ht="12.0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ht="12.0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ht="12.0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ht="12.0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ht="12.0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ht="12.0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ht="12.0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ht="12.0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ht="12.0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ht="12.0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ht="12.0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ht="12.0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ht="12.0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ht="12.0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ht="12.0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ht="12.0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ht="12.0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ht="12.0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ht="12.0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ht="12.0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ht="12.0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ht="12.0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ht="12.0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ht="12.0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ht="12.0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ht="12.0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ht="12.0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ht="12.0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ht="12.0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ht="12.0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ht="12.0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ht="12.0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ht="12.0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ht="12.0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ht="12.0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ht="12.0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ht="12.0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ht="12.0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ht="12.0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ht="12.0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ht="12.0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ht="12.0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ht="12.0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ht="12.0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ht="12.0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ht="12.0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ht="12.0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ht="12.0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ht="12.0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ht="12.0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ht="12.0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ht="12.0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ht="12.0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ht="12.0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ht="12.0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ht="12.0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ht="12.0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ht="12.0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ht="12.0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ht="12.0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ht="12.0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ht="12.0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ht="12.0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ht="12.0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ht="12.0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ht="12.0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ht="12.0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ht="12.0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ht="12.0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ht="12.0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ht="12.0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ht="12.0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ht="12.0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ht="12.0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ht="12.0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ht="12.0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ht="12.0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ht="12.0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ht="12.0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ht="12.0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ht="12.0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ht="12.0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ht="12.0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ht="12.0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ht="12.0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ht="12.0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ht="12.0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ht="12.0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ht="12.0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ht="12.0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ht="12.0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ht="12.0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ht="12.0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ht="12.0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ht="12.0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ht="12.0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ht="12.0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ht="12.0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ht="12.0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ht="12.0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ht="12.0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ht="12.0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ht="12.0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ht="12.0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ht="12.0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ht="12.0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ht="12.0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ht="12.0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ht="12.0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ht="12.0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ht="12.0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ht="12.0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ht="12.0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ht="12.0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ht="12.0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ht="12.0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ht="12.0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ht="12.0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ht="12.0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ht="12.0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ht="12.0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ht="12.0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ht="12.0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ht="12.0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ht="12.0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ht="12.0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ht="12.0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ht="12.0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ht="12.0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ht="12.0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ht="12.0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ht="12.0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ht="12.0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ht="12.0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ht="12.0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ht="12.0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ht="12.0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ht="12.0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ht="12.0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ht="12.0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ht="12.0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ht="12.0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ht="12.0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ht="12.0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ht="12.0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ht="12.0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ht="12.0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ht="12.0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ht="12.0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ht="12.0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ht="12.0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ht="12.0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ht="12.0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ht="12.0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ht="12.0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ht="12.0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ht="12.0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ht="12.0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ht="12.0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ht="12.0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ht="12.0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ht="12.0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ht="12.0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ht="12.0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ht="12.0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ht="12.0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ht="12.0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ht="12.0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ht="12.0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ht="12.0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ht="12.0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ht="12.0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ht="12.0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ht="12.0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ht="12.0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ht="12.0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ht="12.0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ht="12.0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ht="12.0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ht="12.0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ht="12.0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ht="12.0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ht="12.0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ht="12.0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ht="12.0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ht="12.0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ht="12.0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ht="12.0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ht="12.0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ht="12.0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ht="12.0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ht="12.0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ht="12.0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ht="12.0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ht="12.0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ht="12.0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ht="12.0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ht="12.0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ht="12.0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ht="12.0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ht="12.0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ht="12.0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ht="12.0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ht="12.0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ht="12.0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ht="12.0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ht="12.0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ht="12.0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ht="12.0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ht="12.0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ht="12.0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ht="12.0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ht="12.0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ht="12.0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ht="12.0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ht="12.0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ht="12.0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ht="12.0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ht="12.0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ht="12.0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ht="12.0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ht="12.0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ht="12.0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ht="12.0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ht="12.0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ht="12.0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2">
    <mergeCell ref="E2:K2"/>
    <mergeCell ref="L2:R2"/>
  </mergeCells>
  <conditionalFormatting sqref="E3:I4">
    <cfRule type="expression" dxfId="3" priority="1" stopIfTrue="1">
      <formula>AND(E$10="確定",F$10="未定")</formula>
    </cfRule>
  </conditionalFormatting>
  <conditionalFormatting sqref="J3:J4">
    <cfRule type="expression" dxfId="3" priority="2" stopIfTrue="1">
      <formula>AND(J$10="確定",L$10="未定")</formula>
    </cfRule>
  </conditionalFormatting>
  <conditionalFormatting sqref="L3:P4">
    <cfRule type="expression" dxfId="3" priority="3" stopIfTrue="1">
      <formula>AND(L$10="確定",M$10="未定")</formula>
    </cfRule>
  </conditionalFormatting>
  <conditionalFormatting sqref="Q3:Q4">
    <cfRule type="expression" dxfId="3" priority="4" stopIfTrue="1">
      <formula>AND(Q$10="確定",S$10="未定")</formula>
    </cfRule>
  </conditionalFormatting>
  <conditionalFormatting sqref="E5:I6">
    <cfRule type="expression" dxfId="3" priority="5" stopIfTrue="1">
      <formula>AND(E$10="確定",F$10="未定")</formula>
    </cfRule>
  </conditionalFormatting>
  <conditionalFormatting sqref="J5:J6">
    <cfRule type="expression" dxfId="3" priority="6" stopIfTrue="1">
      <formula>AND(J$10="確定",L$10="未定")</formula>
    </cfRule>
  </conditionalFormatting>
  <conditionalFormatting sqref="L5:P6">
    <cfRule type="expression" dxfId="3" priority="7" stopIfTrue="1">
      <formula>AND(L$10="確定",M$10="未定")</formula>
    </cfRule>
  </conditionalFormatting>
  <conditionalFormatting sqref="Q5:Q6">
    <cfRule type="expression" dxfId="3" priority="8" stopIfTrue="1">
      <formula>AND(Q$10="確定",S$10="未定")</formula>
    </cfRule>
  </conditionalFormatting>
  <conditionalFormatting sqref="E7:I7">
    <cfRule type="expression" dxfId="3" priority="9" stopIfTrue="1">
      <formula>AND(E$10="確定",F$10="未定")</formula>
    </cfRule>
  </conditionalFormatting>
  <conditionalFormatting sqref="J7">
    <cfRule type="expression" dxfId="3" priority="10" stopIfTrue="1">
      <formula>AND(J$10="確定",L$10="未定")</formula>
    </cfRule>
  </conditionalFormatting>
  <conditionalFormatting sqref="L7:P7">
    <cfRule type="expression" dxfId="3" priority="11" stopIfTrue="1">
      <formula>AND(L$10="確定",M$10="未定")</formula>
    </cfRule>
  </conditionalFormatting>
  <conditionalFormatting sqref="Q7">
    <cfRule type="expression" dxfId="3" priority="12" stopIfTrue="1">
      <formula>AND(Q$10="確定",S$10="未定")</formula>
    </cfRule>
  </conditionalFormatting>
  <conditionalFormatting sqref="E8:I9">
    <cfRule type="expression" dxfId="3" priority="13" stopIfTrue="1">
      <formula>AND(E$10="確定",F$10="未定")</formula>
    </cfRule>
  </conditionalFormatting>
  <conditionalFormatting sqref="J8:J9">
    <cfRule type="expression" dxfId="3" priority="14" stopIfTrue="1">
      <formula>AND(J$10="確定",L$10="未定")</formula>
    </cfRule>
  </conditionalFormatting>
  <conditionalFormatting sqref="L8:P9">
    <cfRule type="expression" dxfId="3" priority="15" stopIfTrue="1">
      <formula>AND(L$10="確定",M$10="未定")</formula>
    </cfRule>
  </conditionalFormatting>
  <conditionalFormatting sqref="Q8:Q9">
    <cfRule type="expression" dxfId="3" priority="16" stopIfTrue="1">
      <formula>AND(Q$10="確定",S$10="未定")</formula>
    </cfRule>
  </conditionalFormatting>
  <conditionalFormatting sqref="E10:I10">
    <cfRule type="expression" dxfId="3" priority="17" stopIfTrue="1">
      <formula>AND(E$10="確定",F$10="未定")</formula>
    </cfRule>
  </conditionalFormatting>
  <conditionalFormatting sqref="J10">
    <cfRule type="expression" dxfId="3" priority="18" stopIfTrue="1">
      <formula>AND(J$10="確定",L$10="未定")</formula>
    </cfRule>
  </conditionalFormatting>
  <conditionalFormatting sqref="L10:P10">
    <cfRule type="expression" dxfId="3" priority="19" stopIfTrue="1">
      <formula>AND(L$10="確定",M$10="未定")</formula>
    </cfRule>
  </conditionalFormatting>
  <conditionalFormatting sqref="Q10">
    <cfRule type="expression" dxfId="3" priority="20" stopIfTrue="1">
      <formula>AND(Q$10="確定",S$10="未定")</formula>
    </cfRule>
  </conditionalFormatting>
  <conditionalFormatting sqref="E11:I12">
    <cfRule type="expression" dxfId="3" priority="21" stopIfTrue="1">
      <formula>AND(E$10="確定",F$10="未定")</formula>
    </cfRule>
  </conditionalFormatting>
  <conditionalFormatting sqref="J11:J12">
    <cfRule type="expression" dxfId="3" priority="22" stopIfTrue="1">
      <formula>AND(J$10="確定",L$10="未定")</formula>
    </cfRule>
  </conditionalFormatting>
  <conditionalFormatting sqref="L11:P12">
    <cfRule type="expression" dxfId="3" priority="23" stopIfTrue="1">
      <formula>AND(L$10="確定",M$10="未定")</formula>
    </cfRule>
  </conditionalFormatting>
  <conditionalFormatting sqref="Q11:Q12">
    <cfRule type="expression" dxfId="3" priority="24" stopIfTrue="1">
      <formula>AND(Q$10="確定",S$10="未定")</formula>
    </cfRule>
  </conditionalFormatting>
  <conditionalFormatting sqref="E13:I13">
    <cfRule type="expression" dxfId="3" priority="25" stopIfTrue="1">
      <formula>AND(E$10="確定",F$10="未定")</formula>
    </cfRule>
  </conditionalFormatting>
  <conditionalFormatting sqref="J13">
    <cfRule type="expression" dxfId="3" priority="26" stopIfTrue="1">
      <formula>AND(J$10="確定",L$10="未定")</formula>
    </cfRule>
  </conditionalFormatting>
  <conditionalFormatting sqref="L13:P13">
    <cfRule type="expression" dxfId="3" priority="27" stopIfTrue="1">
      <formula>AND(L$10="確定",M$10="未定")</formula>
    </cfRule>
  </conditionalFormatting>
  <conditionalFormatting sqref="Q13">
    <cfRule type="expression" dxfId="3" priority="28" stopIfTrue="1">
      <formula>AND(Q$10="確定",S$10="未定")</formula>
    </cfRule>
  </conditionalFormatting>
  <conditionalFormatting sqref="E14:I15">
    <cfRule type="expression" dxfId="3" priority="29" stopIfTrue="1">
      <formula>AND(E$10="確定",F$10="未定")</formula>
    </cfRule>
  </conditionalFormatting>
  <conditionalFormatting sqref="J14:J15">
    <cfRule type="expression" dxfId="3" priority="30" stopIfTrue="1">
      <formula>AND(J$10="確定",L$10="未定")</formula>
    </cfRule>
  </conditionalFormatting>
  <conditionalFormatting sqref="L14:P15">
    <cfRule type="expression" dxfId="3" priority="31" stopIfTrue="1">
      <formula>AND(L$10="確定",M$10="未定")</formula>
    </cfRule>
  </conditionalFormatting>
  <conditionalFormatting sqref="Q14:Q15">
    <cfRule type="expression" dxfId="3" priority="32" stopIfTrue="1">
      <formula>AND(Q$10="確定",S$10="未定")</formula>
    </cfRule>
  </conditionalFormatting>
  <conditionalFormatting sqref="E16:I16">
    <cfRule type="expression" dxfId="3" priority="33" stopIfTrue="1">
      <formula>AND(E$10="確定",F$10="未定")</formula>
    </cfRule>
  </conditionalFormatting>
  <conditionalFormatting sqref="J16">
    <cfRule type="expression" dxfId="3" priority="34" stopIfTrue="1">
      <formula>AND(J$10="確定",L$10="未定")</formula>
    </cfRule>
  </conditionalFormatting>
  <conditionalFormatting sqref="L16:P16">
    <cfRule type="expression" dxfId="3" priority="35" stopIfTrue="1">
      <formula>AND(L$10="確定",M$10="未定")</formula>
    </cfRule>
  </conditionalFormatting>
  <conditionalFormatting sqref="Q16">
    <cfRule type="expression" dxfId="3" priority="36" stopIfTrue="1">
      <formula>AND(Q$10="確定",S$10="未定")</formula>
    </cfRule>
  </conditionalFormatting>
  <conditionalFormatting sqref="E17:I18">
    <cfRule type="expression" dxfId="3" priority="37" stopIfTrue="1">
      <formula>AND(E$10="確定",F$10="未定")</formula>
    </cfRule>
  </conditionalFormatting>
  <conditionalFormatting sqref="J17:J18">
    <cfRule type="expression" dxfId="3" priority="38" stopIfTrue="1">
      <formula>AND(J$10="確定",L$10="未定")</formula>
    </cfRule>
  </conditionalFormatting>
  <conditionalFormatting sqref="L17:P18">
    <cfRule type="expression" dxfId="3" priority="39" stopIfTrue="1">
      <formula>AND(L$10="確定",M$10="未定")</formula>
    </cfRule>
  </conditionalFormatting>
  <conditionalFormatting sqref="Q17:Q18">
    <cfRule type="expression" dxfId="3" priority="40" stopIfTrue="1">
      <formula>AND(Q$10="確定",S$10="未定")</formula>
    </cfRule>
  </conditionalFormatting>
  <conditionalFormatting sqref="E19:I19">
    <cfRule type="expression" dxfId="3" priority="41" stopIfTrue="1">
      <formula>AND(E$10="確定",F$10="未定")</formula>
    </cfRule>
  </conditionalFormatting>
  <conditionalFormatting sqref="J19">
    <cfRule type="expression" dxfId="3" priority="42" stopIfTrue="1">
      <formula>AND(J$10="確定",L$10="未定")</formula>
    </cfRule>
  </conditionalFormatting>
  <conditionalFormatting sqref="L19:P19">
    <cfRule type="expression" dxfId="3" priority="43" stopIfTrue="1">
      <formula>AND(L$10="確定",M$10="未定")</formula>
    </cfRule>
  </conditionalFormatting>
  <conditionalFormatting sqref="Q19">
    <cfRule type="expression" dxfId="3" priority="44" stopIfTrue="1">
      <formula>AND(Q$10="確定",S$10="未定")</formula>
    </cfRule>
  </conditionalFormatting>
  <conditionalFormatting sqref="E20:I21">
    <cfRule type="expression" dxfId="3" priority="45" stopIfTrue="1">
      <formula>AND(E$10="確定",F$10="未定")</formula>
    </cfRule>
  </conditionalFormatting>
  <conditionalFormatting sqref="J20:J21">
    <cfRule type="expression" dxfId="3" priority="46" stopIfTrue="1">
      <formula>AND(J$10="確定",L$10="未定")</formula>
    </cfRule>
  </conditionalFormatting>
  <conditionalFormatting sqref="L20:P21">
    <cfRule type="expression" dxfId="3" priority="47" stopIfTrue="1">
      <formula>AND(L$10="確定",M$10="未定")</formula>
    </cfRule>
  </conditionalFormatting>
  <conditionalFormatting sqref="Q20:Q21">
    <cfRule type="expression" dxfId="3" priority="48" stopIfTrue="1">
      <formula>AND(Q$10="確定",S$10="未定")</formula>
    </cfRule>
  </conditionalFormatting>
  <conditionalFormatting sqref="E22:I22">
    <cfRule type="expression" dxfId="3" priority="49" stopIfTrue="1">
      <formula>AND(E$10="確定",F$10="未定")</formula>
    </cfRule>
  </conditionalFormatting>
  <conditionalFormatting sqref="J22">
    <cfRule type="expression" dxfId="3" priority="50" stopIfTrue="1">
      <formula>AND(J$10="確定",L$10="未定")</formula>
    </cfRule>
  </conditionalFormatting>
  <conditionalFormatting sqref="L22:P22">
    <cfRule type="expression" dxfId="3" priority="51" stopIfTrue="1">
      <formula>AND(L$10="確定",M$10="未定")</formula>
    </cfRule>
  </conditionalFormatting>
  <conditionalFormatting sqref="Q22">
    <cfRule type="expression" dxfId="3" priority="52" stopIfTrue="1">
      <formula>AND(Q$10="確定",S$10="未定")</formula>
    </cfRule>
  </conditionalFormatting>
  <conditionalFormatting sqref="E23:I24">
    <cfRule type="expression" dxfId="3" priority="53" stopIfTrue="1">
      <formula>AND(E$10="確定",F$10="未定")</formula>
    </cfRule>
  </conditionalFormatting>
  <conditionalFormatting sqref="J23:J24">
    <cfRule type="expression" dxfId="3" priority="54" stopIfTrue="1">
      <formula>AND(J$10="確定",L$10="未定")</formula>
    </cfRule>
  </conditionalFormatting>
  <conditionalFormatting sqref="L23:P24">
    <cfRule type="expression" dxfId="3" priority="55" stopIfTrue="1">
      <formula>AND(L$10="確定",M$10="未定")</formula>
    </cfRule>
  </conditionalFormatting>
  <conditionalFormatting sqref="Q23:Q24">
    <cfRule type="expression" dxfId="3" priority="56" stopIfTrue="1">
      <formula>AND(Q$10="確定",S$10="未定")</formula>
    </cfRule>
  </conditionalFormatting>
  <conditionalFormatting sqref="E25:I25">
    <cfRule type="expression" dxfId="3" priority="57" stopIfTrue="1">
      <formula>AND(E$10="確定",F$10="未定")</formula>
    </cfRule>
  </conditionalFormatting>
  <conditionalFormatting sqref="J25">
    <cfRule type="expression" dxfId="3" priority="58" stopIfTrue="1">
      <formula>AND(J$10="確定",L$10="未定")</formula>
    </cfRule>
  </conditionalFormatting>
  <conditionalFormatting sqref="L25:P25">
    <cfRule type="expression" dxfId="3" priority="59" stopIfTrue="1">
      <formula>AND(L$10="確定",M$10="未定")</formula>
    </cfRule>
  </conditionalFormatting>
  <conditionalFormatting sqref="Q25">
    <cfRule type="expression" dxfId="3" priority="60" stopIfTrue="1">
      <formula>AND(Q$10="確定",S$10="未定")</formula>
    </cfRule>
  </conditionalFormatting>
  <conditionalFormatting sqref="E26:I27">
    <cfRule type="expression" dxfId="3" priority="61" stopIfTrue="1">
      <formula>AND(E$10="確定",F$10="未定")</formula>
    </cfRule>
  </conditionalFormatting>
  <conditionalFormatting sqref="J26:J27">
    <cfRule type="expression" dxfId="3" priority="62" stopIfTrue="1">
      <formula>AND(J$10="確定",L$10="未定")</formula>
    </cfRule>
  </conditionalFormatting>
  <conditionalFormatting sqref="L26:P27">
    <cfRule type="expression" dxfId="3" priority="63" stopIfTrue="1">
      <formula>AND(L$10="確定",M$10="未定")</formula>
    </cfRule>
  </conditionalFormatting>
  <conditionalFormatting sqref="Q26:Q27">
    <cfRule type="expression" dxfId="3" priority="64" stopIfTrue="1">
      <formula>AND(Q$10="確定",S$10="未定")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" width="6.89"/>
    <col customWidth="1" min="2" max="2" width="5.89"/>
    <col customWidth="1" min="3" max="8" width="6.11"/>
    <col customWidth="1" min="9" max="9" width="8.22"/>
    <col customWidth="1" min="10" max="12" width="6.11"/>
    <col customWidth="1" min="13" max="13" width="7.22"/>
    <col customWidth="1" min="14" max="15" width="6.33"/>
    <col customWidth="1" min="16" max="16" width="7.22"/>
    <col customWidth="1" min="17" max="17" width="8.33"/>
    <col customWidth="1" min="18" max="26" width="6.89"/>
  </cols>
  <sheetData>
    <row r="1" ht="13.5" customHeight="1">
      <c r="A1" s="268" t="str">
        <f>+'社員報告（月次）'!E1</f>
        <v>講師求人</v>
      </c>
      <c r="B1" s="124"/>
      <c r="C1" s="269" t="s">
        <v>35</v>
      </c>
      <c r="D1" s="55"/>
      <c r="E1" s="55"/>
      <c r="F1" s="55"/>
      <c r="G1" s="55"/>
      <c r="H1" s="55"/>
      <c r="I1" s="270"/>
      <c r="J1" s="271" t="s">
        <v>36</v>
      </c>
      <c r="K1" s="272"/>
      <c r="L1" s="272"/>
      <c r="M1" s="272"/>
      <c r="N1" s="272"/>
      <c r="O1" s="272"/>
      <c r="P1" s="272"/>
      <c r="Q1" s="128" t="s">
        <v>37</v>
      </c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273"/>
      <c r="B2" s="274"/>
      <c r="C2" s="275">
        <v>4.0</v>
      </c>
      <c r="D2" s="276">
        <v>5.0</v>
      </c>
      <c r="E2" s="276">
        <v>6.0</v>
      </c>
      <c r="F2" s="276">
        <v>7.0</v>
      </c>
      <c r="G2" s="276">
        <v>8.0</v>
      </c>
      <c r="H2" s="276">
        <v>9.0</v>
      </c>
      <c r="I2" s="277" t="s">
        <v>38</v>
      </c>
      <c r="J2" s="278">
        <v>10.0</v>
      </c>
      <c r="K2" s="276">
        <v>11.0</v>
      </c>
      <c r="L2" s="276">
        <v>12.0</v>
      </c>
      <c r="M2" s="276">
        <v>1.0</v>
      </c>
      <c r="N2" s="276">
        <v>2.0</v>
      </c>
      <c r="O2" s="279">
        <v>3.0</v>
      </c>
      <c r="P2" s="280" t="s">
        <v>39</v>
      </c>
      <c r="Q2" s="281" t="s">
        <v>40</v>
      </c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273"/>
      <c r="B3" s="274"/>
      <c r="C3" s="282" t="s">
        <v>84</v>
      </c>
      <c r="D3" s="282" t="s">
        <v>84</v>
      </c>
      <c r="E3" s="282" t="s">
        <v>84</v>
      </c>
      <c r="F3" s="282" t="s">
        <v>84</v>
      </c>
      <c r="G3" s="282" t="s">
        <v>84</v>
      </c>
      <c r="H3" s="282" t="s">
        <v>84</v>
      </c>
      <c r="I3" s="283"/>
      <c r="J3" s="284" t="s">
        <v>84</v>
      </c>
      <c r="K3" s="282" t="s">
        <v>84</v>
      </c>
      <c r="L3" s="282" t="s">
        <v>84</v>
      </c>
      <c r="M3" s="282" t="s">
        <v>84</v>
      </c>
      <c r="N3" s="282" t="s">
        <v>84</v>
      </c>
      <c r="O3" s="285" t="s">
        <v>84</v>
      </c>
      <c r="P3" s="286"/>
      <c r="Q3" s="287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288" t="s">
        <v>9</v>
      </c>
      <c r="B4" s="289" t="s">
        <v>41</v>
      </c>
      <c r="C4" s="290">
        <f t="array" ref="C4">IF(C$3 = "確定",INDEX(
 '元データ'!$A$1:$DY$200,MATCH(IF( C$2 &lt; 4, '社員報告（月次）'!$L$1 + 1, '社員報告（月次）'!$L$1)*100+C$2,
'元データ'!$A$1:$A$200,0),MATCH('社員報告（月次）'!$M$1&amp;"-"&amp;
IF($B4="予","予算","実績")&amp;"-"&amp;"売上",'元データ'!$A$1:$DY$1,0)
),INDEX('見込入力'!$D$3:$Q$27,MATCH($A$1&amp;$A4,'見込入力'!$D$3:$D$27,0),MATCH(C$2,'見込入力'!$D$3:$Q$3,0)))</f>
        <v>44896680</v>
      </c>
      <c r="D4" s="291">
        <f t="array" ref="D4">IF(D$3 = "確定",INDEX(
 '元データ'!$A$1:$DY$200,MATCH(IF( D$2 &lt; 4, '社員報告（月次）'!$L$1 + 1, '社員報告（月次）'!$L$1)*100+D$2,
'元データ'!$A$1:$A$200,0),MATCH('社員報告（月次）'!$M$1&amp;"-"&amp;
IF($B4="予","予算","実績")&amp;"-"&amp;"売上",'元データ'!$A$1:$DY$1,0)
),INDEX('見込入力'!$D$3:$Q$27,MATCH($A$1&amp;$A4,'見込入力'!$D$3:$D$27,0),MATCH(D$2,'見込入力'!$D$3:$Q$3,0)))</f>
        <v>67447080</v>
      </c>
      <c r="E4" s="291">
        <f t="array" ref="E4">IF(E$3 = "確定",INDEX(
 '元データ'!$A$1:$DY$200,MATCH(IF( E$2 &lt; 4, '社員報告（月次）'!$L$1 + 1, '社員報告（月次）'!$L$1)*100+E$2,
'元データ'!$A$1:$A$200,0),MATCH('社員報告（月次）'!$M$1&amp;"-"&amp;
IF($B4="予","予算","実績")&amp;"-"&amp;"売上",'元データ'!$A$1:$DY$1,0)
),INDEX('見込入力'!$D$3:$Q$27,MATCH($A$1&amp;$A4,'見込入力'!$D$3:$D$27,0),MATCH(E$2,'見込入力'!$D$3:$Q$3,0)))</f>
        <v>68557320</v>
      </c>
      <c r="F4" s="291">
        <f t="array" ref="F4">IF(F$3 = "確定",INDEX(
 '元データ'!$A$1:$DY$200,MATCH(IF( F$2 &lt; 4, '社員報告（月次）'!$L$1 + 1, '社員報告（月次）'!$L$1)*100+F$2,
'元データ'!$A$1:$A$200,0),MATCH('社員報告（月次）'!$M$1&amp;"-"&amp;
IF($B4="予","予算","実績")&amp;"-"&amp;"売上",'元データ'!$A$1:$DY$1,0)
),INDEX('見込入力'!$D$3:$Q$27,MATCH($A$1&amp;$A4,'見込入力'!$D$3:$D$27,0),MATCH(F$2,'見込入力'!$D$3:$Q$3,0)))</f>
        <v>56646000</v>
      </c>
      <c r="G4" s="291">
        <f t="array" ref="G4">IF(G$3 = "確定",INDEX(
 '元データ'!$A$1:$DY$200,MATCH(IF( G$2 &lt; 4, '社員報告（月次）'!$L$1 + 1, '社員報告（月次）'!$L$1)*100+G$2,
'元データ'!$A$1:$A$200,0),MATCH('社員報告（月次）'!$M$1&amp;"-"&amp;
IF($B4="予","予算","実績")&amp;"-"&amp;"売上",'元データ'!$A$1:$DY$1,0)
),INDEX('見込入力'!$D$3:$Q$27,MATCH($A$1&amp;$A4,'見込入力'!$D$3:$D$27,0),MATCH(G$2,'見込入力'!$D$3:$Q$3,0)))</f>
        <v>42357600</v>
      </c>
      <c r="H4" s="291">
        <f t="array" ref="H4">IF(H$3 = "確定",INDEX(
 '元データ'!$A$1:$DY$200,MATCH(IF( H$2 &lt; 4, '社員報告（月次）'!$L$1 + 1, '社員報告（月次）'!$L$1)*100+H$2,
'元データ'!$A$1:$A$200,0),MATCH('社員報告（月次）'!$M$1&amp;"-"&amp;
IF($B4="予","予算","実績")&amp;"-"&amp;"売上",'元データ'!$A$1:$DY$1,0)
),INDEX('見込入力'!$D$3:$Q$27,MATCH($A$1&amp;$A4,'見込入力'!$D$3:$D$27,0),MATCH(H$2,'見込入力'!$D$3:$Q$3,0)))</f>
        <v>32713200</v>
      </c>
      <c r="I4" s="292">
        <f t="shared" ref="I4:I5" si="1">SUM(C4:H4)</f>
        <v>312617880</v>
      </c>
      <c r="J4" s="293">
        <f t="array" ref="J4">IF(J$3 = "確定",INDEX(
 '元データ'!$A$1:$DY$200,MATCH(IF( J$2 &lt; 4, '社員報告（月次）'!$L$1 + 1, '社員報告（月次）'!$L$1)*100+J$2,
'元データ'!$A$1:$A$200,0),MATCH('社員報告（月次）'!$M$1&amp;"-"&amp;
IF($B4="予","予算","実績")&amp;"-"&amp;"売上",'元データ'!$A$1:$DY$1,0)
),INDEX('見込入力'!$D$3:$Q$27,MATCH($A$1&amp;$A4,'見込入力'!$D$3:$D$27,0),MATCH(J$2,'見込入力'!$D$3:$Q$3,0)))</f>
        <v>35371600</v>
      </c>
      <c r="K4" s="291">
        <f t="array" ref="K4">IF(K$3 = "確定",INDEX(
 '元データ'!$A$1:$DY$200,MATCH(IF( K$2 &lt; 4, '社員報告（月次）'!$L$1 + 1, '社員報告（月次）'!$L$1)*100+K$2,
'元データ'!$A$1:$A$200,0),MATCH('社員報告（月次）'!$M$1&amp;"-"&amp;
IF($B4="予","予算","実績")&amp;"-"&amp;"売上",'元データ'!$A$1:$DY$1,0)
),INDEX('見込入力'!$D$3:$Q$27,MATCH($A$1&amp;$A4,'見込入力'!$D$3:$D$27,0),MATCH(K$2,'見込入力'!$D$3:$Q$3,0)))</f>
        <v>35838900</v>
      </c>
      <c r="L4" s="291">
        <f t="array" ref="L4">IF(L$3 = "確定",INDEX(
 '元データ'!$A$1:$DY$200,MATCH(IF( L$2 &lt; 4, '社員報告（月次）'!$L$1 + 1, '社員報告（月次）'!$L$1)*100+L$2,
'元データ'!$A$1:$A$200,0),MATCH('社員報告（月次）'!$M$1&amp;"-"&amp;
IF($B4="予","予算","実績")&amp;"-"&amp;"売上",'元データ'!$A$1:$DY$1,0)
),INDEX('見込入力'!$D$3:$Q$27,MATCH($A$1&amp;$A4,'見込入力'!$D$3:$D$27,0),MATCH(L$2,'見込入力'!$D$3:$Q$3,0)))</f>
        <v>28558200</v>
      </c>
      <c r="M4" s="291">
        <f t="array" ref="M4">IF(M$3 = "確定",INDEX(
 '元データ'!$A$1:$DY$200,MATCH(IF( M$2 &lt; 4, '社員報告（月次）'!$L$1 + 1, '社員報告（月次）'!$L$1)*100+M$2,
'元データ'!$A$1:$A$200,0),MATCH('社員報告（月次）'!$M$1&amp;"-"&amp;
IF($B4="予","予算","実績")&amp;"-"&amp;"売上",'元データ'!$A$1:$DY$1,0)
),INDEX('見込入力'!$D$3:$Q$27,MATCH($A$1&amp;$A4,'見込入力'!$D$3:$D$27,0),MATCH(M$2,'見込入力'!$D$3:$Q$3,0)))</f>
        <v>23917300</v>
      </c>
      <c r="N4" s="291">
        <f t="array" ref="N4">IF(N$3 = "確定",INDEX(
 '元データ'!$A$1:$DY$200,MATCH(IF( N$2 &lt; 4, '社員報告（月次）'!$L$1 + 1, '社員報告（月次）'!$L$1)*100+N$2,
'元データ'!$A$1:$A$200,0),MATCH('社員報告（月次）'!$M$1&amp;"-"&amp;
IF($B4="予","予算","実績")&amp;"-"&amp;"売上",'元データ'!$A$1:$DY$1,0)
),INDEX('見込入力'!$D$3:$Q$27,MATCH($A$1&amp;$A4,'見込入力'!$D$3:$D$27,0),MATCH(N$2,'見込入力'!$D$3:$Q$3,0)))</f>
        <v>19901200</v>
      </c>
      <c r="O4" s="294">
        <f t="array" ref="O4">IF(O$3 = "確定",INDEX(
 '元データ'!$A$1:$DY$200,MATCH(IF( O$2 &lt; 4, '社員報告（月次）'!$L$1 + 1, '社員報告（月次）'!$L$1)*100+O$2,
'元データ'!$A$1:$A$200,0),MATCH('社員報告（月次）'!$M$1&amp;"-"&amp;
IF($B4="予","予算","実績")&amp;"-"&amp;"売上",'元データ'!$A$1:$DY$1,0)
),INDEX('見込入力'!$D$3:$Q$27,MATCH($A$1&amp;$A4,'見込入力'!$D$3:$D$27,0),MATCH(O$2,'見込入力'!$D$3:$Q$3,0)))</f>
        <v>34674200</v>
      </c>
      <c r="P4" s="295">
        <f t="shared" ref="P4:P5" si="2">SUM(J4:O4)</f>
        <v>178261400</v>
      </c>
      <c r="Q4" s="296">
        <f t="shared" ref="Q4:Q5" si="3">SUM(I4:O4)</f>
        <v>490879280</v>
      </c>
      <c r="R4" s="297"/>
      <c r="S4" s="298"/>
      <c r="T4" s="298"/>
      <c r="U4" s="298"/>
      <c r="V4" s="1"/>
      <c r="W4" s="1"/>
      <c r="X4" s="1"/>
      <c r="Y4" s="1"/>
      <c r="Z4" s="1"/>
    </row>
    <row r="5" ht="13.5" customHeight="1">
      <c r="A5" s="299"/>
      <c r="B5" s="151" t="s">
        <v>42</v>
      </c>
      <c r="C5" s="300">
        <f t="array" ref="C5">INDEX(
 '元データ'!$A$1:$DY$200,MATCH(IF( C$2 &lt; 4, '社員報告（月次）'!$L$1 + 1, '社員報告（月次）'!$L$1)*100+C$2,
'元データ'!$A$1:$A$200,0),MATCH('社員報告（月次）'!$M$1&amp;"-"&amp;
IF($B5="予","予算","実績")&amp;"-"&amp;"売上",'元データ'!$A$1:$DY$1,0)
)</f>
        <v>49902105</v>
      </c>
      <c r="D5" s="155">
        <f t="array" ref="D5">INDEX(
 '元データ'!$A$1:$DY$200,MATCH(IF( D$2 &lt; 4, '社員報告（月次）'!$L$1 + 1, '社員報告（月次）'!$L$1)*100+D$2,
'元データ'!$A$1:$A$200,0),MATCH('社員報告（月次）'!$M$1&amp;"-"&amp;
IF($B5="予","予算","実績")&amp;"-"&amp;"売上",'元データ'!$A$1:$DY$1,0)
)</f>
        <v>69577663</v>
      </c>
      <c r="E5" s="155">
        <f t="array" ref="E5">INDEX(
 '元データ'!$A$1:$DY$200,MATCH(IF( E$2 &lt; 4, '社員報告（月次）'!$L$1 + 1, '社員報告（月次）'!$L$1)*100+E$2,
'元データ'!$A$1:$A$200,0),MATCH('社員報告（月次）'!$M$1&amp;"-"&amp;
IF($B5="予","予算","実績")&amp;"-"&amp;"売上",'元データ'!$A$1:$DY$1,0)
)</f>
        <v>65786206</v>
      </c>
      <c r="F5" s="155">
        <f t="array" ref="F5">INDEX(
 '元データ'!$A$1:$DY$200,MATCH(IF( F$2 &lt; 4, '社員報告（月次）'!$L$1 + 1, '社員報告（月次）'!$L$1)*100+F$2,
'元データ'!$A$1:$A$200,0),MATCH('社員報告（月次）'!$M$1&amp;"-"&amp;
IF($B5="予","予算","実績")&amp;"-"&amp;"売上",'元データ'!$A$1:$DY$1,0)
)</f>
        <v>47640102</v>
      </c>
      <c r="G5" s="155">
        <f t="array" ref="G5">INDEX(
 '元データ'!$A$1:$DY$200,MATCH(IF( G$2 &lt; 4, '社員報告（月次）'!$L$1 + 1, '社員報告（月次）'!$L$1)*100+G$2,
'元データ'!$A$1:$A$200,0),MATCH('社員報告（月次）'!$M$1&amp;"-"&amp;
IF($B5="予","予算","実績")&amp;"-"&amp;"売上",'元データ'!$A$1:$DY$1,0)
)</f>
        <v>38473781</v>
      </c>
      <c r="H5" s="155">
        <f t="array" ref="H5">INDEX(
 '元データ'!$A$1:$DY$200,MATCH(IF( H$2 &lt; 4, '社員報告（月次）'!$L$1 + 1, '社員報告（月次）'!$L$1)*100+H$2,
'元データ'!$A$1:$A$200,0),MATCH('社員報告（月次）'!$M$1&amp;"-"&amp;
IF($B5="予","予算","実績")&amp;"-"&amp;"売上",'元データ'!$A$1:$DY$1,0)
)</f>
        <v>32684888</v>
      </c>
      <c r="I5" s="301">
        <f t="shared" si="1"/>
        <v>304064745</v>
      </c>
      <c r="J5" s="302">
        <f t="array" ref="J5">INDEX(
 '元データ'!$A$1:$DY$200,MATCH(IF( J$2 &lt; 4, '社員報告（月次）'!$L$1 + 1, '社員報告（月次）'!$L$1)*100+J$2,
'元データ'!$A$1:$A$200,0),MATCH('社員報告（月次）'!$M$1&amp;"-"&amp;
IF($B5="予","予算","実績")&amp;"-"&amp;"売上",'元データ'!$A$1:$DY$1,0)
)</f>
        <v>34339045</v>
      </c>
      <c r="K5" s="155">
        <f t="array" ref="K5">INDEX(
 '元データ'!$A$1:$DY$200,MATCH(IF( K$2 &lt; 4, '社員報告（月次）'!$L$1 + 1, '社員報告（月次）'!$L$1)*100+K$2,
'元データ'!$A$1:$A$200,0),MATCH('社員報告（月次）'!$M$1&amp;"-"&amp;
IF($B5="予","予算","実績")&amp;"-"&amp;"売上",'元データ'!$A$1:$DY$1,0)
)</f>
        <v>36505285</v>
      </c>
      <c r="L5" s="155">
        <f t="array" ref="L5">INDEX(
 '元データ'!$A$1:$DY$200,MATCH(IF( L$2 &lt; 4, '社員報告（月次）'!$L$1 + 1, '社員報告（月次）'!$L$1)*100+L$2,
'元データ'!$A$1:$A$200,0),MATCH('社員報告（月次）'!$M$1&amp;"-"&amp;
IF($B5="予","予算","実績")&amp;"-"&amp;"売上",'元データ'!$A$1:$DY$1,0)
)</f>
        <v>26170794</v>
      </c>
      <c r="M5" s="155">
        <f t="array" ref="M5">INDEX(
 '元データ'!$A$1:$DY$200,MATCH(IF( M$2 &lt; 4, '社員報告（月次）'!$L$1 + 1, '社員報告（月次）'!$L$1)*100+M$2,
'元データ'!$A$1:$A$200,0),MATCH('社員報告（月次）'!$M$1&amp;"-"&amp;
IF($B5="予","予算","実績")&amp;"-"&amp;"売上",'元データ'!$A$1:$DY$1,0)
)</f>
        <v>24646346</v>
      </c>
      <c r="N5" s="155">
        <f t="array" ref="N5">INDEX(
 '元データ'!$A$1:$DY$200,MATCH(IF( N$2 &lt; 4, '社員報告（月次）'!$L$1 + 1, '社員報告（月次）'!$L$1)*100+N$2,
'元データ'!$A$1:$A$200,0),MATCH('社員報告（月次）'!$M$1&amp;"-"&amp;
IF($B5="予","予算","実績")&amp;"-"&amp;"売上",'元データ'!$A$1:$DY$1,0)
)</f>
        <v>16649250</v>
      </c>
      <c r="O5" s="303">
        <f t="array" ref="O5">INDEX(
 '元データ'!$A$1:$DY$200,MATCH(IF( O$2 &lt; 4, '社員報告（月次）'!$L$1 + 1, '社員報告（月次）'!$L$1)*100+O$2,
'元データ'!$A$1:$A$200,0),MATCH('社員報告（月次）'!$M$1&amp;"-"&amp;
IF($B5="予","予算","実績")&amp;"-"&amp;"売上",'元データ'!$A$1:$DY$1,0)
)</f>
        <v>29979553</v>
      </c>
      <c r="P5" s="304">
        <f t="shared" si="2"/>
        <v>168290273</v>
      </c>
      <c r="Q5" s="305">
        <f t="shared" si="3"/>
        <v>472355018</v>
      </c>
      <c r="R5" s="297"/>
      <c r="S5" s="298"/>
      <c r="T5" s="298"/>
      <c r="U5" s="298"/>
      <c r="V5" s="1"/>
      <c r="W5" s="1"/>
      <c r="X5" s="1"/>
      <c r="Y5" s="1"/>
      <c r="Z5" s="1"/>
    </row>
    <row r="6" ht="13.5" customHeight="1">
      <c r="A6" s="299"/>
      <c r="B6" s="151" t="s">
        <v>63</v>
      </c>
      <c r="C6" s="306">
        <f t="shared" ref="C6:H6" si="4">IF(OR(C4=0,C5=0),"",C4-C5)</f>
        <v>-5005425</v>
      </c>
      <c r="D6" s="307">
        <f t="shared" si="4"/>
        <v>-2130583</v>
      </c>
      <c r="E6" s="307">
        <f t="shared" si="4"/>
        <v>2771114</v>
      </c>
      <c r="F6" s="307">
        <f t="shared" si="4"/>
        <v>9005898</v>
      </c>
      <c r="G6" s="307">
        <f t="shared" si="4"/>
        <v>3883819</v>
      </c>
      <c r="H6" s="307">
        <f t="shared" si="4"/>
        <v>28312</v>
      </c>
      <c r="I6" s="308">
        <f>I4-I5</f>
        <v>8553135</v>
      </c>
      <c r="J6" s="309">
        <f t="shared" ref="J6:P6" si="5">IF(OR(J4=0,J5=0),"",J4-J5)</f>
        <v>1032555</v>
      </c>
      <c r="K6" s="307">
        <f t="shared" si="5"/>
        <v>-666385</v>
      </c>
      <c r="L6" s="307">
        <f t="shared" si="5"/>
        <v>2387406</v>
      </c>
      <c r="M6" s="307">
        <f t="shared" si="5"/>
        <v>-729046</v>
      </c>
      <c r="N6" s="307">
        <f t="shared" si="5"/>
        <v>3251950</v>
      </c>
      <c r="O6" s="310">
        <f t="shared" si="5"/>
        <v>4694647</v>
      </c>
      <c r="P6" s="311">
        <f t="shared" si="5"/>
        <v>9971127</v>
      </c>
      <c r="Q6" s="312">
        <f>Q4-Q5</f>
        <v>18524262</v>
      </c>
      <c r="R6" s="297"/>
      <c r="S6" s="298"/>
      <c r="T6" s="298"/>
      <c r="U6" s="298"/>
      <c r="V6" s="1"/>
      <c r="W6" s="1"/>
      <c r="X6" s="1"/>
      <c r="Y6" s="1"/>
      <c r="Z6" s="1"/>
    </row>
    <row r="7" ht="13.5" customHeight="1">
      <c r="A7" s="299"/>
      <c r="B7" s="161" t="s">
        <v>43</v>
      </c>
      <c r="C7" s="313">
        <f t="shared" ref="C7:H7" si="6">IF(ISERROR(C4/C5),"",C4/C5)</f>
        <v>0.8996951131</v>
      </c>
      <c r="D7" s="314">
        <f t="shared" si="6"/>
        <v>0.9693783478</v>
      </c>
      <c r="E7" s="314">
        <f t="shared" si="6"/>
        <v>1.042123025</v>
      </c>
      <c r="F7" s="314">
        <f t="shared" si="6"/>
        <v>1.189040275</v>
      </c>
      <c r="G7" s="314">
        <f t="shared" si="6"/>
        <v>1.100947162</v>
      </c>
      <c r="H7" s="314">
        <f t="shared" si="6"/>
        <v>1.000866211</v>
      </c>
      <c r="I7" s="315">
        <f>IFERROR(I4/I5,"")</f>
        <v>1.028129322</v>
      </c>
      <c r="J7" s="316">
        <f t="shared" ref="J7:Q7" si="7">IF(ISERROR(J4/J5),"",J4/J5)</f>
        <v>1.030069415</v>
      </c>
      <c r="K7" s="314">
        <f t="shared" si="7"/>
        <v>0.9817455199</v>
      </c>
      <c r="L7" s="314">
        <f t="shared" si="7"/>
        <v>1.091224057</v>
      </c>
      <c r="M7" s="314">
        <f t="shared" si="7"/>
        <v>0.9704197125</v>
      </c>
      <c r="N7" s="314">
        <f t="shared" si="7"/>
        <v>1.195321111</v>
      </c>
      <c r="O7" s="317">
        <f t="shared" si="7"/>
        <v>1.156594963</v>
      </c>
      <c r="P7" s="318">
        <f t="shared" si="7"/>
        <v>1.059249574</v>
      </c>
      <c r="Q7" s="164">
        <f t="shared" si="7"/>
        <v>1.039216821</v>
      </c>
      <c r="R7" s="297"/>
      <c r="S7" s="298"/>
      <c r="T7" s="298"/>
      <c r="U7" s="298"/>
      <c r="V7" s="1"/>
      <c r="W7" s="1"/>
      <c r="X7" s="1"/>
      <c r="Y7" s="1"/>
      <c r="Z7" s="1"/>
    </row>
    <row r="8" ht="13.5" customHeight="1">
      <c r="A8" s="299"/>
      <c r="B8" s="151" t="s">
        <v>65</v>
      </c>
      <c r="C8" s="300">
        <f t="array" ref="C8">INDEX(
 '元データ'!$A$1:$DY$200,MATCH(IF( C$2 &lt; 4, '社員報告（月次）'!$L$1 -1 + 1, '社員報告（月次）'!$L$1 - 1 )*100+C$2,
'元データ'!$A$1:$A$200,0),MATCH('社員報告（月次）'!$M$1&amp;"-"&amp;
IF($B4="予","予算","実績")&amp;"-"&amp;"売上",'元データ'!$A$1:$DY$1,0)
)</f>
        <v>44277840</v>
      </c>
      <c r="D8" s="155">
        <f t="array" ref="D8">INDEX(
 '元データ'!$A$1:$DY$200,MATCH(IF( D$2 &lt; 4, '社員報告（月次）'!$L$1 -1 + 1, '社員報告（月次）'!$L$1 - 1 )*100+D$2,
'元データ'!$A$1:$A$200,0),MATCH('社員報告（月次）'!$M$1&amp;"-"&amp;
IF($B4="予","予算","実績")&amp;"-"&amp;"売上",'元データ'!$A$1:$DY$1,0)
)</f>
        <v>64086120</v>
      </c>
      <c r="E8" s="155">
        <f t="array" ref="E8">INDEX(
 '元データ'!$A$1:$DY$200,MATCH(IF( E$2 &lt; 4, '社員報告（月次）'!$L$1 -1 + 1, '社員報告（月次）'!$L$1 - 1 )*100+E$2,
'元データ'!$A$1:$A$200,0),MATCH('社員報告（月次）'!$M$1&amp;"-"&amp;
IF($B4="予","予算","実績")&amp;"-"&amp;"売上",'元データ'!$A$1:$DY$1,0)
)</f>
        <v>62233920</v>
      </c>
      <c r="F8" s="155">
        <f t="array" ref="F8">INDEX(
 '元データ'!$A$1:$DY$200,MATCH(IF( F$2 &lt; 4, '社員報告（月次）'!$L$1 -1 + 1, '社員報告（月次）'!$L$1 - 1 )*100+F$2,
'元データ'!$A$1:$A$200,0),MATCH('社員報告（月次）'!$M$1&amp;"-"&amp;
IF($B4="予","予算","実績")&amp;"-"&amp;"売上",'元データ'!$A$1:$DY$1,0)
)</f>
        <v>45484200</v>
      </c>
      <c r="G8" s="155">
        <f t="array" ref="G8">INDEX(
 '元データ'!$A$1:$DY$200,MATCH(IF( G$2 &lt; 4, '社員報告（月次）'!$L$1 -1 + 1, '社員報告（月次）'!$L$1 - 1 )*100+G$2,
'元データ'!$A$1:$A$200,0),MATCH('社員報告（月次）'!$M$1&amp;"-"&amp;
IF($B4="予","予算","実績")&amp;"-"&amp;"売上",'元データ'!$A$1:$DY$1,0)
)</f>
        <v>36622800</v>
      </c>
      <c r="H8" s="155">
        <f t="array" ref="H8">INDEX(
 '元データ'!$A$1:$DY$200,MATCH(IF( H$2 &lt; 4, '社員報告（月次）'!$L$1 -1 + 1, '社員報告（月次）'!$L$1 - 1 )*100+H$2,
'元データ'!$A$1:$A$200,0),MATCH('社員報告（月次）'!$M$1&amp;"-"&amp;
IF($B4="予","予算","実績")&amp;"-"&amp;"売上",'元データ'!$A$1:$DY$1,0)
)</f>
        <v>31912920</v>
      </c>
      <c r="I8" s="301">
        <f>SUM(C8:H8)</f>
        <v>284617800</v>
      </c>
      <c r="J8" s="302">
        <f t="array" ref="J8">INDEX(
 '元データ'!$A$1:$DY$200,MATCH(IF( J$2 &lt; 4, '社員報告（月次）'!$L$1 -1 + 1, '社員報告（月次）'!$L$1 - 1 )*100+J$2,
'元データ'!$A$1:$A$200,0),MATCH('社員報告（月次）'!$M$1&amp;"-"&amp;
IF($B4="予","予算","実績")&amp;"-"&amp;"売上",'元データ'!$A$1:$DY$1,0)
)</f>
        <v>32733720</v>
      </c>
      <c r="K8" s="155">
        <f t="array" ref="K8">INDEX(
 '元データ'!$A$1:$DY$200,MATCH(IF( K$2 &lt; 4, '社員報告（月次）'!$L$1 -1 + 1, '社員報告（月次）'!$L$1 - 1 )*100+K$2,
'元データ'!$A$1:$A$200,0),MATCH('社員報告（月次）'!$M$1&amp;"-"&amp;
IF($B4="予","予算","実績")&amp;"-"&amp;"売上",'元データ'!$A$1:$DY$1,0)
)</f>
        <v>34472520</v>
      </c>
      <c r="L8" s="155">
        <f t="array" ref="L8">INDEX(
 '元データ'!$A$1:$DY$200,MATCH(IF( L$2 &lt; 4, '社員報告（月次）'!$L$1 -1 + 1, '社員報告（月次）'!$L$1 - 1 )*100+L$2,
'元データ'!$A$1:$A$200,0),MATCH('社員報告（月次）'!$M$1&amp;"-"&amp;
IF($B4="予","予算","実績")&amp;"-"&amp;"売上",'元データ'!$A$1:$DY$1,0)
)</f>
        <v>25348680</v>
      </c>
      <c r="M8" s="155">
        <f t="array" ref="M8">INDEX(
 '元データ'!$A$1:$DY$200,MATCH(IF( M$2 &lt; 4, '社員報告（月次）'!$L$1 -1 + 1, '社員報告（月次）'!$L$1 - 1 )*100+M$2,
'元データ'!$A$1:$A$200,0),MATCH('社員報告（月次）'!$M$1&amp;"-"&amp;
IF($B4="予","予算","実績")&amp;"-"&amp;"売上",'元データ'!$A$1:$DY$1,0)
)</f>
        <v>22567680</v>
      </c>
      <c r="N8" s="155">
        <f t="array" ref="N8">INDEX(
 '元データ'!$A$1:$DY$200,MATCH(IF( N$2 &lt; 4, '社員報告（月次）'!$L$1 -1 + 1, '社員報告（月次）'!$L$1 - 1 )*100+N$2,
'元データ'!$A$1:$A$200,0),MATCH('社員報告（月次）'!$M$1&amp;"-"&amp;
IF($B4="予","予算","実績")&amp;"-"&amp;"売上",'元データ'!$A$1:$DY$1,0)
)</f>
        <v>17514360</v>
      </c>
      <c r="O8" s="303">
        <f t="array" ref="O8">INDEX(
 '元データ'!$A$1:$DY$200,MATCH(IF( O$2 &lt; 4, '社員報告（月次）'!$L$1 -1 + 1, '社員報告（月次）'!$L$1 - 1 )*100+O$2,
'元データ'!$A$1:$A$200,0),MATCH('社員報告（月次）'!$M$1&amp;"-"&amp;
IF($B4="予","予算","実績")&amp;"-"&amp;"売上",'元データ'!$A$1:$DY$1,0)
)</f>
        <v>30234600</v>
      </c>
      <c r="P8" s="304">
        <f>SUM(J8:O8)</f>
        <v>162871560</v>
      </c>
      <c r="Q8" s="305">
        <f>SUM(I8:O8)</f>
        <v>447489360</v>
      </c>
      <c r="R8" s="297"/>
      <c r="S8" s="298"/>
      <c r="T8" s="298"/>
      <c r="U8" s="298"/>
      <c r="V8" s="1"/>
      <c r="W8" s="1"/>
      <c r="X8" s="1"/>
      <c r="Y8" s="1"/>
      <c r="Z8" s="1"/>
    </row>
    <row r="9" ht="13.5" customHeight="1">
      <c r="A9" s="299"/>
      <c r="B9" s="319" t="s">
        <v>66</v>
      </c>
      <c r="C9" s="320">
        <f t="shared" ref="C9:Q9" si="8">IF(C4 = 0, "", C4-C8)</f>
        <v>618840</v>
      </c>
      <c r="D9" s="321">
        <f t="shared" si="8"/>
        <v>3360960</v>
      </c>
      <c r="E9" s="321">
        <f t="shared" si="8"/>
        <v>6323400</v>
      </c>
      <c r="F9" s="321">
        <f t="shared" si="8"/>
        <v>11161800</v>
      </c>
      <c r="G9" s="321">
        <f t="shared" si="8"/>
        <v>5734800</v>
      </c>
      <c r="H9" s="321">
        <f t="shared" si="8"/>
        <v>800280</v>
      </c>
      <c r="I9" s="322">
        <f t="shared" si="8"/>
        <v>28000080</v>
      </c>
      <c r="J9" s="323">
        <f t="shared" si="8"/>
        <v>2637880</v>
      </c>
      <c r="K9" s="321">
        <f t="shared" si="8"/>
        <v>1366380</v>
      </c>
      <c r="L9" s="321">
        <f t="shared" si="8"/>
        <v>3209520</v>
      </c>
      <c r="M9" s="321">
        <f t="shared" si="8"/>
        <v>1349620</v>
      </c>
      <c r="N9" s="321">
        <f t="shared" si="8"/>
        <v>2386840</v>
      </c>
      <c r="O9" s="324">
        <f t="shared" si="8"/>
        <v>4439600</v>
      </c>
      <c r="P9" s="325">
        <f t="shared" si="8"/>
        <v>15389840</v>
      </c>
      <c r="Q9" s="326">
        <f t="shared" si="8"/>
        <v>43389920</v>
      </c>
      <c r="R9" s="297"/>
      <c r="S9" s="298"/>
      <c r="T9" s="298"/>
      <c r="U9" s="298"/>
      <c r="V9" s="1"/>
      <c r="W9" s="1"/>
      <c r="X9" s="1"/>
      <c r="Y9" s="1"/>
      <c r="Z9" s="1"/>
    </row>
    <row r="10" ht="13.5" customHeight="1">
      <c r="A10" s="327"/>
      <c r="B10" s="173" t="s">
        <v>67</v>
      </c>
      <c r="C10" s="328">
        <f t="shared" ref="C10:Q10" si="9">IF(C4=0,"",C4/C8)</f>
        <v>1.013976292</v>
      </c>
      <c r="D10" s="329">
        <f t="shared" si="9"/>
        <v>1.052444429</v>
      </c>
      <c r="E10" s="329">
        <f t="shared" si="9"/>
        <v>1.101606969</v>
      </c>
      <c r="F10" s="329">
        <f t="shared" si="9"/>
        <v>1.245399501</v>
      </c>
      <c r="G10" s="329">
        <f t="shared" si="9"/>
        <v>1.156590976</v>
      </c>
      <c r="H10" s="329">
        <f t="shared" si="9"/>
        <v>1.025076991</v>
      </c>
      <c r="I10" s="330">
        <f t="shared" si="9"/>
        <v>1.098377825</v>
      </c>
      <c r="J10" s="331">
        <f t="shared" si="9"/>
        <v>1.080586013</v>
      </c>
      <c r="K10" s="329">
        <f t="shared" si="9"/>
        <v>1.039636789</v>
      </c>
      <c r="L10" s="329">
        <f t="shared" si="9"/>
        <v>1.126614877</v>
      </c>
      <c r="M10" s="329">
        <f t="shared" si="9"/>
        <v>1.059803223</v>
      </c>
      <c r="N10" s="329">
        <f t="shared" si="9"/>
        <v>1.13627903</v>
      </c>
      <c r="O10" s="332">
        <f t="shared" si="9"/>
        <v>1.14683839</v>
      </c>
      <c r="P10" s="333">
        <f t="shared" si="9"/>
        <v>1.094490653</v>
      </c>
      <c r="Q10" s="175">
        <f t="shared" si="9"/>
        <v>1.096963021</v>
      </c>
      <c r="R10" s="297"/>
      <c r="S10" s="298"/>
      <c r="T10" s="298"/>
      <c r="U10" s="298"/>
      <c r="V10" s="1"/>
      <c r="W10" s="1"/>
      <c r="X10" s="1"/>
      <c r="Y10" s="1"/>
      <c r="Z10" s="1"/>
    </row>
    <row r="11" ht="13.5" customHeight="1">
      <c r="A11" s="288" t="s">
        <v>10</v>
      </c>
      <c r="B11" s="289" t="s">
        <v>41</v>
      </c>
      <c r="C11" s="290">
        <f t="array" ref="C11">IF(C$3 = "確定",INDEX(
 '元データ'!$A$1:$DY$200,MATCH(IF( C$2 &lt; 4, '社員報告（月次）'!$L$1 + 1, '社員報告（月次）'!$L$1)*100+C$2,
'元データ'!$A$1:$A$200,0),MATCH('社員報告（月次）'!$M$1&amp;"-"&amp;
IF($B11="予","予算","実績")&amp;"-"&amp;"仕入",'元データ'!$A$1:$DY$1,0)
),INDEX('見込入力'!$D$3:$Q$27,MATCH($A$1&amp;$A11,'見込入力'!$D$3:$D$27,0),MATCH(C$2,'見込入力'!$D$3:$Q$3,0)))</f>
        <v>0</v>
      </c>
      <c r="D11" s="291">
        <f t="array" ref="D11">IF(D$3 = "確定",INDEX(
 '元データ'!$A$1:$DY$200,MATCH(IF( D$2 &lt; 4, '社員報告（月次）'!$L$1 + 1, '社員報告（月次）'!$L$1)*100+D$2,
'元データ'!$A$1:$A$200,0),MATCH('社員報告（月次）'!$M$1&amp;"-"&amp;
IF($B11="予","予算","実績")&amp;"-"&amp;"仕入",'元データ'!$A$1:$DY$1,0)
),INDEX('見込入力'!$D$3:$Q$27,MATCH($A$1&amp;$A11,'見込入力'!$D$3:$D$27,0),MATCH(D$2,'見込入力'!$D$3:$Q$3,0)))</f>
        <v>0</v>
      </c>
      <c r="E11" s="291">
        <f t="array" ref="E11">IF(E$3 = "確定",INDEX(
 '元データ'!$A$1:$DY$200,MATCH(IF( E$2 &lt; 4, '社員報告（月次）'!$L$1 + 1, '社員報告（月次）'!$L$1)*100+E$2,
'元データ'!$A$1:$A$200,0),MATCH('社員報告（月次）'!$M$1&amp;"-"&amp;
IF($B11="予","予算","実績")&amp;"-"&amp;"仕入",'元データ'!$A$1:$DY$1,0)
),INDEX('見込入力'!$D$3:$Q$27,MATCH($A$1&amp;$A11,'見込入力'!$D$3:$D$27,0),MATCH(E$2,'見込入力'!$D$3:$Q$3,0)))</f>
        <v>0</v>
      </c>
      <c r="F11" s="291">
        <f t="array" ref="F11">IF(F$3 = "確定",INDEX(
 '元データ'!$A$1:$DY$200,MATCH(IF( F$2 &lt; 4, '社員報告（月次）'!$L$1 + 1, '社員報告（月次）'!$L$1)*100+F$2,
'元データ'!$A$1:$A$200,0),MATCH('社員報告（月次）'!$M$1&amp;"-"&amp;
IF($B11="予","予算","実績")&amp;"-"&amp;"仕入",'元データ'!$A$1:$DY$1,0)
),INDEX('見込入力'!$D$3:$Q$27,MATCH($A$1&amp;$A11,'見込入力'!$D$3:$D$27,0),MATCH(F$2,'見込入力'!$D$3:$Q$3,0)))</f>
        <v>0</v>
      </c>
      <c r="G11" s="291">
        <f t="array" ref="G11">IF(G$3 = "確定",INDEX(
 '元データ'!$A$1:$DY$200,MATCH(IF( G$2 &lt; 4, '社員報告（月次）'!$L$1 + 1, '社員報告（月次）'!$L$1)*100+G$2,
'元データ'!$A$1:$A$200,0),MATCH('社員報告（月次）'!$M$1&amp;"-"&amp;
IF($B11="予","予算","実績")&amp;"-"&amp;"仕入",'元データ'!$A$1:$DY$1,0)
),INDEX('見込入力'!$D$3:$Q$27,MATCH($A$1&amp;$A11,'見込入力'!$D$3:$D$27,0),MATCH(G$2,'見込入力'!$D$3:$Q$3,0)))</f>
        <v>0</v>
      </c>
      <c r="H11" s="291">
        <f t="array" ref="H11">IF(H$3 = "確定",INDEX(
 '元データ'!$A$1:$DY$200,MATCH(IF( H$2 &lt; 4, '社員報告（月次）'!$L$1 + 1, '社員報告（月次）'!$L$1)*100+H$2,
'元データ'!$A$1:$A$200,0),MATCH('社員報告（月次）'!$M$1&amp;"-"&amp;
IF($B11="予","予算","実績")&amp;"-"&amp;"仕入",'元データ'!$A$1:$DY$1,0)
),INDEX('見込入力'!$D$3:$Q$27,MATCH($A$1&amp;$A11,'見込入力'!$D$3:$D$27,0),MATCH(H$2,'見込入力'!$D$3:$Q$3,0)))</f>
        <v>0</v>
      </c>
      <c r="I11" s="292">
        <f t="shared" ref="I11:I12" si="10">SUM(C11:H11)</f>
        <v>0</v>
      </c>
      <c r="J11" s="293">
        <f t="array" ref="J11">IF(J$3 = "確定",INDEX(
 '元データ'!$A$1:$DY$200,MATCH(IF( J$2 &lt; 4, '社員報告（月次）'!$L$1 + 1, '社員報告（月次）'!$L$1)*100+J$2,
'元データ'!$A$1:$A$200,0),MATCH('社員報告（月次）'!$M$1&amp;"-"&amp;
IF($B11="予","予算","実績")&amp;"-"&amp;"仕入",'元データ'!$A$1:$DY$1,0)
),INDEX('見込入力'!$D$3:$Q$27,MATCH($A$1&amp;$A11,'見込入力'!$D$3:$D$27,0),MATCH(J$2,'見込入力'!$D$3:$Q$3,0)))</f>
        <v>0</v>
      </c>
      <c r="K11" s="291">
        <f t="array" ref="K11">IF(K$3 = "確定",INDEX(
 '元データ'!$A$1:$DY$200,MATCH(IF( K$2 &lt; 4, '社員報告（月次）'!$L$1 + 1, '社員報告（月次）'!$L$1)*100+K$2,
'元データ'!$A$1:$A$200,0),MATCH('社員報告（月次）'!$M$1&amp;"-"&amp;
IF($B11="予","予算","実績")&amp;"-"&amp;"仕入",'元データ'!$A$1:$DY$1,0)
),INDEX('見込入力'!$D$3:$Q$27,MATCH($A$1&amp;$A11,'見込入力'!$D$3:$D$27,0),MATCH(K$2,'見込入力'!$D$3:$Q$3,0)))</f>
        <v>0</v>
      </c>
      <c r="L11" s="291">
        <f t="array" ref="L11">IF(L$3 = "確定",INDEX(
 '元データ'!$A$1:$DY$200,MATCH(IF( L$2 &lt; 4, '社員報告（月次）'!$L$1 + 1, '社員報告（月次）'!$L$1)*100+L$2,
'元データ'!$A$1:$A$200,0),MATCH('社員報告（月次）'!$M$1&amp;"-"&amp;
IF($B11="予","予算","実績")&amp;"-"&amp;"仕入",'元データ'!$A$1:$DY$1,0)
),INDEX('見込入力'!$D$3:$Q$27,MATCH($A$1&amp;$A11,'見込入力'!$D$3:$D$27,0),MATCH(L$2,'見込入力'!$D$3:$Q$3,0)))</f>
        <v>0</v>
      </c>
      <c r="M11" s="291">
        <f t="array" ref="M11">IF(M$3 = "確定",INDEX(
 '元データ'!$A$1:$DY$200,MATCH(IF( M$2 &lt; 4, '社員報告（月次）'!$L$1 + 1, '社員報告（月次）'!$L$1)*100+M$2,
'元データ'!$A$1:$A$200,0),MATCH('社員報告（月次）'!$M$1&amp;"-"&amp;
IF($B11="予","予算","実績")&amp;"-"&amp;"仕入",'元データ'!$A$1:$DY$1,0)
),INDEX('見込入力'!$D$3:$Q$27,MATCH($A$1&amp;$A11,'見込入力'!$D$3:$D$27,0),MATCH(M$2,'見込入力'!$D$3:$Q$3,0)))</f>
        <v>0</v>
      </c>
      <c r="N11" s="291">
        <f t="array" ref="N11">IF(N$3 = "確定",INDEX(
 '元データ'!$A$1:$DY$200,MATCH(IF( N$2 &lt; 4, '社員報告（月次）'!$L$1 + 1, '社員報告（月次）'!$L$1)*100+N$2,
'元データ'!$A$1:$A$200,0),MATCH('社員報告（月次）'!$M$1&amp;"-"&amp;
IF($B11="予","予算","実績")&amp;"-"&amp;"仕入",'元データ'!$A$1:$DY$1,0)
),INDEX('見込入力'!$D$3:$Q$27,MATCH($A$1&amp;$A11,'見込入力'!$D$3:$D$27,0),MATCH(N$2,'見込入力'!$D$3:$Q$3,0)))</f>
        <v>0</v>
      </c>
      <c r="O11" s="294">
        <f t="array" ref="O11">IF(O$3 = "確定",INDEX(
 '元データ'!$A$1:$DY$200,MATCH(IF( O$2 &lt; 4, '社員報告（月次）'!$L$1 + 1, '社員報告（月次）'!$L$1)*100+O$2,
'元データ'!$A$1:$A$200,0),MATCH('社員報告（月次）'!$M$1&amp;"-"&amp;
IF($B11="予","予算","実績")&amp;"-"&amp;"仕入",'元データ'!$A$1:$DY$1,0)
),INDEX('見込入力'!$D$3:$Q$27,MATCH($A$1&amp;$A11,'見込入力'!$D$3:$D$27,0),MATCH(O$2,'見込入力'!$D$3:$Q$3,0)))</f>
        <v>0</v>
      </c>
      <c r="P11" s="295">
        <f t="shared" ref="P11:P12" si="11">SUM(J11:O11)</f>
        <v>0</v>
      </c>
      <c r="Q11" s="296">
        <f t="shared" ref="Q11:Q12" si="12">SUM(I11:O11)</f>
        <v>0</v>
      </c>
      <c r="R11" s="297"/>
      <c r="S11" s="298"/>
      <c r="T11" s="298"/>
      <c r="U11" s="298"/>
      <c r="V11" s="1"/>
      <c r="W11" s="1"/>
      <c r="X11" s="1"/>
      <c r="Y11" s="1"/>
      <c r="Z11" s="1"/>
    </row>
    <row r="12" ht="13.5" customHeight="1">
      <c r="A12" s="299"/>
      <c r="B12" s="151" t="s">
        <v>42</v>
      </c>
      <c r="C12" s="300">
        <f t="array" ref="C12">INDEX(
 '元データ'!$A$1:$DY$200,MATCH(IF( C$2 &lt; 4, '社員報告（月次）'!$L$1 + 1, '社員報告（月次）'!$L$1)*100+C$2,
'元データ'!$A$1:$A$200,0),MATCH('社員報告（月次）'!$M$1&amp;"-"&amp;
IF($B12="予","予算","実績")&amp;"-"&amp;"仕入",'元データ'!$A$1:$DY$1,0)
)</f>
        <v>0</v>
      </c>
      <c r="D12" s="155">
        <f t="array" ref="D12">INDEX(
 '元データ'!$A$1:$DY$200,MATCH(IF( D$2 &lt; 4, '社員報告（月次）'!$L$1 + 1, '社員報告（月次）'!$L$1)*100+D$2,
'元データ'!$A$1:$A$200,0),MATCH('社員報告（月次）'!$M$1&amp;"-"&amp;
IF($B12="予","予算","実績")&amp;"-"&amp;"仕入",'元データ'!$A$1:$DY$1,0)
)</f>
        <v>0</v>
      </c>
      <c r="E12" s="155">
        <f t="array" ref="E12">INDEX(
 '元データ'!$A$1:$DY$200,MATCH(IF( E$2 &lt; 4, '社員報告（月次）'!$L$1 + 1, '社員報告（月次）'!$L$1)*100+E$2,
'元データ'!$A$1:$A$200,0),MATCH('社員報告（月次）'!$M$1&amp;"-"&amp;
IF($B12="予","予算","実績")&amp;"-"&amp;"仕入",'元データ'!$A$1:$DY$1,0)
)</f>
        <v>0</v>
      </c>
      <c r="F12" s="155">
        <f t="array" ref="F12">INDEX(
 '元データ'!$A$1:$DY$200,MATCH(IF( F$2 &lt; 4, '社員報告（月次）'!$L$1 + 1, '社員報告（月次）'!$L$1)*100+F$2,
'元データ'!$A$1:$A$200,0),MATCH('社員報告（月次）'!$M$1&amp;"-"&amp;
IF($B12="予","予算","実績")&amp;"-"&amp;"仕入",'元データ'!$A$1:$DY$1,0)
)</f>
        <v>0</v>
      </c>
      <c r="G12" s="155">
        <f t="array" ref="G12">INDEX(
 '元データ'!$A$1:$DY$200,MATCH(IF( G$2 &lt; 4, '社員報告（月次）'!$L$1 + 1, '社員報告（月次）'!$L$1)*100+G$2,
'元データ'!$A$1:$A$200,0),MATCH('社員報告（月次）'!$M$1&amp;"-"&amp;
IF($B12="予","予算","実績")&amp;"-"&amp;"仕入",'元データ'!$A$1:$DY$1,0)
)</f>
        <v>0</v>
      </c>
      <c r="H12" s="155">
        <f t="array" ref="H12">INDEX(
 '元データ'!$A$1:$DY$200,MATCH(IF( H$2 &lt; 4, '社員報告（月次）'!$L$1 + 1, '社員報告（月次）'!$L$1)*100+H$2,
'元データ'!$A$1:$A$200,0),MATCH('社員報告（月次）'!$M$1&amp;"-"&amp;
IF($B12="予","予算","実績")&amp;"-"&amp;"仕入",'元データ'!$A$1:$DY$1,0)
)</f>
        <v>0</v>
      </c>
      <c r="I12" s="301">
        <f t="shared" si="10"/>
        <v>0</v>
      </c>
      <c r="J12" s="302">
        <f t="array" ref="J12">INDEX(
 '元データ'!$A$1:$DY$200,MATCH(IF( J$2 &lt; 4, '社員報告（月次）'!$L$1 + 1, '社員報告（月次）'!$L$1)*100+J$2,
'元データ'!$A$1:$A$200,0),MATCH('社員報告（月次）'!$M$1&amp;"-"&amp;
IF($B12="予","予算","実績")&amp;"-"&amp;"仕入",'元データ'!$A$1:$DY$1,0)
)</f>
        <v>0</v>
      </c>
      <c r="K12" s="155">
        <f t="array" ref="K12">INDEX(
 '元データ'!$A$1:$DY$200,MATCH(IF( K$2 &lt; 4, '社員報告（月次）'!$L$1 + 1, '社員報告（月次）'!$L$1)*100+K$2,
'元データ'!$A$1:$A$200,0),MATCH('社員報告（月次）'!$M$1&amp;"-"&amp;
IF($B12="予","予算","実績")&amp;"-"&amp;"仕入",'元データ'!$A$1:$DY$1,0)
)</f>
        <v>0</v>
      </c>
      <c r="L12" s="155">
        <f t="array" ref="L12">INDEX(
 '元データ'!$A$1:$DY$200,MATCH(IF( L$2 &lt; 4, '社員報告（月次）'!$L$1 + 1, '社員報告（月次）'!$L$1)*100+L$2,
'元データ'!$A$1:$A$200,0),MATCH('社員報告（月次）'!$M$1&amp;"-"&amp;
IF($B12="予","予算","実績")&amp;"-"&amp;"仕入",'元データ'!$A$1:$DY$1,0)
)</f>
        <v>0</v>
      </c>
      <c r="M12" s="155">
        <f t="array" ref="M12">INDEX(
 '元データ'!$A$1:$DY$200,MATCH(IF( M$2 &lt; 4, '社員報告（月次）'!$L$1 + 1, '社員報告（月次）'!$L$1)*100+M$2,
'元データ'!$A$1:$A$200,0),MATCH('社員報告（月次）'!$M$1&amp;"-"&amp;
IF($B12="予","予算","実績")&amp;"-"&amp;"仕入",'元データ'!$A$1:$DY$1,0)
)</f>
        <v>0</v>
      </c>
      <c r="N12" s="155">
        <f t="array" ref="N12">INDEX(
 '元データ'!$A$1:$DY$200,MATCH(IF( N$2 &lt; 4, '社員報告（月次）'!$L$1 + 1, '社員報告（月次）'!$L$1)*100+N$2,
'元データ'!$A$1:$A$200,0),MATCH('社員報告（月次）'!$M$1&amp;"-"&amp;
IF($B12="予","予算","実績")&amp;"-"&amp;"仕入",'元データ'!$A$1:$DY$1,0)
)</f>
        <v>0</v>
      </c>
      <c r="O12" s="303">
        <f t="array" ref="O12">INDEX(
 '元データ'!$A$1:$DY$200,MATCH(IF( O$2 &lt; 4, '社員報告（月次）'!$L$1 + 1, '社員報告（月次）'!$L$1)*100+O$2,
'元データ'!$A$1:$A$200,0),MATCH('社員報告（月次）'!$M$1&amp;"-"&amp;
IF($B12="予","予算","実績")&amp;"-"&amp;"仕入",'元データ'!$A$1:$DY$1,0)
)</f>
        <v>0</v>
      </c>
      <c r="P12" s="304">
        <f t="shared" si="11"/>
        <v>0</v>
      </c>
      <c r="Q12" s="305">
        <f t="shared" si="12"/>
        <v>0</v>
      </c>
      <c r="R12" s="297"/>
      <c r="S12" s="298"/>
      <c r="T12" s="298"/>
      <c r="U12" s="298"/>
      <c r="V12" s="1"/>
      <c r="W12" s="1"/>
      <c r="X12" s="1"/>
      <c r="Y12" s="1"/>
      <c r="Z12" s="1"/>
    </row>
    <row r="13" ht="13.5" customHeight="1">
      <c r="A13" s="299"/>
      <c r="B13" s="151" t="s">
        <v>63</v>
      </c>
      <c r="C13" s="306" t="str">
        <f t="shared" ref="C13:H13" si="13">IF(OR(C11=0,C12=0),"",C11-C12)</f>
        <v/>
      </c>
      <c r="D13" s="307" t="str">
        <f t="shared" si="13"/>
        <v/>
      </c>
      <c r="E13" s="307" t="str">
        <f t="shared" si="13"/>
        <v/>
      </c>
      <c r="F13" s="307" t="str">
        <f t="shared" si="13"/>
        <v/>
      </c>
      <c r="G13" s="307" t="str">
        <f t="shared" si="13"/>
        <v/>
      </c>
      <c r="H13" s="307" t="str">
        <f t="shared" si="13"/>
        <v/>
      </c>
      <c r="I13" s="308">
        <f>I11-I12</f>
        <v>0</v>
      </c>
      <c r="J13" s="309" t="str">
        <f t="shared" ref="J13:O13" si="14">IF(OR(J11=0,J12=0),"",J11-J12)</f>
        <v/>
      </c>
      <c r="K13" s="307" t="str">
        <f t="shared" si="14"/>
        <v/>
      </c>
      <c r="L13" s="307" t="str">
        <f t="shared" si="14"/>
        <v/>
      </c>
      <c r="M13" s="307" t="str">
        <f t="shared" si="14"/>
        <v/>
      </c>
      <c r="N13" s="307" t="str">
        <f t="shared" si="14"/>
        <v/>
      </c>
      <c r="O13" s="310" t="str">
        <f t="shared" si="14"/>
        <v/>
      </c>
      <c r="P13" s="311">
        <f t="shared" ref="P13:Q13" si="15">P11-P12</f>
        <v>0</v>
      </c>
      <c r="Q13" s="312">
        <f t="shared" si="15"/>
        <v>0</v>
      </c>
      <c r="R13" s="297"/>
      <c r="S13" s="298"/>
      <c r="T13" s="298"/>
      <c r="U13" s="298"/>
      <c r="V13" s="1"/>
      <c r="W13" s="1"/>
      <c r="X13" s="1"/>
      <c r="Y13" s="1"/>
      <c r="Z13" s="1"/>
    </row>
    <row r="14" ht="13.5" customHeight="1">
      <c r="A14" s="299"/>
      <c r="B14" s="161" t="s">
        <v>43</v>
      </c>
      <c r="C14" s="313" t="str">
        <f t="shared" ref="C14:H14" si="16">IF(ISERROR(C11/C12),"",C11/C12)</f>
        <v/>
      </c>
      <c r="D14" s="314" t="str">
        <f t="shared" si="16"/>
        <v/>
      </c>
      <c r="E14" s="314" t="str">
        <f t="shared" si="16"/>
        <v/>
      </c>
      <c r="F14" s="314" t="str">
        <f t="shared" si="16"/>
        <v/>
      </c>
      <c r="G14" s="314" t="str">
        <f t="shared" si="16"/>
        <v/>
      </c>
      <c r="H14" s="314" t="str">
        <f t="shared" si="16"/>
        <v/>
      </c>
      <c r="I14" s="315" t="str">
        <f>IFERROR(I11/I12,"")</f>
        <v/>
      </c>
      <c r="J14" s="316" t="str">
        <f t="shared" ref="J14:Q14" si="17">IF(ISERROR(J11/J12),"",J11/J12)</f>
        <v/>
      </c>
      <c r="K14" s="314" t="str">
        <f t="shared" si="17"/>
        <v/>
      </c>
      <c r="L14" s="314" t="str">
        <f t="shared" si="17"/>
        <v/>
      </c>
      <c r="M14" s="314" t="str">
        <f t="shared" si="17"/>
        <v/>
      </c>
      <c r="N14" s="314" t="str">
        <f t="shared" si="17"/>
        <v/>
      </c>
      <c r="O14" s="317" t="str">
        <f t="shared" si="17"/>
        <v/>
      </c>
      <c r="P14" s="318" t="str">
        <f t="shared" si="17"/>
        <v/>
      </c>
      <c r="Q14" s="164" t="str">
        <f t="shared" si="17"/>
        <v/>
      </c>
      <c r="R14" s="297"/>
      <c r="S14" s="298"/>
      <c r="T14" s="298"/>
      <c r="U14" s="298"/>
      <c r="V14" s="1"/>
      <c r="W14" s="1"/>
      <c r="X14" s="1"/>
      <c r="Y14" s="1"/>
      <c r="Z14" s="1"/>
    </row>
    <row r="15" ht="13.5" customHeight="1">
      <c r="A15" s="299"/>
      <c r="B15" s="151" t="s">
        <v>65</v>
      </c>
      <c r="C15" s="300">
        <f t="array" ref="C15">INDEX(
 '元データ'!$A$1:$DY$200,MATCH(IF( C$2 &lt; 4, '社員報告（月次）'!$L$1 -1 + 1, '社員報告（月次）'!$L$1 - 1 )*100+C$2,
'元データ'!$A$1:$A$200,0),MATCH('社員報告（月次）'!$M$1&amp;"-"&amp;
IF($B15="予","予算","実績")&amp;"-"&amp;"仕入",'元データ'!$A$1:$DY$1,0)
)</f>
        <v>0</v>
      </c>
      <c r="D15" s="155">
        <f t="array" ref="D15">INDEX(
 '元データ'!$A$1:$DY$200,MATCH(IF( D$2 &lt; 4, '社員報告（月次）'!$L$1 -1 + 1, '社員報告（月次）'!$L$1 - 1 )*100+D$2,
'元データ'!$A$1:$A$200,0),MATCH('社員報告（月次）'!$M$1&amp;"-"&amp;
IF($B15="予","予算","実績")&amp;"-"&amp;"仕入",'元データ'!$A$1:$DY$1,0)
)</f>
        <v>0</v>
      </c>
      <c r="E15" s="155">
        <f t="array" ref="E15">INDEX(
 '元データ'!$A$1:$DY$200,MATCH(IF( E$2 &lt; 4, '社員報告（月次）'!$L$1 -1 + 1, '社員報告（月次）'!$L$1 - 1 )*100+E$2,
'元データ'!$A$1:$A$200,0),MATCH('社員報告（月次）'!$M$1&amp;"-"&amp;
IF($B15="予","予算","実績")&amp;"-"&amp;"仕入",'元データ'!$A$1:$DY$1,0)
)</f>
        <v>0</v>
      </c>
      <c r="F15" s="155">
        <f t="array" ref="F15">INDEX(
 '元データ'!$A$1:$DY$200,MATCH(IF( F$2 &lt; 4, '社員報告（月次）'!$L$1 -1 + 1, '社員報告（月次）'!$L$1 - 1 )*100+F$2,
'元データ'!$A$1:$A$200,0),MATCH('社員報告（月次）'!$M$1&amp;"-"&amp;
IF($B15="予","予算","実績")&amp;"-"&amp;"仕入",'元データ'!$A$1:$DY$1,0)
)</f>
        <v>0</v>
      </c>
      <c r="G15" s="155">
        <f t="array" ref="G15">INDEX(
 '元データ'!$A$1:$DY$200,MATCH(IF( G$2 &lt; 4, '社員報告（月次）'!$L$1 -1 + 1, '社員報告（月次）'!$L$1 - 1 )*100+G$2,
'元データ'!$A$1:$A$200,0),MATCH('社員報告（月次）'!$M$1&amp;"-"&amp;
IF($B15="予","予算","実績")&amp;"-"&amp;"仕入",'元データ'!$A$1:$DY$1,0)
)</f>
        <v>0</v>
      </c>
      <c r="H15" s="155">
        <f t="array" ref="H15">INDEX(
 '元データ'!$A$1:$DY$200,MATCH(IF( H$2 &lt; 4, '社員報告（月次）'!$L$1 -1 + 1, '社員報告（月次）'!$L$1 - 1 )*100+H$2,
'元データ'!$A$1:$A$200,0),MATCH('社員報告（月次）'!$M$1&amp;"-"&amp;
IF($B15="予","予算","実績")&amp;"-"&amp;"仕入",'元データ'!$A$1:$DY$1,0)
)</f>
        <v>0</v>
      </c>
      <c r="I15" s="301">
        <f>SUM(C15:H15)</f>
        <v>0</v>
      </c>
      <c r="J15" s="302">
        <f t="array" ref="J15">INDEX(
 '元データ'!$A$1:$DY$200,MATCH(IF( J$2 &lt; 4, '社員報告（月次）'!$L$1 -1 + 1, '社員報告（月次）'!$L$1 - 1 )*100+J$2,
'元データ'!$A$1:$A$200,0),MATCH('社員報告（月次）'!$M$1&amp;"-"&amp;
IF($B15="予","予算","実績")&amp;"-"&amp;"仕入",'元データ'!$A$1:$DY$1,0)
)</f>
        <v>0</v>
      </c>
      <c r="K15" s="155">
        <f t="array" ref="K15">INDEX(
 '元データ'!$A$1:$DY$200,MATCH(IF( K$2 &lt; 4, '社員報告（月次）'!$L$1 -1 + 1, '社員報告（月次）'!$L$1 - 1 )*100+K$2,
'元データ'!$A$1:$A$200,0),MATCH('社員報告（月次）'!$M$1&amp;"-"&amp;
IF($B15="予","予算","実績")&amp;"-"&amp;"仕入",'元データ'!$A$1:$DY$1,0)
)</f>
        <v>0</v>
      </c>
      <c r="L15" s="155">
        <f t="array" ref="L15">INDEX(
 '元データ'!$A$1:$DY$200,MATCH(IF( L$2 &lt; 4, '社員報告（月次）'!$L$1 -1 + 1, '社員報告（月次）'!$L$1 - 1 )*100+L$2,
'元データ'!$A$1:$A$200,0),MATCH('社員報告（月次）'!$M$1&amp;"-"&amp;
IF($B15="予","予算","実績")&amp;"-"&amp;"仕入",'元データ'!$A$1:$DY$1,0)
)</f>
        <v>0</v>
      </c>
      <c r="M15" s="155">
        <f t="array" ref="M15">INDEX(
 '元データ'!$A$1:$DY$200,MATCH(IF( M$2 &lt; 4, '社員報告（月次）'!$L$1 -1 + 1, '社員報告（月次）'!$L$1 - 1 )*100+M$2,
'元データ'!$A$1:$A$200,0),MATCH('社員報告（月次）'!$M$1&amp;"-"&amp;
IF($B15="予","予算","実績")&amp;"-"&amp;"仕入",'元データ'!$A$1:$DY$1,0)
)</f>
        <v>0</v>
      </c>
      <c r="N15" s="155">
        <f t="array" ref="N15">INDEX(
 '元データ'!$A$1:$DY$200,MATCH(IF( N$2 &lt; 4, '社員報告（月次）'!$L$1 -1 + 1, '社員報告（月次）'!$L$1 - 1 )*100+N$2,
'元データ'!$A$1:$A$200,0),MATCH('社員報告（月次）'!$M$1&amp;"-"&amp;
IF($B15="予","予算","実績")&amp;"-"&amp;"仕入",'元データ'!$A$1:$DY$1,0)
)</f>
        <v>0</v>
      </c>
      <c r="O15" s="303">
        <f t="array" ref="O15">INDEX(
 '元データ'!$A$1:$DY$200,MATCH(IF( O$2 &lt; 4, '社員報告（月次）'!$L$1 -1 + 1, '社員報告（月次）'!$L$1 - 1 )*100+O$2,
'元データ'!$A$1:$A$200,0),MATCH('社員報告（月次）'!$M$1&amp;"-"&amp;
IF($B15="予","予算","実績")&amp;"-"&amp;"仕入",'元データ'!$A$1:$DY$1,0)
)</f>
        <v>0</v>
      </c>
      <c r="P15" s="304">
        <f>SUM(J15:O15)</f>
        <v>0</v>
      </c>
      <c r="Q15" s="305">
        <f>SUM(I15:O15)</f>
        <v>0</v>
      </c>
      <c r="R15" s="297"/>
      <c r="S15" s="298"/>
      <c r="T15" s="298"/>
      <c r="U15" s="298"/>
      <c r="V15" s="1"/>
      <c r="W15" s="1"/>
      <c r="X15" s="1"/>
      <c r="Y15" s="1"/>
      <c r="Z15" s="1"/>
    </row>
    <row r="16" ht="13.5" customHeight="1">
      <c r="A16" s="299"/>
      <c r="B16" s="319" t="s">
        <v>66</v>
      </c>
      <c r="C16" s="320" t="str">
        <f t="shared" ref="C16:P16" si="18">IF(C11 = 0, "", C11-C15)</f>
        <v/>
      </c>
      <c r="D16" s="321" t="str">
        <f t="shared" si="18"/>
        <v/>
      </c>
      <c r="E16" s="321" t="str">
        <f t="shared" si="18"/>
        <v/>
      </c>
      <c r="F16" s="321" t="str">
        <f t="shared" si="18"/>
        <v/>
      </c>
      <c r="G16" s="321" t="str">
        <f t="shared" si="18"/>
        <v/>
      </c>
      <c r="H16" s="321" t="str">
        <f t="shared" si="18"/>
        <v/>
      </c>
      <c r="I16" s="322" t="str">
        <f t="shared" si="18"/>
        <v/>
      </c>
      <c r="J16" s="323" t="str">
        <f t="shared" si="18"/>
        <v/>
      </c>
      <c r="K16" s="321" t="str">
        <f t="shared" si="18"/>
        <v/>
      </c>
      <c r="L16" s="321" t="str">
        <f t="shared" si="18"/>
        <v/>
      </c>
      <c r="M16" s="321" t="str">
        <f t="shared" si="18"/>
        <v/>
      </c>
      <c r="N16" s="321" t="str">
        <f t="shared" si="18"/>
        <v/>
      </c>
      <c r="O16" s="324" t="str">
        <f t="shared" si="18"/>
        <v/>
      </c>
      <c r="P16" s="325" t="str">
        <f t="shared" si="18"/>
        <v/>
      </c>
      <c r="Q16" s="326">
        <f>Q11-Q15</f>
        <v>0</v>
      </c>
      <c r="R16" s="297"/>
      <c r="S16" s="298"/>
      <c r="T16" s="298"/>
      <c r="U16" s="298"/>
      <c r="V16" s="1"/>
      <c r="W16" s="1"/>
      <c r="X16" s="1"/>
      <c r="Y16" s="1"/>
      <c r="Z16" s="1"/>
    </row>
    <row r="17" ht="13.5" customHeight="1">
      <c r="A17" s="327"/>
      <c r="B17" s="173" t="s">
        <v>67</v>
      </c>
      <c r="C17" s="328" t="str">
        <f t="shared" ref="C17:Q17" si="19">IF(C11=0,"",C11/C15)</f>
        <v/>
      </c>
      <c r="D17" s="329" t="str">
        <f t="shared" si="19"/>
        <v/>
      </c>
      <c r="E17" s="329" t="str">
        <f t="shared" si="19"/>
        <v/>
      </c>
      <c r="F17" s="329" t="str">
        <f t="shared" si="19"/>
        <v/>
      </c>
      <c r="G17" s="329" t="str">
        <f t="shared" si="19"/>
        <v/>
      </c>
      <c r="H17" s="329" t="str">
        <f t="shared" si="19"/>
        <v/>
      </c>
      <c r="I17" s="330" t="str">
        <f t="shared" si="19"/>
        <v/>
      </c>
      <c r="J17" s="331" t="str">
        <f t="shared" si="19"/>
        <v/>
      </c>
      <c r="K17" s="329" t="str">
        <f t="shared" si="19"/>
        <v/>
      </c>
      <c r="L17" s="329" t="str">
        <f t="shared" si="19"/>
        <v/>
      </c>
      <c r="M17" s="329" t="str">
        <f t="shared" si="19"/>
        <v/>
      </c>
      <c r="N17" s="329" t="str">
        <f t="shared" si="19"/>
        <v/>
      </c>
      <c r="O17" s="332" t="str">
        <f t="shared" si="19"/>
        <v/>
      </c>
      <c r="P17" s="333" t="str">
        <f t="shared" si="19"/>
        <v/>
      </c>
      <c r="Q17" s="175" t="str">
        <f t="shared" si="19"/>
        <v/>
      </c>
      <c r="R17" s="297"/>
      <c r="S17" s="298"/>
      <c r="T17" s="298"/>
      <c r="U17" s="298"/>
      <c r="V17" s="1"/>
      <c r="W17" s="1"/>
      <c r="X17" s="1"/>
      <c r="Y17" s="1"/>
      <c r="Z17" s="1"/>
    </row>
    <row r="18" ht="13.5" customHeight="1">
      <c r="A18" s="288" t="s">
        <v>12</v>
      </c>
      <c r="B18" s="289" t="s">
        <v>41</v>
      </c>
      <c r="C18" s="290">
        <f t="array" ref="C18">IF(C$3 = "確定",INDEX(
 '元データ'!$A$1:$DY$200,MATCH(IF( C$2 &lt; 4, '社員報告（月次）'!$L$1 + 1, '社員報告（月次）'!$L$1)*100+C$2,
'元データ'!$A$1:$A$200,0),MATCH('社員報告（月次）'!$M$1&amp;"-"&amp;
IF($B18="予","予算","実績")&amp;"-"&amp;"粗利",'元データ'!$A$1:$DY$1,0)
),C4-C11)</f>
        <v>44896680</v>
      </c>
      <c r="D18" s="291">
        <f t="array" ref="D18">IF(D$3 = "確定",INDEX(
 '元データ'!$A$1:$DY$200,MATCH(IF( D$2 &lt; 4, '社員報告（月次）'!$L$1 + 1, '社員報告（月次）'!$L$1)*100+D$2,
'元データ'!$A$1:$A$200,0),MATCH('社員報告（月次）'!$M$1&amp;"-"&amp;
IF($B18="予","予算","実績")&amp;"-"&amp;"粗利",'元データ'!$A$1:$DY$1,0)
),D4-D11)</f>
        <v>67447080</v>
      </c>
      <c r="E18" s="291">
        <f t="array" ref="E18">IF(E$3 = "確定",INDEX(
 '元データ'!$A$1:$DY$200,MATCH(IF( E$2 &lt; 4, '社員報告（月次）'!$L$1 + 1, '社員報告（月次）'!$L$1)*100+E$2,
'元データ'!$A$1:$A$200,0),MATCH('社員報告（月次）'!$M$1&amp;"-"&amp;
IF($B18="予","予算","実績")&amp;"-"&amp;"粗利",'元データ'!$A$1:$DY$1,0)
),E4-E11)</f>
        <v>68557320</v>
      </c>
      <c r="F18" s="291">
        <f t="array" ref="F18">IF(F$3 = "確定",INDEX(
 '元データ'!$A$1:$DY$200,MATCH(IF( F$2 &lt; 4, '社員報告（月次）'!$L$1 + 1, '社員報告（月次）'!$L$1)*100+F$2,
'元データ'!$A$1:$A$200,0),MATCH('社員報告（月次）'!$M$1&amp;"-"&amp;
IF($B18="予","予算","実績")&amp;"-"&amp;"粗利",'元データ'!$A$1:$DY$1,0)
),F4-F11)</f>
        <v>56646000</v>
      </c>
      <c r="G18" s="291">
        <f t="array" ref="G18">IF(G$3 = "確定",INDEX(
 '元データ'!$A$1:$DY$200,MATCH(IF( G$2 &lt; 4, '社員報告（月次）'!$L$1 + 1, '社員報告（月次）'!$L$1)*100+G$2,
'元データ'!$A$1:$A$200,0),MATCH('社員報告（月次）'!$M$1&amp;"-"&amp;
IF($B18="予","予算","実績")&amp;"-"&amp;"粗利",'元データ'!$A$1:$DY$1,0)
),G4-G11)</f>
        <v>42357600</v>
      </c>
      <c r="H18" s="291">
        <f t="array" ref="H18">IF(H$3 = "確定",INDEX(
 '元データ'!$A$1:$DY$200,MATCH(IF( H$2 &lt; 4, '社員報告（月次）'!$L$1 + 1, '社員報告（月次）'!$L$1)*100+H$2,
'元データ'!$A$1:$A$200,0),MATCH('社員報告（月次）'!$M$1&amp;"-"&amp;
IF($B18="予","予算","実績")&amp;"-"&amp;"粗利",'元データ'!$A$1:$DY$1,0)
),H4-H11)</f>
        <v>32713200</v>
      </c>
      <c r="I18" s="292">
        <f t="shared" ref="I18:I19" si="20">SUM(C18:H18)</f>
        <v>312617880</v>
      </c>
      <c r="J18" s="293">
        <f t="array" ref="J18">IF(J$3 = "確定",INDEX(
 '元データ'!$A$1:$DY$200,MATCH(IF( J$2 &lt; 4, '社員報告（月次）'!$L$1 + 1, '社員報告（月次）'!$L$1)*100+J$2,
'元データ'!$A$1:$A$200,0),MATCH('社員報告（月次）'!$M$1&amp;"-"&amp;
IF($B18="予","予算","実績")&amp;"-"&amp;"粗利",'元データ'!$A$1:$DY$1,0)
),J4-J11)</f>
        <v>35371600</v>
      </c>
      <c r="K18" s="291">
        <f t="array" ref="K18">IF(K$3 = "確定",INDEX(
 '元データ'!$A$1:$DY$200,MATCH(IF( K$2 &lt; 4, '社員報告（月次）'!$L$1 + 1, '社員報告（月次）'!$L$1)*100+K$2,
'元データ'!$A$1:$A$200,0),MATCH('社員報告（月次）'!$M$1&amp;"-"&amp;
IF($B18="予","予算","実績")&amp;"-"&amp;"粗利",'元データ'!$A$1:$DY$1,0)
),K4-K11)</f>
        <v>35838900</v>
      </c>
      <c r="L18" s="291">
        <f t="array" ref="L18">IF(L$3 = "確定",INDEX(
 '元データ'!$A$1:$DY$200,MATCH(IF( L$2 &lt; 4, '社員報告（月次）'!$L$1 + 1, '社員報告（月次）'!$L$1)*100+L$2,
'元データ'!$A$1:$A$200,0),MATCH('社員報告（月次）'!$M$1&amp;"-"&amp;
IF($B18="予","予算","実績")&amp;"-"&amp;"粗利",'元データ'!$A$1:$DY$1,0)
),L4-L11)</f>
        <v>28558200</v>
      </c>
      <c r="M18" s="291">
        <f t="array" ref="M18">IF(M$3 = "確定",INDEX(
 '元データ'!$A$1:$DY$200,MATCH(IF( M$2 &lt; 4, '社員報告（月次）'!$L$1 + 1, '社員報告（月次）'!$L$1)*100+M$2,
'元データ'!$A$1:$A$200,0),MATCH('社員報告（月次）'!$M$1&amp;"-"&amp;
IF($B18="予","予算","実績")&amp;"-"&amp;"粗利",'元データ'!$A$1:$DY$1,0)
),M4-M11)</f>
        <v>23917300</v>
      </c>
      <c r="N18" s="291">
        <f t="array" ref="N18">IF(N$3 = "確定",INDEX(
 '元データ'!$A$1:$DY$200,MATCH(IF( N$2 &lt; 4, '社員報告（月次）'!$L$1 + 1, '社員報告（月次）'!$L$1)*100+N$2,
'元データ'!$A$1:$A$200,0),MATCH('社員報告（月次）'!$M$1&amp;"-"&amp;
IF($B18="予","予算","実績")&amp;"-"&amp;"粗利",'元データ'!$A$1:$DY$1,0)
),N4-N11)</f>
        <v>19901200</v>
      </c>
      <c r="O18" s="294">
        <f t="array" ref="O18">IF(O$3 = "確定",INDEX(
 '元データ'!$A$1:$DY$200,MATCH(IF( O$2 &lt; 4, '社員報告（月次）'!$L$1 + 1, '社員報告（月次）'!$L$1)*100+O$2,
'元データ'!$A$1:$A$200,0),MATCH('社員報告（月次）'!$M$1&amp;"-"&amp;
IF($B18="予","予算","実績")&amp;"-"&amp;"粗利",'元データ'!$A$1:$DY$1,0)
),O4-O11)</f>
        <v>34674200</v>
      </c>
      <c r="P18" s="295">
        <f t="shared" ref="P18:P19" si="21">SUM(J18:O18)</f>
        <v>178261400</v>
      </c>
      <c r="Q18" s="296">
        <f t="shared" ref="Q18:Q19" si="22">SUM(I18:O18)</f>
        <v>490879280</v>
      </c>
      <c r="R18" s="297"/>
      <c r="S18" s="298"/>
      <c r="T18" s="298"/>
      <c r="U18" s="298"/>
      <c r="V18" s="1"/>
      <c r="W18" s="1"/>
      <c r="X18" s="1"/>
      <c r="Y18" s="1"/>
      <c r="Z18" s="1"/>
    </row>
    <row r="19" ht="13.5" customHeight="1">
      <c r="A19" s="299"/>
      <c r="B19" s="151" t="s">
        <v>42</v>
      </c>
      <c r="C19" s="300">
        <f t="array" ref="C19">INDEX(
 '元データ'!$A$1:$DY$200,MATCH(IF( C$2 &lt; 4, '社員報告（月次）'!$L$1 + 1, '社員報告（月次）'!$L$1)*100+C$2,
'元データ'!$A$1:$A$200,0),MATCH('社員報告（月次）'!$M$1&amp;"-"&amp;
IF($B19="予","予算","実績")&amp;"-"&amp;"粗利",'元データ'!$A$1:$DY$1,0)
)</f>
        <v>49902105</v>
      </c>
      <c r="D19" s="155">
        <f t="array" ref="D19">INDEX(
 '元データ'!$A$1:$DY$200,MATCH(IF( D$2 &lt; 4, '社員報告（月次）'!$L$1 + 1, '社員報告（月次）'!$L$1)*100+D$2,
'元データ'!$A$1:$A$200,0),MATCH('社員報告（月次）'!$M$1&amp;"-"&amp;
IF($B19="予","予算","実績")&amp;"-"&amp;"粗利",'元データ'!$A$1:$DY$1,0)
)</f>
        <v>69577663</v>
      </c>
      <c r="E19" s="155">
        <f t="array" ref="E19">INDEX(
 '元データ'!$A$1:$DY$200,MATCH(IF( E$2 &lt; 4, '社員報告（月次）'!$L$1 + 1, '社員報告（月次）'!$L$1)*100+E$2,
'元データ'!$A$1:$A$200,0),MATCH('社員報告（月次）'!$M$1&amp;"-"&amp;
IF($B19="予","予算","実績")&amp;"-"&amp;"粗利",'元データ'!$A$1:$DY$1,0)
)</f>
        <v>65786206</v>
      </c>
      <c r="F19" s="155">
        <f t="array" ref="F19">INDEX(
 '元データ'!$A$1:$DY$200,MATCH(IF( F$2 &lt; 4, '社員報告（月次）'!$L$1 + 1, '社員報告（月次）'!$L$1)*100+F$2,
'元データ'!$A$1:$A$200,0),MATCH('社員報告（月次）'!$M$1&amp;"-"&amp;
IF($B19="予","予算","実績")&amp;"-"&amp;"粗利",'元データ'!$A$1:$DY$1,0)
)</f>
        <v>47640102</v>
      </c>
      <c r="G19" s="155">
        <f t="array" ref="G19">INDEX(
 '元データ'!$A$1:$DY$200,MATCH(IF( G$2 &lt; 4, '社員報告（月次）'!$L$1 + 1, '社員報告（月次）'!$L$1)*100+G$2,
'元データ'!$A$1:$A$200,0),MATCH('社員報告（月次）'!$M$1&amp;"-"&amp;
IF($B19="予","予算","実績")&amp;"-"&amp;"粗利",'元データ'!$A$1:$DY$1,0)
)</f>
        <v>38473781</v>
      </c>
      <c r="H19" s="155">
        <f t="array" ref="H19">INDEX(
 '元データ'!$A$1:$DY$200,MATCH(IF( H$2 &lt; 4, '社員報告（月次）'!$L$1 + 1, '社員報告（月次）'!$L$1)*100+H$2,
'元データ'!$A$1:$A$200,0),MATCH('社員報告（月次）'!$M$1&amp;"-"&amp;
IF($B19="予","予算","実績")&amp;"-"&amp;"粗利",'元データ'!$A$1:$DY$1,0)
)</f>
        <v>32684888</v>
      </c>
      <c r="I19" s="301">
        <f t="shared" si="20"/>
        <v>304064745</v>
      </c>
      <c r="J19" s="302">
        <f t="array" ref="J19">INDEX(
 '元データ'!$A$1:$DY$200,MATCH(IF( J$2 &lt; 4, '社員報告（月次）'!$L$1 + 1, '社員報告（月次）'!$L$1)*100+J$2,
'元データ'!$A$1:$A$200,0),MATCH('社員報告（月次）'!$M$1&amp;"-"&amp;
IF($B19="予","予算","実績")&amp;"-"&amp;"粗利",'元データ'!$A$1:$DY$1,0)
)</f>
        <v>34339045</v>
      </c>
      <c r="K19" s="155">
        <f t="array" ref="K19">INDEX(
 '元データ'!$A$1:$DY$200,MATCH(IF( K$2 &lt; 4, '社員報告（月次）'!$L$1 + 1, '社員報告（月次）'!$L$1)*100+K$2,
'元データ'!$A$1:$A$200,0),MATCH('社員報告（月次）'!$M$1&amp;"-"&amp;
IF($B19="予","予算","実績")&amp;"-"&amp;"粗利",'元データ'!$A$1:$DY$1,0)
)</f>
        <v>36505285</v>
      </c>
      <c r="L19" s="155">
        <f t="array" ref="L19">INDEX(
 '元データ'!$A$1:$DY$200,MATCH(IF( L$2 &lt; 4, '社員報告（月次）'!$L$1 + 1, '社員報告（月次）'!$L$1)*100+L$2,
'元データ'!$A$1:$A$200,0),MATCH('社員報告（月次）'!$M$1&amp;"-"&amp;
IF($B19="予","予算","実績")&amp;"-"&amp;"粗利",'元データ'!$A$1:$DY$1,0)
)</f>
        <v>26170794</v>
      </c>
      <c r="M19" s="155">
        <f t="array" ref="M19">INDEX(
 '元データ'!$A$1:$DY$200,MATCH(IF( M$2 &lt; 4, '社員報告（月次）'!$L$1 + 1, '社員報告（月次）'!$L$1)*100+M$2,
'元データ'!$A$1:$A$200,0),MATCH('社員報告（月次）'!$M$1&amp;"-"&amp;
IF($B19="予","予算","実績")&amp;"-"&amp;"粗利",'元データ'!$A$1:$DY$1,0)
)</f>
        <v>24646346</v>
      </c>
      <c r="N19" s="155">
        <f t="array" ref="N19">INDEX(
 '元データ'!$A$1:$DY$200,MATCH(IF( N$2 &lt; 4, '社員報告（月次）'!$L$1 + 1, '社員報告（月次）'!$L$1)*100+N$2,
'元データ'!$A$1:$A$200,0),MATCH('社員報告（月次）'!$M$1&amp;"-"&amp;
IF($B19="予","予算","実績")&amp;"-"&amp;"粗利",'元データ'!$A$1:$DY$1,0)
)</f>
        <v>16649250</v>
      </c>
      <c r="O19" s="303">
        <f t="array" ref="O19">INDEX(
 '元データ'!$A$1:$DY$200,MATCH(IF( O$2 &lt; 4, '社員報告（月次）'!$L$1 + 1, '社員報告（月次）'!$L$1)*100+O$2,
'元データ'!$A$1:$A$200,0),MATCH('社員報告（月次）'!$M$1&amp;"-"&amp;
IF($B19="予","予算","実績")&amp;"-"&amp;"粗利",'元データ'!$A$1:$DY$1,0)
)</f>
        <v>29979553</v>
      </c>
      <c r="P19" s="304">
        <f t="shared" si="21"/>
        <v>168290273</v>
      </c>
      <c r="Q19" s="305">
        <f t="shared" si="22"/>
        <v>472355018</v>
      </c>
      <c r="R19" s="297"/>
      <c r="S19" s="298"/>
      <c r="T19" s="298"/>
      <c r="U19" s="298"/>
      <c r="V19" s="1"/>
      <c r="W19" s="1"/>
      <c r="X19" s="1"/>
      <c r="Y19" s="1"/>
      <c r="Z19" s="1"/>
    </row>
    <row r="20" ht="13.5" customHeight="1">
      <c r="A20" s="299"/>
      <c r="B20" s="151" t="s">
        <v>63</v>
      </c>
      <c r="C20" s="306">
        <f t="shared" ref="C20:H20" si="23">IF(OR(C18=0,C19=0),"",C18-C19)</f>
        <v>-5005425</v>
      </c>
      <c r="D20" s="307">
        <f t="shared" si="23"/>
        <v>-2130583</v>
      </c>
      <c r="E20" s="307">
        <f t="shared" si="23"/>
        <v>2771114</v>
      </c>
      <c r="F20" s="307">
        <f t="shared" si="23"/>
        <v>9005898</v>
      </c>
      <c r="G20" s="307">
        <f t="shared" si="23"/>
        <v>3883819</v>
      </c>
      <c r="H20" s="307">
        <f t="shared" si="23"/>
        <v>28312</v>
      </c>
      <c r="I20" s="308">
        <f>I18-I19</f>
        <v>8553135</v>
      </c>
      <c r="J20" s="309">
        <f t="shared" ref="J20:O20" si="24">IF(OR(J18=0,J19=0),"",J18-J19)</f>
        <v>1032555</v>
      </c>
      <c r="K20" s="307">
        <f t="shared" si="24"/>
        <v>-666385</v>
      </c>
      <c r="L20" s="307">
        <f t="shared" si="24"/>
        <v>2387406</v>
      </c>
      <c r="M20" s="307">
        <f t="shared" si="24"/>
        <v>-729046</v>
      </c>
      <c r="N20" s="307">
        <f t="shared" si="24"/>
        <v>3251950</v>
      </c>
      <c r="O20" s="310">
        <f t="shared" si="24"/>
        <v>4694647</v>
      </c>
      <c r="P20" s="311">
        <f t="shared" ref="P20:Q20" si="25">P18-P19</f>
        <v>9971127</v>
      </c>
      <c r="Q20" s="312">
        <f t="shared" si="25"/>
        <v>18524262</v>
      </c>
      <c r="R20" s="297"/>
      <c r="S20" s="298"/>
      <c r="T20" s="298"/>
      <c r="U20" s="298"/>
      <c r="V20" s="1"/>
      <c r="W20" s="1"/>
      <c r="X20" s="1"/>
      <c r="Y20" s="1"/>
      <c r="Z20" s="1"/>
    </row>
    <row r="21" ht="13.5" customHeight="1">
      <c r="A21" s="299"/>
      <c r="B21" s="161" t="s">
        <v>43</v>
      </c>
      <c r="C21" s="313">
        <f t="shared" ref="C21:H21" si="26">IF(ISERROR(C18/C19),"",C18/C19)</f>
        <v>0.8996951131</v>
      </c>
      <c r="D21" s="314">
        <f t="shared" si="26"/>
        <v>0.9693783478</v>
      </c>
      <c r="E21" s="314">
        <f t="shared" si="26"/>
        <v>1.042123025</v>
      </c>
      <c r="F21" s="314">
        <f t="shared" si="26"/>
        <v>1.189040275</v>
      </c>
      <c r="G21" s="314">
        <f t="shared" si="26"/>
        <v>1.100947162</v>
      </c>
      <c r="H21" s="314">
        <f t="shared" si="26"/>
        <v>1.000866211</v>
      </c>
      <c r="I21" s="315">
        <f>IFERROR(I18/I19,"")</f>
        <v>1.028129322</v>
      </c>
      <c r="J21" s="316">
        <f t="shared" ref="J21:Q21" si="27">IF(ISERROR(J18/J19),"",J18/J19)</f>
        <v>1.030069415</v>
      </c>
      <c r="K21" s="314">
        <f t="shared" si="27"/>
        <v>0.9817455199</v>
      </c>
      <c r="L21" s="314">
        <f t="shared" si="27"/>
        <v>1.091224057</v>
      </c>
      <c r="M21" s="314">
        <f t="shared" si="27"/>
        <v>0.9704197125</v>
      </c>
      <c r="N21" s="314">
        <f t="shared" si="27"/>
        <v>1.195321111</v>
      </c>
      <c r="O21" s="317">
        <f t="shared" si="27"/>
        <v>1.156594963</v>
      </c>
      <c r="P21" s="318">
        <f t="shared" si="27"/>
        <v>1.059249574</v>
      </c>
      <c r="Q21" s="164">
        <f t="shared" si="27"/>
        <v>1.039216821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299"/>
      <c r="B22" s="151" t="s">
        <v>65</v>
      </c>
      <c r="C22" s="306">
        <f t="array" ref="C22">INDEX(
 '元データ'!$A$1:$DY$200,MATCH(IF( C$2 &lt; 4, '社員報告（月次）'!$L$1 -1 + 1, '社員報告（月次）'!$L$1 - 1 )*100+C$2,
'元データ'!$A$1:$A$200,0),MATCH('社員報告（月次）'!$M$1&amp;"-"&amp;
IF($B22="予","予算","実績")&amp;"-"&amp;"粗利",'元データ'!$A$1:$DY$1,0)
)</f>
        <v>44277840</v>
      </c>
      <c r="D22" s="307">
        <f t="array" ref="D22">INDEX(
 '元データ'!$A$1:$DY$200,MATCH(IF( D$2 &lt; 4, '社員報告（月次）'!$L$1 -1 + 1, '社員報告（月次）'!$L$1 - 1 )*100+D$2,
'元データ'!$A$1:$A$200,0),MATCH('社員報告（月次）'!$M$1&amp;"-"&amp;
IF($B22="予","予算","実績")&amp;"-"&amp;"粗利",'元データ'!$A$1:$DY$1,0)
)</f>
        <v>64086120</v>
      </c>
      <c r="E22" s="307">
        <f t="array" ref="E22">INDEX(
 '元データ'!$A$1:$DY$200,MATCH(IF( E$2 &lt; 4, '社員報告（月次）'!$L$1 -1 + 1, '社員報告（月次）'!$L$1 - 1 )*100+E$2,
'元データ'!$A$1:$A$200,0),MATCH('社員報告（月次）'!$M$1&amp;"-"&amp;
IF($B22="予","予算","実績")&amp;"-"&amp;"粗利",'元データ'!$A$1:$DY$1,0)
)</f>
        <v>62233920</v>
      </c>
      <c r="F22" s="307">
        <f t="array" ref="F22">INDEX(
 '元データ'!$A$1:$DY$200,MATCH(IF( F$2 &lt; 4, '社員報告（月次）'!$L$1 -1 + 1, '社員報告（月次）'!$L$1 - 1 )*100+F$2,
'元データ'!$A$1:$A$200,0),MATCH('社員報告（月次）'!$M$1&amp;"-"&amp;
IF($B22="予","予算","実績")&amp;"-"&amp;"粗利",'元データ'!$A$1:$DY$1,0)
)</f>
        <v>45484200</v>
      </c>
      <c r="G22" s="307">
        <f t="array" ref="G22">INDEX(
 '元データ'!$A$1:$DY$200,MATCH(IF( G$2 &lt; 4, '社員報告（月次）'!$L$1 -1 + 1, '社員報告（月次）'!$L$1 - 1 )*100+G$2,
'元データ'!$A$1:$A$200,0),MATCH('社員報告（月次）'!$M$1&amp;"-"&amp;
IF($B22="予","予算","実績")&amp;"-"&amp;"粗利",'元データ'!$A$1:$DY$1,0)
)</f>
        <v>36622800</v>
      </c>
      <c r="H22" s="307">
        <f t="array" ref="H22">INDEX(
 '元データ'!$A$1:$DY$200,MATCH(IF( H$2 &lt; 4, '社員報告（月次）'!$L$1 -1 + 1, '社員報告（月次）'!$L$1 - 1 )*100+H$2,
'元データ'!$A$1:$A$200,0),MATCH('社員報告（月次）'!$M$1&amp;"-"&amp;
IF($B22="予","予算","実績")&amp;"-"&amp;"粗利",'元データ'!$A$1:$DY$1,0)
)</f>
        <v>31912920</v>
      </c>
      <c r="I22" s="301">
        <f>SUM(C22:H22)</f>
        <v>284617800</v>
      </c>
      <c r="J22" s="309">
        <f t="array" ref="J22">INDEX(
 '元データ'!$A$1:$DY$200,MATCH(IF( J$2 &lt; 4, '社員報告（月次）'!$L$1 -1 + 1, '社員報告（月次）'!$L$1 - 1 )*100+J$2,
'元データ'!$A$1:$A$200,0),MATCH('社員報告（月次）'!$M$1&amp;"-"&amp;
IF($B22="予","予算","実績")&amp;"-"&amp;"粗利",'元データ'!$A$1:$DY$1,0)
)</f>
        <v>32733720</v>
      </c>
      <c r="K22" s="307">
        <f t="array" ref="K22">INDEX(
 '元データ'!$A$1:$DY$200,MATCH(IF( K$2 &lt; 4, '社員報告（月次）'!$L$1 -1 + 1, '社員報告（月次）'!$L$1 - 1 )*100+K$2,
'元データ'!$A$1:$A$200,0),MATCH('社員報告（月次）'!$M$1&amp;"-"&amp;
IF($B22="予","予算","実績")&amp;"-"&amp;"粗利",'元データ'!$A$1:$DY$1,0)
)</f>
        <v>34472520</v>
      </c>
      <c r="L22" s="307">
        <f t="array" ref="L22">INDEX(
 '元データ'!$A$1:$DY$200,MATCH(IF( L$2 &lt; 4, '社員報告（月次）'!$L$1 -1 + 1, '社員報告（月次）'!$L$1 - 1 )*100+L$2,
'元データ'!$A$1:$A$200,0),MATCH('社員報告（月次）'!$M$1&amp;"-"&amp;
IF($B22="予","予算","実績")&amp;"-"&amp;"粗利",'元データ'!$A$1:$DY$1,0)
)</f>
        <v>25348680</v>
      </c>
      <c r="M22" s="307">
        <f t="array" ref="M22">INDEX(
 '元データ'!$A$1:$DY$200,MATCH(IF( M$2 &lt; 4, '社員報告（月次）'!$L$1 -1 + 1, '社員報告（月次）'!$L$1 - 1 )*100+M$2,
'元データ'!$A$1:$A$200,0),MATCH('社員報告（月次）'!$M$1&amp;"-"&amp;
IF($B22="予","予算","実績")&amp;"-"&amp;"粗利",'元データ'!$A$1:$DY$1,0)
)</f>
        <v>22567680</v>
      </c>
      <c r="N22" s="307">
        <f t="array" ref="N22">INDEX(
 '元データ'!$A$1:$DY$200,MATCH(IF( N$2 &lt; 4, '社員報告（月次）'!$L$1 -1 + 1, '社員報告（月次）'!$L$1 - 1 )*100+N$2,
'元データ'!$A$1:$A$200,0),MATCH('社員報告（月次）'!$M$1&amp;"-"&amp;
IF($B22="予","予算","実績")&amp;"-"&amp;"粗利",'元データ'!$A$1:$DY$1,0)
)</f>
        <v>17514360</v>
      </c>
      <c r="O22" s="310">
        <f t="array" ref="O22">INDEX(
 '元データ'!$A$1:$DY$200,MATCH(IF( O$2 &lt; 4, '社員報告（月次）'!$L$1 -1 + 1, '社員報告（月次）'!$L$1 - 1 )*100+O$2,
'元データ'!$A$1:$A$200,0),MATCH('社員報告（月次）'!$M$1&amp;"-"&amp;
IF($B22="予","予算","実績")&amp;"-"&amp;"粗利",'元データ'!$A$1:$DY$1,0)
)</f>
        <v>30234600</v>
      </c>
      <c r="P22" s="304">
        <f>SUM(J22:O22)</f>
        <v>162871560</v>
      </c>
      <c r="Q22" s="305">
        <f>SUM(I22:O22)</f>
        <v>447489360</v>
      </c>
      <c r="R22" s="297"/>
      <c r="S22" s="298"/>
      <c r="T22" s="298"/>
      <c r="U22" s="298"/>
      <c r="V22" s="1"/>
      <c r="W22" s="1"/>
      <c r="X22" s="1"/>
      <c r="Y22" s="1"/>
      <c r="Z22" s="1"/>
    </row>
    <row r="23" ht="13.5" customHeight="1">
      <c r="A23" s="299"/>
      <c r="B23" s="319" t="s">
        <v>66</v>
      </c>
      <c r="C23" s="320">
        <f t="shared" ref="C23:P23" si="28">IF(C18 = 0, "", C18-C22)</f>
        <v>618840</v>
      </c>
      <c r="D23" s="321">
        <f t="shared" si="28"/>
        <v>3360960</v>
      </c>
      <c r="E23" s="321">
        <f t="shared" si="28"/>
        <v>6323400</v>
      </c>
      <c r="F23" s="321">
        <f t="shared" si="28"/>
        <v>11161800</v>
      </c>
      <c r="G23" s="321">
        <f t="shared" si="28"/>
        <v>5734800</v>
      </c>
      <c r="H23" s="321">
        <f t="shared" si="28"/>
        <v>800280</v>
      </c>
      <c r="I23" s="322">
        <f t="shared" si="28"/>
        <v>28000080</v>
      </c>
      <c r="J23" s="323">
        <f t="shared" si="28"/>
        <v>2637880</v>
      </c>
      <c r="K23" s="321">
        <f t="shared" si="28"/>
        <v>1366380</v>
      </c>
      <c r="L23" s="321">
        <f t="shared" si="28"/>
        <v>3209520</v>
      </c>
      <c r="M23" s="321">
        <f t="shared" si="28"/>
        <v>1349620</v>
      </c>
      <c r="N23" s="321">
        <f t="shared" si="28"/>
        <v>2386840</v>
      </c>
      <c r="O23" s="324">
        <f t="shared" si="28"/>
        <v>4439600</v>
      </c>
      <c r="P23" s="325">
        <f t="shared" si="28"/>
        <v>15389840</v>
      </c>
      <c r="Q23" s="326">
        <f>Q18-Q22</f>
        <v>43389920</v>
      </c>
      <c r="R23" s="297"/>
      <c r="S23" s="298"/>
      <c r="T23" s="298"/>
      <c r="U23" s="298"/>
      <c r="V23" s="1"/>
      <c r="W23" s="1"/>
      <c r="X23" s="1"/>
      <c r="Y23" s="1"/>
      <c r="Z23" s="1"/>
    </row>
    <row r="24" ht="13.5" customHeight="1">
      <c r="A24" s="327"/>
      <c r="B24" s="173" t="s">
        <v>67</v>
      </c>
      <c r="C24" s="328">
        <f t="shared" ref="C24:P24" si="29">IF(C18=0,"",C18/C22)</f>
        <v>1.013976292</v>
      </c>
      <c r="D24" s="329">
        <f t="shared" si="29"/>
        <v>1.052444429</v>
      </c>
      <c r="E24" s="329">
        <f t="shared" si="29"/>
        <v>1.101606969</v>
      </c>
      <c r="F24" s="329">
        <f t="shared" si="29"/>
        <v>1.245399501</v>
      </c>
      <c r="G24" s="329">
        <f t="shared" si="29"/>
        <v>1.156590976</v>
      </c>
      <c r="H24" s="329">
        <f t="shared" si="29"/>
        <v>1.025076991</v>
      </c>
      <c r="I24" s="330">
        <f t="shared" si="29"/>
        <v>1.098377825</v>
      </c>
      <c r="J24" s="331">
        <f t="shared" si="29"/>
        <v>1.080586013</v>
      </c>
      <c r="K24" s="329">
        <f t="shared" si="29"/>
        <v>1.039636789</v>
      </c>
      <c r="L24" s="329">
        <f t="shared" si="29"/>
        <v>1.126614877</v>
      </c>
      <c r="M24" s="329">
        <f t="shared" si="29"/>
        <v>1.059803223</v>
      </c>
      <c r="N24" s="329">
        <f t="shared" si="29"/>
        <v>1.13627903</v>
      </c>
      <c r="O24" s="332">
        <f t="shared" si="29"/>
        <v>1.14683839</v>
      </c>
      <c r="P24" s="333">
        <f t="shared" si="29"/>
        <v>1.094490653</v>
      </c>
      <c r="Q24" s="175">
        <f>IFERROR(Q18/Q22,"")</f>
        <v>1.096963021</v>
      </c>
      <c r="R24" s="297"/>
      <c r="S24" s="298"/>
      <c r="T24" s="298"/>
      <c r="U24" s="298"/>
      <c r="V24" s="1"/>
      <c r="W24" s="1"/>
      <c r="X24" s="1"/>
      <c r="Y24" s="1"/>
      <c r="Z24" s="1"/>
    </row>
    <row r="25" ht="13.5" customHeight="1">
      <c r="A25" s="288" t="s">
        <v>44</v>
      </c>
      <c r="B25" s="289" t="s">
        <v>41</v>
      </c>
      <c r="C25" s="290">
        <f t="array" ref="C25">IF(C$3 = "確定",INDEX(
 '元データ'!$A$1:$DY$200,MATCH(IF( C$2 &lt; 4, '社員報告（月次）'!$L$1 + 1, '社員報告（月次）'!$L$1)*100+C$2,
'元データ'!$A$1:$A$200,0),MATCH('社員報告（月次）'!$M$1&amp;"-"&amp;
IF($B25="予","予算","実績")&amp;"-"&amp;"販管消費",'元データ'!$A$1:$DY$1,0)
),INDEX('見込入力'!$D$3:$Q$27,MATCH($A$1&amp;$A25,'見込入力'!$D$3:$D$27,0),MATCH(C$2,'見込入力'!$D$3:$Q$3,0)))</f>
        <v>38626780</v>
      </c>
      <c r="D25" s="291">
        <f t="array" ref="D25">IF(D$3 = "確定",INDEX(
 '元データ'!$A$1:$DY$200,MATCH(IF( D$2 &lt; 4, '社員報告（月次）'!$L$1 + 1, '社員報告（月次）'!$L$1)*100+D$2,
'元データ'!$A$1:$A$200,0),MATCH('社員報告（月次）'!$M$1&amp;"-"&amp;
IF($B25="予","予算","実績")&amp;"-"&amp;"販管消費",'元データ'!$A$1:$DY$1,0)
),INDEX('見込入力'!$D$3:$Q$27,MATCH($A$1&amp;$A25,'見込入力'!$D$3:$D$27,0),MATCH(D$2,'見込入力'!$D$3:$Q$3,0)))</f>
        <v>31558439.78</v>
      </c>
      <c r="E25" s="291">
        <f t="array" ref="E25">IF(E$3 = "確定",INDEX(
 '元データ'!$A$1:$DY$200,MATCH(IF( E$2 &lt; 4, '社員報告（月次）'!$L$1 + 1, '社員報告（月次）'!$L$1)*100+E$2,
'元データ'!$A$1:$A$200,0),MATCH('社員報告（月次）'!$M$1&amp;"-"&amp;
IF($B25="予","予算","実績")&amp;"-"&amp;"販管消費",'元データ'!$A$1:$DY$1,0)
),INDEX('見込入力'!$D$3:$Q$27,MATCH($A$1&amp;$A25,'見込入力'!$D$3:$D$27,0),MATCH(E$2,'見込入力'!$D$3:$Q$3,0)))</f>
        <v>31172467.96</v>
      </c>
      <c r="F25" s="291">
        <f t="array" ref="F25">IF(F$3 = "確定",INDEX(
 '元データ'!$A$1:$DY$200,MATCH(IF( F$2 &lt; 4, '社員報告（月次）'!$L$1 + 1, '社員報告（月次）'!$L$1)*100+F$2,
'元データ'!$A$1:$A$200,0),MATCH('社員報告（月次）'!$M$1&amp;"-"&amp;
IF($B25="予","予算","実績")&amp;"-"&amp;"販管消費",'元データ'!$A$1:$DY$1,0)
),INDEX('見込入力'!$D$3:$Q$27,MATCH($A$1&amp;$A25,'見込入力'!$D$3:$D$27,0),MATCH(F$2,'見込入力'!$D$3:$Q$3,0)))</f>
        <v>24521407.74</v>
      </c>
      <c r="G25" s="291">
        <f t="array" ref="G25">IF(G$3 = "確定",INDEX(
 '元データ'!$A$1:$DY$200,MATCH(IF( G$2 &lt; 4, '社員報告（月次）'!$L$1 + 1, '社員報告（月次）'!$L$1)*100+G$2,
'元データ'!$A$1:$A$200,0),MATCH('社員報告（月次）'!$M$1&amp;"-"&amp;
IF($B25="予","予算","実績")&amp;"-"&amp;"販管消費",'元データ'!$A$1:$DY$1,0)
),INDEX('見込入力'!$D$3:$Q$27,MATCH($A$1&amp;$A25,'見込入力'!$D$3:$D$27,0),MATCH(G$2,'見込入力'!$D$3:$Q$3,0)))</f>
        <v>21982169.11</v>
      </c>
      <c r="H25" s="291">
        <f t="array" ref="H25">IF(H$3 = "確定",INDEX(
 '元データ'!$A$1:$DY$200,MATCH(IF( H$2 &lt; 4, '社員報告（月次）'!$L$1 + 1, '社員報告（月次）'!$L$1)*100+H$2,
'元データ'!$A$1:$A$200,0),MATCH('社員報告（月次）'!$M$1&amp;"-"&amp;
IF($B25="予","予算","実績")&amp;"-"&amp;"販管消費",'元データ'!$A$1:$DY$1,0)
),INDEX('見込入力'!$D$3:$Q$27,MATCH($A$1&amp;$A25,'見込入力'!$D$3:$D$27,0),MATCH(H$2,'見込入力'!$D$3:$Q$3,0)))</f>
        <v>20622884.59</v>
      </c>
      <c r="I25" s="292">
        <f t="shared" ref="I25:I26" si="30">SUM(C25:H25)</f>
        <v>168484149.2</v>
      </c>
      <c r="J25" s="293">
        <f t="array" ref="J25">IF(J$3 = "確定",INDEX(
 '元データ'!$A$1:$DY$200,MATCH(IF( J$2 &lt; 4, '社員報告（月次）'!$L$1 + 1, '社員報告（月次）'!$L$1)*100+J$2,
'元データ'!$A$1:$A$200,0),MATCH('社員報告（月次）'!$M$1&amp;"-"&amp;
IF($B25="予","予算","実績")&amp;"-"&amp;"販管消費",'元データ'!$A$1:$DY$1,0)
),INDEX('見込入力'!$D$3:$Q$27,MATCH($A$1&amp;$A25,'見込入力'!$D$3:$D$27,0),MATCH(J$2,'見込入力'!$D$3:$Q$3,0)))</f>
        <v>19848269.31</v>
      </c>
      <c r="K25" s="291">
        <f t="array" ref="K25">IF(K$3 = "確定",INDEX(
 '元データ'!$A$1:$DY$200,MATCH(IF( K$2 &lt; 4, '社員報告（月次）'!$L$1 + 1, '社員報告（月次）'!$L$1)*100+K$2,
'元データ'!$A$1:$A$200,0),MATCH('社員報告（月次）'!$M$1&amp;"-"&amp;
IF($B25="予","予算","実績")&amp;"-"&amp;"販管消費",'元データ'!$A$1:$DY$1,0)
),INDEX('見込入力'!$D$3:$Q$27,MATCH($A$1&amp;$A25,'見込入力'!$D$3:$D$27,0),MATCH(K$2,'見込入力'!$D$3:$Q$3,0)))</f>
        <v>20144946.63</v>
      </c>
      <c r="L25" s="291">
        <f t="array" ref="L25">IF(L$3 = "確定",INDEX(
 '元データ'!$A$1:$DY$200,MATCH(IF( L$2 &lt; 4, '社員報告（月次）'!$L$1 + 1, '社員報告（月次）'!$L$1)*100+L$2,
'元データ'!$A$1:$A$200,0),MATCH('社員報告（月次）'!$M$1&amp;"-"&amp;
IF($B25="予","予算","実績")&amp;"-"&amp;"販管消費",'元データ'!$A$1:$DY$1,0)
),INDEX('見込入力'!$D$3:$Q$27,MATCH($A$1&amp;$A25,'見込入力'!$D$3:$D$27,0),MATCH(L$2,'見込入力'!$D$3:$Q$3,0)))</f>
        <v>18484491.17</v>
      </c>
      <c r="M25" s="291">
        <f t="array" ref="M25">IF(M$3 = "確定",INDEX(
 '元データ'!$A$1:$DY$200,MATCH(IF( M$2 &lt; 4, '社員報告（月次）'!$L$1 + 1, '社員報告（月次）'!$L$1)*100+M$2,
'元データ'!$A$1:$A$200,0),MATCH('社員報告（月次）'!$M$1&amp;"-"&amp;
IF($B25="予","予算","実績")&amp;"-"&amp;"販管消費",'元データ'!$A$1:$DY$1,0)
),INDEX('見込入力'!$D$3:$Q$27,MATCH($A$1&amp;$A25,'見込入力'!$D$3:$D$27,0),MATCH(M$2,'見込入力'!$D$3:$Q$3,0)))</f>
        <v>21269223.8</v>
      </c>
      <c r="N25" s="291">
        <f t="array" ref="N25">IF(N$3 = "確定",INDEX(
 '元データ'!$A$1:$DY$200,MATCH(IF( N$2 &lt; 4, '社員報告（月次）'!$L$1 + 1, '社員報告（月次）'!$L$1)*100+N$2,
'元データ'!$A$1:$A$200,0),MATCH('社員報告（月次）'!$M$1&amp;"-"&amp;
IF($B25="予","予算","実績")&amp;"-"&amp;"販管消費",'元データ'!$A$1:$DY$1,0)
),INDEX('見込入力'!$D$3:$Q$27,MATCH($A$1&amp;$A25,'見込入力'!$D$3:$D$27,0),MATCH(N$2,'見込入力'!$D$3:$Q$3,0)))</f>
        <v>20250262.83</v>
      </c>
      <c r="O25" s="294">
        <f t="array" ref="O25">IF(O$3 = "確定",INDEX(
 '元データ'!$A$1:$DY$200,MATCH(IF( O$2 &lt; 4, '社員報告（月次）'!$L$1 + 1, '社員報告（月次）'!$L$1)*100+O$2,
'元データ'!$A$1:$A$200,0),MATCH('社員報告（月次）'!$M$1&amp;"-"&amp;
IF($B25="予","予算","実績")&amp;"-"&amp;"販管消費",'元データ'!$A$1:$DY$1,0)
),INDEX('見込入力'!$D$3:$Q$27,MATCH($A$1&amp;$A25,'見込入力'!$D$3:$D$27,0),MATCH(O$2,'見込入力'!$D$3:$Q$3,0)))</f>
        <v>29908732.2</v>
      </c>
      <c r="P25" s="295">
        <f t="shared" ref="P25:P26" si="31">SUM(J25:O25)</f>
        <v>129905925.9</v>
      </c>
      <c r="Q25" s="296">
        <f t="shared" ref="Q25:Q26" si="32">SUM(I25:O25)</f>
        <v>298390075.1</v>
      </c>
      <c r="R25" s="297"/>
      <c r="S25" s="298"/>
      <c r="T25" s="298"/>
      <c r="U25" s="298"/>
      <c r="V25" s="1"/>
      <c r="W25" s="1"/>
      <c r="X25" s="1"/>
      <c r="Y25" s="1"/>
      <c r="Z25" s="1"/>
    </row>
    <row r="26" ht="13.5" customHeight="1">
      <c r="A26" s="299"/>
      <c r="B26" s="151" t="s">
        <v>42</v>
      </c>
      <c r="C26" s="300">
        <f t="array" ref="C26">INDEX(
 '元データ'!$A$1:$DY$200,MATCH(IF( C$2 &lt; 4, '社員報告（月次）'!$L$1 + 1, '社員報告（月次）'!$L$1)*100+C$2,
'元データ'!$A$1:$A$200,0),MATCH('社員報告（月次）'!$M$1&amp;"-"&amp;
IF($B26="予","予算","実績")&amp;"-"&amp;"販管消費",'元データ'!$A$1:$DY$1,0)
)</f>
        <v>39598065</v>
      </c>
      <c r="D26" s="155">
        <f t="array" ref="D26">INDEX(
 '元データ'!$A$1:$DY$200,MATCH(IF( D$2 &lt; 4, '社員報告（月次）'!$L$1 + 1, '社員報告（月次）'!$L$1)*100+D$2,
'元データ'!$A$1:$A$200,0),MATCH('社員報告（月次）'!$M$1&amp;"-"&amp;
IF($B26="予","予算","実績")&amp;"-"&amp;"販管消費",'元データ'!$A$1:$DY$1,0)
)</f>
        <v>33003100</v>
      </c>
      <c r="E26" s="155">
        <f t="array" ref="E26">INDEX(
 '元データ'!$A$1:$DY$200,MATCH(IF( E$2 &lt; 4, '社員報告（月次）'!$L$1 + 1, '社員報告（月次）'!$L$1)*100+E$2,
'元データ'!$A$1:$A$200,0),MATCH('社員報告（月次）'!$M$1&amp;"-"&amp;
IF($B26="予","予算","実績")&amp;"-"&amp;"販管消費",'元データ'!$A$1:$DY$1,0)
)</f>
        <v>33336639</v>
      </c>
      <c r="F26" s="155">
        <f t="array" ref="F26">INDEX(
 '元データ'!$A$1:$DY$200,MATCH(IF( F$2 &lt; 4, '社員報告（月次）'!$L$1 + 1, '社員報告（月次）'!$L$1)*100+F$2,
'元データ'!$A$1:$A$200,0),MATCH('社員報告（月次）'!$M$1&amp;"-"&amp;
IF($B26="予","予算","実績")&amp;"-"&amp;"販管消費",'元データ'!$A$1:$DY$1,0)
)</f>
        <v>26365832</v>
      </c>
      <c r="G26" s="155">
        <f t="array" ref="G26">INDEX(
 '元データ'!$A$1:$DY$200,MATCH(IF( G$2 &lt; 4, '社員報告（月次）'!$L$1 + 1, '社員報告（月次）'!$L$1)*100+G$2,
'元データ'!$A$1:$A$200,0),MATCH('社員報告（月次）'!$M$1&amp;"-"&amp;
IF($B26="予","予算","実績")&amp;"-"&amp;"販管消費",'元データ'!$A$1:$DY$1,0)
)</f>
        <v>23806412</v>
      </c>
      <c r="H26" s="155">
        <f t="array" ref="H26">INDEX(
 '元データ'!$A$1:$DY$200,MATCH(IF( H$2 &lt; 4, '社員報告（月次）'!$L$1 + 1, '社員報告（月次）'!$L$1)*100+H$2,
'元データ'!$A$1:$A$200,0),MATCH('社員報告（月次）'!$M$1&amp;"-"&amp;
IF($B26="予","予算","実績")&amp;"-"&amp;"販管消費",'元データ'!$A$1:$DY$1,0)
)</f>
        <v>23056153</v>
      </c>
      <c r="I26" s="301">
        <f t="shared" si="30"/>
        <v>179166201</v>
      </c>
      <c r="J26" s="302">
        <f t="array" ref="J26">INDEX(
 '元データ'!$A$1:$DY$200,MATCH(IF( J$2 &lt; 4, '社員報告（月次）'!$L$1 + 1, '社員報告（月次）'!$L$1)*100+J$2,
'元データ'!$A$1:$A$200,0),MATCH('社員報告（月次）'!$M$1&amp;"-"&amp;
IF($B26="予","予算","実績")&amp;"-"&amp;"販管消費",'元データ'!$A$1:$DY$1,0)
)</f>
        <v>22877102</v>
      </c>
      <c r="K26" s="155">
        <f t="array" ref="K26">INDEX(
 '元データ'!$A$1:$DY$200,MATCH(IF( K$2 &lt; 4, '社員報告（月次）'!$L$1 + 1, '社員報告（月次）'!$L$1)*100+K$2,
'元データ'!$A$1:$A$200,0),MATCH('社員報告（月次）'!$M$1&amp;"-"&amp;
IF($B26="予","予算","実績")&amp;"-"&amp;"販管消費",'元データ'!$A$1:$DY$1,0)
)</f>
        <v>20701317</v>
      </c>
      <c r="L26" s="155">
        <f t="array" ref="L26">INDEX(
 '元データ'!$A$1:$DY$200,MATCH(IF( L$2 &lt; 4, '社員報告（月次）'!$L$1 + 1, '社員報告（月次）'!$L$1)*100+L$2,
'元データ'!$A$1:$A$200,0),MATCH('社員報告（月次）'!$M$1&amp;"-"&amp;
IF($B26="予","予算","実績")&amp;"-"&amp;"販管消費",'元データ'!$A$1:$DY$1,0)
)</f>
        <v>22911352</v>
      </c>
      <c r="M26" s="155">
        <f t="array" ref="M26">INDEX(
 '元データ'!$A$1:$DY$200,MATCH(IF( M$2 &lt; 4, '社員報告（月次）'!$L$1 + 1, '社員報告（月次）'!$L$1)*100+M$2,
'元データ'!$A$1:$A$200,0),MATCH('社員報告（月次）'!$M$1&amp;"-"&amp;
IF($B26="予","予算","実績")&amp;"-"&amp;"販管消費",'元データ'!$A$1:$DY$1,0)
)</f>
        <v>19779717</v>
      </c>
      <c r="N26" s="155">
        <f t="array" ref="N26">INDEX(
 '元データ'!$A$1:$DY$200,MATCH(IF( N$2 &lt; 4, '社員報告（月次）'!$L$1 + 1, '社員報告（月次）'!$L$1)*100+N$2,
'元データ'!$A$1:$A$200,0),MATCH('社員報告（月次）'!$M$1&amp;"-"&amp;
IF($B26="予","予算","実績")&amp;"-"&amp;"販管消費",'元データ'!$A$1:$DY$1,0)
)</f>
        <v>22143488</v>
      </c>
      <c r="O26" s="303">
        <f t="array" ref="O26">INDEX(
 '元データ'!$A$1:$DY$200,MATCH(IF( O$2 &lt; 4, '社員報告（月次）'!$L$1 + 1, '社員報告（月次）'!$L$1)*100+O$2,
'元データ'!$A$1:$A$200,0),MATCH('社員報告（月次）'!$M$1&amp;"-"&amp;
IF($B26="予","予算","実績")&amp;"-"&amp;"販管消費",'元データ'!$A$1:$DY$1,0)
)</f>
        <v>33751933</v>
      </c>
      <c r="P26" s="304">
        <f t="shared" si="31"/>
        <v>142164909</v>
      </c>
      <c r="Q26" s="305">
        <f t="shared" si="32"/>
        <v>321331110</v>
      </c>
      <c r="R26" s="297"/>
      <c r="S26" s="298"/>
      <c r="T26" s="298"/>
      <c r="U26" s="298"/>
      <c r="V26" s="1"/>
      <c r="W26" s="1"/>
      <c r="X26" s="1"/>
      <c r="Y26" s="1"/>
      <c r="Z26" s="1"/>
    </row>
    <row r="27" ht="13.5" customHeight="1">
      <c r="A27" s="299"/>
      <c r="B27" s="151" t="s">
        <v>63</v>
      </c>
      <c r="C27" s="306">
        <f t="shared" ref="C27:H27" si="33">IF(OR(C25=0,C26=0),"",C25-C26)</f>
        <v>-971285</v>
      </c>
      <c r="D27" s="307">
        <f t="shared" si="33"/>
        <v>-1444660.222</v>
      </c>
      <c r="E27" s="307">
        <f t="shared" si="33"/>
        <v>-2164171.037</v>
      </c>
      <c r="F27" s="307">
        <f t="shared" si="33"/>
        <v>-1844424.259</v>
      </c>
      <c r="G27" s="307">
        <f t="shared" si="33"/>
        <v>-1824242.889</v>
      </c>
      <c r="H27" s="307">
        <f t="shared" si="33"/>
        <v>-2433268.407</v>
      </c>
      <c r="I27" s="308">
        <f>I25-I26</f>
        <v>-10682051.81</v>
      </c>
      <c r="J27" s="309">
        <f t="shared" ref="J27:O27" si="34">IF(OR(J25=0,J26=0),"",J25-J26)</f>
        <v>-3028832.685</v>
      </c>
      <c r="K27" s="307">
        <f t="shared" si="34"/>
        <v>-556370.3704</v>
      </c>
      <c r="L27" s="307">
        <f t="shared" si="34"/>
        <v>-4426860.833</v>
      </c>
      <c r="M27" s="307">
        <f t="shared" si="34"/>
        <v>1489506.796</v>
      </c>
      <c r="N27" s="307">
        <f t="shared" si="34"/>
        <v>-1893225.167</v>
      </c>
      <c r="O27" s="310">
        <f t="shared" si="34"/>
        <v>-3843200.796</v>
      </c>
      <c r="P27" s="311">
        <f t="shared" ref="P27:Q27" si="35">P25-P26</f>
        <v>-12258983.06</v>
      </c>
      <c r="Q27" s="312">
        <f t="shared" si="35"/>
        <v>-22941034.87</v>
      </c>
      <c r="R27" s="297"/>
      <c r="S27" s="298"/>
      <c r="T27" s="298"/>
      <c r="U27" s="298"/>
      <c r="V27" s="1"/>
      <c r="W27" s="1"/>
      <c r="X27" s="1"/>
      <c r="Y27" s="1"/>
      <c r="Z27" s="1"/>
    </row>
    <row r="28" ht="13.5" customHeight="1">
      <c r="A28" s="299"/>
      <c r="B28" s="161" t="s">
        <v>43</v>
      </c>
      <c r="C28" s="313">
        <f t="shared" ref="C28:H28" si="36">IF(ISERROR(C25/C26),"",C25/C26)</f>
        <v>0.9754714025</v>
      </c>
      <c r="D28" s="314">
        <f t="shared" si="36"/>
        <v>0.9562265296</v>
      </c>
      <c r="E28" s="314">
        <f t="shared" si="36"/>
        <v>0.9350813069</v>
      </c>
      <c r="F28" s="314">
        <f t="shared" si="36"/>
        <v>0.9300449059</v>
      </c>
      <c r="G28" s="314">
        <f t="shared" si="36"/>
        <v>0.9233717837</v>
      </c>
      <c r="H28" s="314">
        <f t="shared" si="36"/>
        <v>0.8944633822</v>
      </c>
      <c r="I28" s="315">
        <f>IFERROR(I25/I26,"")</f>
        <v>0.9403790907</v>
      </c>
      <c r="J28" s="316">
        <f t="shared" ref="J28:P28" si="37">IF(ISERROR(J25/J26),"",J25/J26)</f>
        <v>0.8676041797</v>
      </c>
      <c r="K28" s="314">
        <f t="shared" si="37"/>
        <v>0.9731239143</v>
      </c>
      <c r="L28" s="314">
        <f t="shared" si="37"/>
        <v>0.8067830814</v>
      </c>
      <c r="M28" s="314">
        <f t="shared" si="37"/>
        <v>1.075304758</v>
      </c>
      <c r="N28" s="314">
        <f t="shared" si="37"/>
        <v>0.9145019445</v>
      </c>
      <c r="O28" s="317">
        <f t="shared" si="37"/>
        <v>0.8861339054</v>
      </c>
      <c r="P28" s="318">
        <f t="shared" si="37"/>
        <v>0.9137692758</v>
      </c>
      <c r="Q28" s="164">
        <f>IFERROR(Q25/Q26,"")</f>
        <v>0.928606244</v>
      </c>
      <c r="R28" s="297"/>
      <c r="S28" s="298"/>
      <c r="T28" s="298"/>
      <c r="U28" s="298"/>
      <c r="V28" s="1"/>
      <c r="W28" s="1"/>
      <c r="X28" s="1"/>
      <c r="Y28" s="1"/>
      <c r="Z28" s="1"/>
    </row>
    <row r="29" ht="13.5" customHeight="1">
      <c r="A29" s="299"/>
      <c r="B29" s="151" t="s">
        <v>65</v>
      </c>
      <c r="C29" s="306">
        <f t="array" ref="C29">INDEX(
 '元データ'!$A$1:$DY$200,MATCH(IF( C$2 &lt; 4, '社員報告（月次）'!$L$1 -1 + 1, '社員報告（月次）'!$L$1 - 1 )*100+C$2,
'元データ'!$A$1:$A$200,0),MATCH('社員報告（月次）'!$M$1&amp;"-"&amp;
IF($B29="予","予算","実績")&amp;"-"&amp;"販管消費",'元データ'!$A$1:$DY$1,0)
)</f>
        <v>31795617.3</v>
      </c>
      <c r="D29" s="307">
        <f t="array" ref="D29">INDEX(
 '元データ'!$A$1:$DY$200,MATCH(IF( D$2 &lt; 4, '社員報告（月次）'!$L$1 -1 + 1, '社員報告（月次）'!$L$1 - 1 )*100+D$2,
'元データ'!$A$1:$A$200,0),MATCH('社員報告（月次）'!$M$1&amp;"-"&amp;
IF($B29="予","予算","実績")&amp;"-"&amp;"販管消費",'元データ'!$A$1:$DY$1,0)
)</f>
        <v>28781823.89</v>
      </c>
      <c r="E29" s="307">
        <f t="array" ref="E29">INDEX(
 '元データ'!$A$1:$DY$200,MATCH(IF( E$2 &lt; 4, '社員報告（月次）'!$L$1 -1 + 1, '社員報告（月次）'!$L$1 - 1 )*100+E$2,
'元データ'!$A$1:$A$200,0),MATCH('社員報告（月次）'!$M$1&amp;"-"&amp;
IF($B29="予","予算","実績")&amp;"-"&amp;"販管消費",'元データ'!$A$1:$DY$1,0)
)</f>
        <v>26724075.33</v>
      </c>
      <c r="F29" s="307">
        <f t="array" ref="F29">INDEX(
 '元データ'!$A$1:$DY$200,MATCH(IF( F$2 &lt; 4, '社員報告（月次）'!$L$1 -1 + 1, '社員報告（月次）'!$L$1 - 1 )*100+F$2,
'元データ'!$A$1:$A$200,0),MATCH('社員報告（月次）'!$M$1&amp;"-"&amp;
IF($B29="予","予算","実績")&amp;"-"&amp;"販管消費",'元データ'!$A$1:$DY$1,0)
)</f>
        <v>22648812.07</v>
      </c>
      <c r="G29" s="307">
        <f t="array" ref="G29">INDEX(
 '元データ'!$A$1:$DY$200,MATCH(IF( G$2 &lt; 4, '社員報告（月次）'!$L$1 -1 + 1, '社員報告（月次）'!$L$1 - 1 )*100+G$2,
'元データ'!$A$1:$A$200,0),MATCH('社員報告（月次）'!$M$1&amp;"-"&amp;
IF($B29="予","予算","実績")&amp;"-"&amp;"販管消費",'元データ'!$A$1:$DY$1,0)
)</f>
        <v>19392762.93</v>
      </c>
      <c r="H29" s="307">
        <f t="array" ref="H29">INDEX(
 '元データ'!$A$1:$DY$200,MATCH(IF( H$2 &lt; 4, '社員報告（月次）'!$L$1 -1 + 1, '社員報告（月次）'!$L$1 - 1 )*100+H$2,
'元データ'!$A$1:$A$200,0),MATCH('社員報告（月次）'!$M$1&amp;"-"&amp;
IF($B29="予","予算","実績")&amp;"-"&amp;"販管消費",'元データ'!$A$1:$DY$1,0)
)</f>
        <v>17312757.19</v>
      </c>
      <c r="I29" s="301">
        <f>SUM(C29:H29)</f>
        <v>146655848.7</v>
      </c>
      <c r="J29" s="309">
        <f t="array" ref="J29">INDEX(
 '元データ'!$A$1:$DY$200,MATCH(IF( J$2 &lt; 4, '社員報告（月次）'!$L$1 -1 + 1, '社員報告（月次）'!$L$1 - 1 )*100+J$2,
'元データ'!$A$1:$A$200,0),MATCH('社員報告（月次）'!$M$1&amp;"-"&amp;
IF($B29="予","予算","実績")&amp;"-"&amp;"販管消費",'元データ'!$A$1:$DY$1,0)
)</f>
        <v>18072387.56</v>
      </c>
      <c r="K29" s="307">
        <f t="array" ref="K29">INDEX(
 '元データ'!$A$1:$DY$200,MATCH(IF( K$2 &lt; 4, '社員報告（月次）'!$L$1 -1 + 1, '社員報告（月次）'!$L$1 - 1 )*100+K$2,
'元データ'!$A$1:$A$200,0),MATCH('社員報告（月次）'!$M$1&amp;"-"&amp;
IF($B29="予","予算","実績")&amp;"-"&amp;"販管消費",'元データ'!$A$1:$DY$1,0)
)</f>
        <v>17418842.04</v>
      </c>
      <c r="L29" s="307">
        <f t="array" ref="L29">INDEX(
 '元データ'!$A$1:$DY$200,MATCH(IF( L$2 &lt; 4, '社員報告（月次）'!$L$1 -1 + 1, '社員報告（月次）'!$L$1 - 1 )*100+L$2,
'元データ'!$A$1:$A$200,0),MATCH('社員報告（月次）'!$M$1&amp;"-"&amp;
IF($B29="予","予算","実績")&amp;"-"&amp;"販管消費",'元データ'!$A$1:$DY$1,0)
)</f>
        <v>18684309.33</v>
      </c>
      <c r="M29" s="307">
        <f t="array" ref="M29">INDEX(
 '元データ'!$A$1:$DY$200,MATCH(IF( M$2 &lt; 4, '社員報告（月次）'!$L$1 -1 + 1, '社員報告（月次）'!$L$1 - 1 )*100+M$2,
'元データ'!$A$1:$A$200,0),MATCH('社員報告（月次）'!$M$1&amp;"-"&amp;
IF($B29="予","予算","実績")&amp;"-"&amp;"販管消費",'元データ'!$A$1:$DY$1,0)
)</f>
        <v>14427868.63</v>
      </c>
      <c r="N29" s="307">
        <f t="array" ref="N29">INDEX(
 '元データ'!$A$1:$DY$200,MATCH(IF( N$2 &lt; 4, '社員報告（月次）'!$L$1 -1 + 1, '社員報告（月次）'!$L$1 - 1 )*100+N$2,
'元データ'!$A$1:$A$200,0),MATCH('社員報告（月次）'!$M$1&amp;"-"&amp;
IF($B29="予","予算","実績")&amp;"-"&amp;"販管消費",'元データ'!$A$1:$DY$1,0)
)</f>
        <v>17936384.19</v>
      </c>
      <c r="O29" s="310">
        <f t="array" ref="O29">INDEX(
 '元データ'!$A$1:$DY$200,MATCH(IF( O$2 &lt; 4, '社員報告（月次）'!$L$1 -1 + 1, '社員報告（月次）'!$L$1 - 1 )*100+O$2,
'元データ'!$A$1:$A$200,0),MATCH('社員報告（月次）'!$M$1&amp;"-"&amp;
IF($B29="予","予算","実績")&amp;"-"&amp;"販管消費",'元データ'!$A$1:$DY$1,0)
)</f>
        <v>28174297.41</v>
      </c>
      <c r="P29" s="304">
        <f>SUM(J29:O29)</f>
        <v>114714089.1</v>
      </c>
      <c r="Q29" s="305">
        <f>SUM(I29:O29)</f>
        <v>261369937.9</v>
      </c>
      <c r="R29" s="297"/>
      <c r="S29" s="298"/>
      <c r="T29" s="298"/>
      <c r="U29" s="298"/>
      <c r="V29" s="1"/>
      <c r="W29" s="1"/>
      <c r="X29" s="1"/>
      <c r="Y29" s="1"/>
      <c r="Z29" s="1"/>
    </row>
    <row r="30" ht="13.5" customHeight="1">
      <c r="A30" s="299"/>
      <c r="B30" s="319" t="s">
        <v>66</v>
      </c>
      <c r="C30" s="320">
        <f t="shared" ref="C30:P30" si="38">IF(C25 = 0, "", C25-C29)</f>
        <v>6831162.704</v>
      </c>
      <c r="D30" s="321">
        <f t="shared" si="38"/>
        <v>2776615.889</v>
      </c>
      <c r="E30" s="321">
        <f t="shared" si="38"/>
        <v>4448392.63</v>
      </c>
      <c r="F30" s="321">
        <f t="shared" si="38"/>
        <v>1872595.667</v>
      </c>
      <c r="G30" s="321">
        <f t="shared" si="38"/>
        <v>2589406.185</v>
      </c>
      <c r="H30" s="321">
        <f t="shared" si="38"/>
        <v>3310127.407</v>
      </c>
      <c r="I30" s="322">
        <f t="shared" si="38"/>
        <v>21828300.48</v>
      </c>
      <c r="J30" s="323">
        <f t="shared" si="38"/>
        <v>1775881.759</v>
      </c>
      <c r="K30" s="321">
        <f t="shared" si="38"/>
        <v>2726104.593</v>
      </c>
      <c r="L30" s="321">
        <f t="shared" si="38"/>
        <v>-199818.1667</v>
      </c>
      <c r="M30" s="321">
        <f t="shared" si="38"/>
        <v>6841355.167</v>
      </c>
      <c r="N30" s="321">
        <f t="shared" si="38"/>
        <v>2313878.648</v>
      </c>
      <c r="O30" s="324">
        <f t="shared" si="38"/>
        <v>1734434.796</v>
      </c>
      <c r="P30" s="325">
        <f t="shared" si="38"/>
        <v>15191836.8</v>
      </c>
      <c r="Q30" s="326">
        <f>Q25-Q29</f>
        <v>37020137.28</v>
      </c>
      <c r="R30" s="297"/>
      <c r="S30" s="298"/>
      <c r="T30" s="298"/>
      <c r="U30" s="298"/>
      <c r="V30" s="1"/>
      <c r="W30" s="1"/>
      <c r="X30" s="1"/>
      <c r="Y30" s="1"/>
      <c r="Z30" s="1"/>
    </row>
    <row r="31" ht="13.5" customHeight="1">
      <c r="A31" s="327"/>
      <c r="B31" s="173" t="s">
        <v>67</v>
      </c>
      <c r="C31" s="328">
        <f t="shared" ref="C31:P31" si="39">IF(C25=0,"",C25/C29)</f>
        <v>1.214846047</v>
      </c>
      <c r="D31" s="329">
        <f t="shared" si="39"/>
        <v>1.096471158</v>
      </c>
      <c r="E31" s="329">
        <f t="shared" si="39"/>
        <v>1.166456372</v>
      </c>
      <c r="F31" s="329">
        <f t="shared" si="39"/>
        <v>1.082679642</v>
      </c>
      <c r="G31" s="329">
        <f t="shared" si="39"/>
        <v>1.133524356</v>
      </c>
      <c r="H31" s="329">
        <f t="shared" si="39"/>
        <v>1.191195855</v>
      </c>
      <c r="I31" s="330">
        <f t="shared" si="39"/>
        <v>1.1488403</v>
      </c>
      <c r="J31" s="331">
        <f t="shared" si="39"/>
        <v>1.098264922</v>
      </c>
      <c r="K31" s="329">
        <f t="shared" si="39"/>
        <v>1.156503204</v>
      </c>
      <c r="L31" s="329">
        <f t="shared" si="39"/>
        <v>0.9893055631</v>
      </c>
      <c r="M31" s="329">
        <f t="shared" si="39"/>
        <v>1.474176425</v>
      </c>
      <c r="N31" s="329">
        <f t="shared" si="39"/>
        <v>1.129004744</v>
      </c>
      <c r="O31" s="332">
        <f t="shared" si="39"/>
        <v>1.061560889</v>
      </c>
      <c r="P31" s="333">
        <f t="shared" si="39"/>
        <v>1.132432179</v>
      </c>
      <c r="Q31" s="175">
        <f>IFERROR(Q25/Q29,"")</f>
        <v>1.141638849</v>
      </c>
      <c r="R31" s="297"/>
      <c r="S31" s="298"/>
      <c r="T31" s="298"/>
      <c r="U31" s="298"/>
      <c r="V31" s="1"/>
      <c r="W31" s="1"/>
      <c r="X31" s="1"/>
      <c r="Y31" s="1"/>
      <c r="Z31" s="1"/>
    </row>
    <row r="32" ht="13.5" customHeight="1">
      <c r="A32" s="288" t="s">
        <v>18</v>
      </c>
      <c r="B32" s="289" t="s">
        <v>41</v>
      </c>
      <c r="C32" s="290">
        <f t="array" ref="C32">IF(C$3 = "確定",INDEX(
 '元データ'!$A$1:$DY$200,MATCH(IF( C$2 &lt; 4, '社員報告（月次）'!$L$1 + 1, '社員報告（月次）'!$L$1)*100+C$2,
'元データ'!$A$1:$A$200,0),MATCH('社員報告（月次）'!$M$1&amp;"-"&amp;
IF($B32="予","予算","実績")&amp;"-"&amp;"営利",'元データ'!$A$1:$DY$1,0)
),C18-C25)</f>
        <v>6269900</v>
      </c>
      <c r="D32" s="291">
        <f t="array" ref="D32">IF(D$3 = "確定",INDEX(
 '元データ'!$A$1:$DY$200,MATCH(IF( D$2 &lt; 4, '社員報告（月次）'!$L$1 + 1, '社員報告（月次）'!$L$1)*100+D$2,
'元データ'!$A$1:$A$200,0),MATCH('社員報告（月次）'!$M$1&amp;"-"&amp;
IF($B32="予","予算","実績")&amp;"-"&amp;"営利",'元データ'!$A$1:$DY$1,0)
),D18-D25)</f>
        <v>35888640.22</v>
      </c>
      <c r="E32" s="291">
        <f t="array" ref="E32">IF(E$3 = "確定",INDEX(
 '元データ'!$A$1:$DY$200,MATCH(IF( E$2 &lt; 4, '社員報告（月次）'!$L$1 + 1, '社員報告（月次）'!$L$1)*100+E$2,
'元データ'!$A$1:$A$200,0),MATCH('社員報告（月次）'!$M$1&amp;"-"&amp;
IF($B32="予","予算","実績")&amp;"-"&amp;"営利",'元データ'!$A$1:$DY$1,0)
),E18-E25)</f>
        <v>37384852.04</v>
      </c>
      <c r="F32" s="291">
        <f t="array" ref="F32">IF(F$3 = "確定",INDEX(
 '元データ'!$A$1:$DY$200,MATCH(IF( F$2 &lt; 4, '社員報告（月次）'!$L$1 + 1, '社員報告（月次）'!$L$1)*100+F$2,
'元データ'!$A$1:$A$200,0),MATCH('社員報告（月次）'!$M$1&amp;"-"&amp;
IF($B32="予","予算","実績")&amp;"-"&amp;"営利",'元データ'!$A$1:$DY$1,0)
),F18-F25)</f>
        <v>32124592.26</v>
      </c>
      <c r="G32" s="291">
        <f t="array" ref="G32">IF(G$3 = "確定",INDEX(
 '元データ'!$A$1:$DY$200,MATCH(IF( G$2 &lt; 4, '社員報告（月次）'!$L$1 + 1, '社員報告（月次）'!$L$1)*100+G$2,
'元データ'!$A$1:$A$200,0),MATCH('社員報告（月次）'!$M$1&amp;"-"&amp;
IF($B32="予","予算","実績")&amp;"-"&amp;"営利",'元データ'!$A$1:$DY$1,0)
),G18-G25)</f>
        <v>20375430.89</v>
      </c>
      <c r="H32" s="291">
        <f t="array" ref="H32">IF(H$3 = "確定",INDEX(
 '元データ'!$A$1:$DY$200,MATCH(IF( H$2 &lt; 4, '社員報告（月次）'!$L$1 + 1, '社員報告（月次）'!$L$1)*100+H$2,
'元データ'!$A$1:$A$200,0),MATCH('社員報告（月次）'!$M$1&amp;"-"&amp;
IF($B32="予","予算","実績")&amp;"-"&amp;"営利",'元データ'!$A$1:$DY$1,0)
),H18-H25)</f>
        <v>12090315.41</v>
      </c>
      <c r="I32" s="292">
        <f t="shared" ref="I32:I33" si="40">SUM(C32:H32)</f>
        <v>144133730.8</v>
      </c>
      <c r="J32" s="293">
        <f t="array" ref="J32">IF(J$3 = "確定",INDEX(
 '元データ'!$A$1:$DY$200,MATCH(IF( J$2 &lt; 4, '社員報告（月次）'!$L$1 + 1, '社員報告（月次）'!$L$1)*100+J$2,
'元データ'!$A$1:$A$200,0),MATCH('社員報告（月次）'!$M$1&amp;"-"&amp;
IF($B32="予","予算","実績")&amp;"-"&amp;"営利",'元データ'!$A$1:$DY$1,0)
),J18-J25)</f>
        <v>15523330.69</v>
      </c>
      <c r="K32" s="291">
        <f t="array" ref="K32">IF(K$3 = "確定",INDEX(
 '元データ'!$A$1:$DY$200,MATCH(IF( K$2 &lt; 4, '社員報告（月次）'!$L$1 + 1, '社員報告（月次）'!$L$1)*100+K$2,
'元データ'!$A$1:$A$200,0),MATCH('社員報告（月次）'!$M$1&amp;"-"&amp;
IF($B32="予","予算","実績")&amp;"-"&amp;"営利",'元データ'!$A$1:$DY$1,0)
),K18-K25)</f>
        <v>15693953.37</v>
      </c>
      <c r="L32" s="291">
        <f t="array" ref="L32">IF(L$3 = "確定",INDEX(
 '元データ'!$A$1:$DY$200,MATCH(IF( L$2 &lt; 4, '社員報告（月次）'!$L$1 + 1, '社員報告（月次）'!$L$1)*100+L$2,
'元データ'!$A$1:$A$200,0),MATCH('社員報告（月次）'!$M$1&amp;"-"&amp;
IF($B32="予","予算","実績")&amp;"-"&amp;"営利",'元データ'!$A$1:$DY$1,0)
),L18-L25)</f>
        <v>10073708.83</v>
      </c>
      <c r="M32" s="291">
        <f t="array" ref="M32">IF(M$3 = "確定",INDEX(
 '元データ'!$A$1:$DY$200,MATCH(IF( M$2 &lt; 4, '社員報告（月次）'!$L$1 + 1, '社員報告（月次）'!$L$1)*100+M$2,
'元データ'!$A$1:$A$200,0),MATCH('社員報告（月次）'!$M$1&amp;"-"&amp;
IF($B32="予","予算","実績")&amp;"-"&amp;"営利",'元データ'!$A$1:$DY$1,0)
),M18-M25)</f>
        <v>2648076.204</v>
      </c>
      <c r="N32" s="291">
        <f t="array" ref="N32">IF(N$3 = "確定",INDEX(
 '元データ'!$A$1:$DY$200,MATCH(IF( N$2 &lt; 4, '社員報告（月次）'!$L$1 + 1, '社員報告（月次）'!$L$1)*100+N$2,
'元データ'!$A$1:$A$200,0),MATCH('社員報告（月次）'!$M$1&amp;"-"&amp;
IF($B32="予","予算","実績")&amp;"-"&amp;"営利",'元データ'!$A$1:$DY$1,0)
),N18-N25)</f>
        <v>-349062.8333</v>
      </c>
      <c r="O32" s="294">
        <f t="array" ref="O32">IF(O$3 = "確定",INDEX(
 '元データ'!$A$1:$DY$200,MATCH(IF( O$2 &lt; 4, '社員報告（月次）'!$L$1 + 1, '社員報告（月次）'!$L$1)*100+O$2,
'元データ'!$A$1:$A$200,0),MATCH('社員報告（月次）'!$M$1&amp;"-"&amp;
IF($B32="予","予算","実績")&amp;"-"&amp;"営利",'元データ'!$A$1:$DY$1,0)
),O18-O25)</f>
        <v>4765467.796</v>
      </c>
      <c r="P32" s="295">
        <f t="shared" ref="P32:P33" si="41">SUM(J32:O32)</f>
        <v>48355474.06</v>
      </c>
      <c r="Q32" s="296">
        <f t="shared" ref="Q32:Q33" si="42">SUM(I32:O32)</f>
        <v>192489204.9</v>
      </c>
      <c r="R32" s="297"/>
      <c r="S32" s="298"/>
      <c r="T32" s="298"/>
      <c r="U32" s="298"/>
      <c r="V32" s="1"/>
      <c r="W32" s="1"/>
      <c r="X32" s="1"/>
      <c r="Y32" s="1"/>
      <c r="Z32" s="1"/>
    </row>
    <row r="33" ht="13.5" customHeight="1">
      <c r="A33" s="299"/>
      <c r="B33" s="151" t="s">
        <v>42</v>
      </c>
      <c r="C33" s="300">
        <f t="array" ref="C33">INDEX(
 '元データ'!$A$1:$DY$200,MATCH(IF( C$2 &lt; 4, '社員報告（月次）'!$L$1 + 1, '社員報告（月次）'!$L$1)*100+C$2,
'元データ'!$A$1:$A$200,0),MATCH('社員報告（月次）'!$M$1&amp;"-"&amp;
IF($B33="予","予算","実績")&amp;"-"&amp;"営利",'元データ'!$A$1:$DY$1,0)
)</f>
        <v>10304040</v>
      </c>
      <c r="D33" s="155">
        <f t="array" ref="D33">INDEX(
 '元データ'!$A$1:$DY$200,MATCH(IF( D$2 &lt; 4, '社員報告（月次）'!$L$1 + 1, '社員報告（月次）'!$L$1)*100+D$2,
'元データ'!$A$1:$A$200,0),MATCH('社員報告（月次）'!$M$1&amp;"-"&amp;
IF($B33="予","予算","実績")&amp;"-"&amp;"営利",'元データ'!$A$1:$DY$1,0)
)</f>
        <v>36574563</v>
      </c>
      <c r="E33" s="155">
        <f t="array" ref="E33">INDEX(
 '元データ'!$A$1:$DY$200,MATCH(IF( E$2 &lt; 4, '社員報告（月次）'!$L$1 + 1, '社員報告（月次）'!$L$1)*100+E$2,
'元データ'!$A$1:$A$200,0),MATCH('社員報告（月次）'!$M$1&amp;"-"&amp;
IF($B33="予","予算","実績")&amp;"-"&amp;"営利",'元データ'!$A$1:$DY$1,0)
)</f>
        <v>32449567</v>
      </c>
      <c r="F33" s="155">
        <f t="array" ref="F33">INDEX(
 '元データ'!$A$1:$DY$200,MATCH(IF( F$2 &lt; 4, '社員報告（月次）'!$L$1 + 1, '社員報告（月次）'!$L$1)*100+F$2,
'元データ'!$A$1:$A$200,0),MATCH('社員報告（月次）'!$M$1&amp;"-"&amp;
IF($B33="予","予算","実績")&amp;"-"&amp;"営利",'元データ'!$A$1:$DY$1,0)
)</f>
        <v>21274270</v>
      </c>
      <c r="G33" s="155">
        <f t="array" ref="G33">INDEX(
 '元データ'!$A$1:$DY$200,MATCH(IF( G$2 &lt; 4, '社員報告（月次）'!$L$1 + 1, '社員報告（月次）'!$L$1)*100+G$2,
'元データ'!$A$1:$A$200,0),MATCH('社員報告（月次）'!$M$1&amp;"-"&amp;
IF($B33="予","予算","実績")&amp;"-"&amp;"営利",'元データ'!$A$1:$DY$1,0)
)</f>
        <v>14667369</v>
      </c>
      <c r="H33" s="155">
        <f t="array" ref="H33">INDEX(
 '元データ'!$A$1:$DY$200,MATCH(IF( H$2 &lt; 4, '社員報告（月次）'!$L$1 + 1, '社員報告（月次）'!$L$1)*100+H$2,
'元データ'!$A$1:$A$200,0),MATCH('社員報告（月次）'!$M$1&amp;"-"&amp;
IF($B33="予","予算","実績")&amp;"-"&amp;"営利",'元データ'!$A$1:$DY$1,0)
)</f>
        <v>9628735</v>
      </c>
      <c r="I33" s="301">
        <f t="shared" si="40"/>
        <v>124898544</v>
      </c>
      <c r="J33" s="302">
        <f t="array" ref="J33">INDEX(
 '元データ'!$A$1:$DY$200,MATCH(IF( J$2 &lt; 4, '社員報告（月次）'!$L$1 + 1, '社員報告（月次）'!$L$1)*100+J$2,
'元データ'!$A$1:$A$200,0),MATCH('社員報告（月次）'!$M$1&amp;"-"&amp;
IF($B33="予","予算","実績")&amp;"-"&amp;"営利",'元データ'!$A$1:$DY$1,0)
)</f>
        <v>11461943</v>
      </c>
      <c r="K33" s="155">
        <f t="array" ref="K33">INDEX(
 '元データ'!$A$1:$DY$200,MATCH(IF( K$2 &lt; 4, '社員報告（月次）'!$L$1 + 1, '社員報告（月次）'!$L$1)*100+K$2,
'元データ'!$A$1:$A$200,0),MATCH('社員報告（月次）'!$M$1&amp;"-"&amp;
IF($B33="予","予算","実績")&amp;"-"&amp;"営利",'元データ'!$A$1:$DY$1,0)
)</f>
        <v>15803968</v>
      </c>
      <c r="L33" s="155">
        <f t="array" ref="L33">INDEX(
 '元データ'!$A$1:$DY$200,MATCH(IF( L$2 &lt; 4, '社員報告（月次）'!$L$1 + 1, '社員報告（月次）'!$L$1)*100+L$2,
'元データ'!$A$1:$A$200,0),MATCH('社員報告（月次）'!$M$1&amp;"-"&amp;
IF($B33="予","予算","実績")&amp;"-"&amp;"営利",'元データ'!$A$1:$DY$1,0)
)</f>
        <v>3259442</v>
      </c>
      <c r="M33" s="155">
        <f t="array" ref="M33">INDEX(
 '元データ'!$A$1:$DY$200,MATCH(IF( M$2 &lt; 4, '社員報告（月次）'!$L$1 + 1, '社員報告（月次）'!$L$1)*100+M$2,
'元データ'!$A$1:$A$200,0),MATCH('社員報告（月次）'!$M$1&amp;"-"&amp;
IF($B33="予","予算","実績")&amp;"-"&amp;"営利",'元データ'!$A$1:$DY$1,0)
)</f>
        <v>4866629</v>
      </c>
      <c r="N33" s="155">
        <f t="array" ref="N33">INDEX(
 '元データ'!$A$1:$DY$200,MATCH(IF( N$2 &lt; 4, '社員報告（月次）'!$L$1 + 1, '社員報告（月次）'!$L$1)*100+N$2,
'元データ'!$A$1:$A$200,0),MATCH('社員報告（月次）'!$M$1&amp;"-"&amp;
IF($B33="予","予算","実績")&amp;"-"&amp;"営利",'元データ'!$A$1:$DY$1,0)
)</f>
        <v>-5494238</v>
      </c>
      <c r="O33" s="303">
        <f t="array" ref="O33">INDEX(
 '元データ'!$A$1:$DY$200,MATCH(IF( O$2 &lt; 4, '社員報告（月次）'!$L$1 + 1, '社員報告（月次）'!$L$1)*100+O$2,
'元データ'!$A$1:$A$200,0),MATCH('社員報告（月次）'!$M$1&amp;"-"&amp;
IF($B33="予","予算","実績")&amp;"-"&amp;"営利",'元データ'!$A$1:$DY$1,0)
)</f>
        <v>-3772380</v>
      </c>
      <c r="P33" s="304">
        <f t="shared" si="41"/>
        <v>26125364</v>
      </c>
      <c r="Q33" s="305">
        <f t="shared" si="42"/>
        <v>151023908</v>
      </c>
      <c r="R33" s="297"/>
      <c r="S33" s="298"/>
      <c r="T33" s="298"/>
      <c r="U33" s="298"/>
      <c r="V33" s="1"/>
      <c r="W33" s="1"/>
      <c r="X33" s="1"/>
      <c r="Y33" s="1"/>
      <c r="Z33" s="1"/>
    </row>
    <row r="34" ht="13.5" customHeight="1">
      <c r="A34" s="299"/>
      <c r="B34" s="151" t="s">
        <v>63</v>
      </c>
      <c r="C34" s="306">
        <f t="shared" ref="C34:H34" si="43">IF(OR(C32=0,C33=0),"",C32-C33)</f>
        <v>-4034140</v>
      </c>
      <c r="D34" s="307">
        <f t="shared" si="43"/>
        <v>-685922.7778</v>
      </c>
      <c r="E34" s="307">
        <f t="shared" si="43"/>
        <v>4935285.037</v>
      </c>
      <c r="F34" s="307">
        <f t="shared" si="43"/>
        <v>10850322.26</v>
      </c>
      <c r="G34" s="307">
        <f t="shared" si="43"/>
        <v>5708061.889</v>
      </c>
      <c r="H34" s="307">
        <f t="shared" si="43"/>
        <v>2461580.407</v>
      </c>
      <c r="I34" s="308">
        <f>I32-I33</f>
        <v>19235186.81</v>
      </c>
      <c r="J34" s="309">
        <f t="shared" ref="J34:O34" si="44">IF(OR(J32=0,J33=0),"",J32-J33)</f>
        <v>4061387.685</v>
      </c>
      <c r="K34" s="307">
        <f t="shared" si="44"/>
        <v>-110014.6296</v>
      </c>
      <c r="L34" s="307">
        <f t="shared" si="44"/>
        <v>6814266.833</v>
      </c>
      <c r="M34" s="307">
        <f t="shared" si="44"/>
        <v>-2218552.796</v>
      </c>
      <c r="N34" s="307">
        <f t="shared" si="44"/>
        <v>5145175.167</v>
      </c>
      <c r="O34" s="310">
        <f t="shared" si="44"/>
        <v>8537847.796</v>
      </c>
      <c r="P34" s="311">
        <f t="shared" ref="P34:Q34" si="45">P32-P33</f>
        <v>22230110.06</v>
      </c>
      <c r="Q34" s="312">
        <f t="shared" si="45"/>
        <v>41465296.87</v>
      </c>
      <c r="R34" s="297"/>
      <c r="S34" s="298"/>
      <c r="T34" s="298"/>
      <c r="U34" s="298"/>
      <c r="V34" s="1"/>
      <c r="W34" s="1"/>
      <c r="X34" s="1"/>
      <c r="Y34" s="1"/>
      <c r="Z34" s="1"/>
    </row>
    <row r="35" ht="13.5" customHeight="1">
      <c r="A35" s="299"/>
      <c r="B35" s="161" t="s">
        <v>43</v>
      </c>
      <c r="C35" s="313">
        <f t="shared" ref="C35:H35" si="46">IF(ISERROR(C32/C33),"",C32/C33)</f>
        <v>0.6084894857</v>
      </c>
      <c r="D35" s="314">
        <f t="shared" si="46"/>
        <v>0.9812459064</v>
      </c>
      <c r="E35" s="314">
        <f t="shared" si="46"/>
        <v>1.152090937</v>
      </c>
      <c r="F35" s="314">
        <f t="shared" si="46"/>
        <v>1.510020897</v>
      </c>
      <c r="G35" s="314">
        <f t="shared" si="46"/>
        <v>1.389167402</v>
      </c>
      <c r="H35" s="314">
        <f t="shared" si="46"/>
        <v>1.255649409</v>
      </c>
      <c r="I35" s="315">
        <f>IFERROR(I32/I33,"")</f>
        <v>1.154006494</v>
      </c>
      <c r="J35" s="316">
        <f t="shared" ref="J35:P35" si="47">IF(ISERROR(J32/J33),"",J32/J33)</f>
        <v>1.354336755</v>
      </c>
      <c r="K35" s="314">
        <f t="shared" si="47"/>
        <v>0.993038797</v>
      </c>
      <c r="L35" s="314">
        <f t="shared" si="47"/>
        <v>3.090623743</v>
      </c>
      <c r="M35" s="314">
        <f t="shared" si="47"/>
        <v>0.5441294587</v>
      </c>
      <c r="N35" s="314">
        <f t="shared" si="47"/>
        <v>0.06353252868</v>
      </c>
      <c r="O35" s="317">
        <f t="shared" si="47"/>
        <v>-1.263252322</v>
      </c>
      <c r="P35" s="318">
        <f t="shared" si="47"/>
        <v>1.850901448</v>
      </c>
      <c r="Q35" s="164">
        <f>IFERROR(Q32/Q33,"")</f>
        <v>1.274561143</v>
      </c>
      <c r="R35" s="297"/>
      <c r="S35" s="298"/>
      <c r="T35" s="298"/>
      <c r="U35" s="298"/>
      <c r="V35" s="1"/>
      <c r="W35" s="1"/>
      <c r="X35" s="1"/>
      <c r="Y35" s="1"/>
      <c r="Z35" s="1"/>
    </row>
    <row r="36" ht="13.5" customHeight="1">
      <c r="A36" s="299"/>
      <c r="B36" s="151" t="s">
        <v>65</v>
      </c>
      <c r="C36" s="306">
        <f t="array" ref="C36">INDEX(
 '元データ'!$A$1:$DY$200,MATCH(IF( C$2 &lt; 4, '社員報告（月次）'!$L$1 -1 + 1, '社員報告（月次）'!$L$1 - 1 )*100+C$2,
'元データ'!$A$1:$A$200,0),MATCH('社員報告（月次）'!$M$1&amp;"-"&amp;
IF($B36="予","予算","実績")&amp;"-"&amp;"営利",'元データ'!$A$1:$DY$1,0)
)</f>
        <v>12482222.7</v>
      </c>
      <c r="D36" s="307">
        <f t="array" ref="D36">INDEX(
 '元データ'!$A$1:$DY$200,MATCH(IF( D$2 &lt; 4, '社員報告（月次）'!$L$1 -1 + 1, '社員報告（月次）'!$L$1 - 1 )*100+D$2,
'元データ'!$A$1:$A$200,0),MATCH('社員報告（月次）'!$M$1&amp;"-"&amp;
IF($B36="予","予算","実績")&amp;"-"&amp;"営利",'元データ'!$A$1:$DY$1,0)
)</f>
        <v>35304296.11</v>
      </c>
      <c r="E36" s="307">
        <f t="array" ref="E36">INDEX(
 '元データ'!$A$1:$DY$200,MATCH(IF( E$2 &lt; 4, '社員報告（月次）'!$L$1 -1 + 1, '社員報告（月次）'!$L$1 - 1 )*100+E$2,
'元データ'!$A$1:$A$200,0),MATCH('社員報告（月次）'!$M$1&amp;"-"&amp;
IF($B36="予","予算","実績")&amp;"-"&amp;"営利",'元データ'!$A$1:$DY$1,0)
)</f>
        <v>35509844.67</v>
      </c>
      <c r="F36" s="307">
        <f t="array" ref="F36">INDEX(
 '元データ'!$A$1:$DY$200,MATCH(IF( F$2 &lt; 4, '社員報告（月次）'!$L$1 -1 + 1, '社員報告（月次）'!$L$1 - 1 )*100+F$2,
'元データ'!$A$1:$A$200,0),MATCH('社員報告（月次）'!$M$1&amp;"-"&amp;
IF($B36="予","予算","実績")&amp;"-"&amp;"営利",'元データ'!$A$1:$DY$1,0)
)</f>
        <v>22835387.93</v>
      </c>
      <c r="G36" s="307">
        <f t="array" ref="G36">INDEX(
 '元データ'!$A$1:$DY$200,MATCH(IF( G$2 &lt; 4, '社員報告（月次）'!$L$1 -1 + 1, '社員報告（月次）'!$L$1 - 1 )*100+G$2,
'元データ'!$A$1:$A$200,0),MATCH('社員報告（月次）'!$M$1&amp;"-"&amp;
IF($B36="予","予算","実績")&amp;"-"&amp;"営利",'元データ'!$A$1:$DY$1,0)
)</f>
        <v>17230037.07</v>
      </c>
      <c r="H36" s="307">
        <f t="array" ref="H36">INDEX(
 '元データ'!$A$1:$DY$200,MATCH(IF( H$2 &lt; 4, '社員報告（月次）'!$L$1 -1 + 1, '社員報告（月次）'!$L$1 - 1 )*100+H$2,
'元データ'!$A$1:$A$200,0),MATCH('社員報告（月次）'!$M$1&amp;"-"&amp;
IF($B36="予","予算","実績")&amp;"-"&amp;"営利",'元データ'!$A$1:$DY$1,0)
)</f>
        <v>14600162.81</v>
      </c>
      <c r="I36" s="301">
        <f>SUM(C36:H36)</f>
        <v>137961951.3</v>
      </c>
      <c r="J36" s="309">
        <f t="array" ref="J36">INDEX(
 '元データ'!$A$1:$DY$200,MATCH(IF( J$2 &lt; 4, '社員報告（月次）'!$L$1 -1 + 1, '社員報告（月次）'!$L$1 - 1 )*100+J$2,
'元データ'!$A$1:$A$200,0),MATCH('社員報告（月次）'!$M$1&amp;"-"&amp;
IF($B36="予","予算","実績")&amp;"-"&amp;"営利",'元データ'!$A$1:$DY$1,0)
)</f>
        <v>14661332.44</v>
      </c>
      <c r="K36" s="307">
        <f t="array" ref="K36">INDEX(
 '元データ'!$A$1:$DY$200,MATCH(IF( K$2 &lt; 4, '社員報告（月次）'!$L$1 -1 + 1, '社員報告（月次）'!$L$1 - 1 )*100+K$2,
'元データ'!$A$1:$A$200,0),MATCH('社員報告（月次）'!$M$1&amp;"-"&amp;
IF($B36="予","予算","実績")&amp;"-"&amp;"営利",'元データ'!$A$1:$DY$1,0)
)</f>
        <v>17053677.96</v>
      </c>
      <c r="L36" s="307">
        <f t="array" ref="L36">INDEX(
 '元データ'!$A$1:$DY$200,MATCH(IF( L$2 &lt; 4, '社員報告（月次）'!$L$1 -1 + 1, '社員報告（月次）'!$L$1 - 1 )*100+L$2,
'元データ'!$A$1:$A$200,0),MATCH('社員報告（月次）'!$M$1&amp;"-"&amp;
IF($B36="予","予算","実績")&amp;"-"&amp;"営利",'元データ'!$A$1:$DY$1,0)
)</f>
        <v>6664370.667</v>
      </c>
      <c r="M36" s="307">
        <f t="array" ref="M36">INDEX(
 '元データ'!$A$1:$DY$200,MATCH(IF( M$2 &lt; 4, '社員報告（月次）'!$L$1 -1 + 1, '社員報告（月次）'!$L$1 - 1 )*100+M$2,
'元データ'!$A$1:$A$200,0),MATCH('社員報告（月次）'!$M$1&amp;"-"&amp;
IF($B36="予","予算","実績")&amp;"-"&amp;"営利",'元データ'!$A$1:$DY$1,0)
)</f>
        <v>8139811.37</v>
      </c>
      <c r="N36" s="307">
        <f t="array" ref="N36">INDEX(
 '元データ'!$A$1:$DY$200,MATCH(IF( N$2 &lt; 4, '社員報告（月次）'!$L$1 -1 + 1, '社員報告（月次）'!$L$1 - 1 )*100+N$2,
'元データ'!$A$1:$A$200,0),MATCH('社員報告（月次）'!$M$1&amp;"-"&amp;
IF($B36="予","予算","実績")&amp;"-"&amp;"営利",'元データ'!$A$1:$DY$1,0)
)</f>
        <v>-422024.1852</v>
      </c>
      <c r="O36" s="310">
        <f t="array" ref="O36">INDEX(
 '元データ'!$A$1:$DY$200,MATCH(IF( O$2 &lt; 4, '社員報告（月次）'!$L$1 -1 + 1, '社員報告（月次）'!$L$1 - 1 )*100+O$2,
'元データ'!$A$1:$A$200,0),MATCH('社員報告（月次）'!$M$1&amp;"-"&amp;
IF($B36="予","予算","実績")&amp;"-"&amp;"営利",'元データ'!$A$1:$DY$1,0)
)</f>
        <v>2060302.593</v>
      </c>
      <c r="P36" s="304">
        <f>SUM(J36:O36)</f>
        <v>48157470.85</v>
      </c>
      <c r="Q36" s="305">
        <f>SUM(I36:O36)</f>
        <v>186119422.1</v>
      </c>
      <c r="R36" s="297"/>
      <c r="S36" s="298"/>
      <c r="T36" s="298"/>
      <c r="U36" s="298"/>
      <c r="V36" s="1"/>
      <c r="W36" s="1"/>
      <c r="X36" s="1"/>
      <c r="Y36" s="1"/>
      <c r="Z36" s="1"/>
    </row>
    <row r="37" ht="13.5" customHeight="1">
      <c r="A37" s="299"/>
      <c r="B37" s="319" t="s">
        <v>66</v>
      </c>
      <c r="C37" s="320">
        <f t="shared" ref="C37:P37" si="48">IF(C32 = 0, "", C32-C36)</f>
        <v>-6212322.704</v>
      </c>
      <c r="D37" s="321">
        <f t="shared" si="48"/>
        <v>584344.1111</v>
      </c>
      <c r="E37" s="321">
        <f t="shared" si="48"/>
        <v>1875007.37</v>
      </c>
      <c r="F37" s="321">
        <f t="shared" si="48"/>
        <v>9289204.333</v>
      </c>
      <c r="G37" s="321">
        <f t="shared" si="48"/>
        <v>3145393.815</v>
      </c>
      <c r="H37" s="321">
        <f t="shared" si="48"/>
        <v>-2509847.407</v>
      </c>
      <c r="I37" s="322">
        <f t="shared" si="48"/>
        <v>6171779.519</v>
      </c>
      <c r="J37" s="323">
        <f t="shared" si="48"/>
        <v>861998.2407</v>
      </c>
      <c r="K37" s="321">
        <f t="shared" si="48"/>
        <v>-1359724.593</v>
      </c>
      <c r="L37" s="321">
        <f t="shared" si="48"/>
        <v>3409338.167</v>
      </c>
      <c r="M37" s="321">
        <f t="shared" si="48"/>
        <v>-5491735.167</v>
      </c>
      <c r="N37" s="321">
        <f t="shared" si="48"/>
        <v>72961.35185</v>
      </c>
      <c r="O37" s="324">
        <f t="shared" si="48"/>
        <v>2705165.204</v>
      </c>
      <c r="P37" s="325">
        <f t="shared" si="48"/>
        <v>198003.2037</v>
      </c>
      <c r="Q37" s="326">
        <f>Q32-Q36</f>
        <v>6369782.722</v>
      </c>
      <c r="R37" s="297"/>
      <c r="S37" s="298"/>
      <c r="T37" s="298"/>
      <c r="U37" s="298"/>
      <c r="V37" s="1"/>
      <c r="W37" s="1"/>
      <c r="X37" s="1"/>
      <c r="Y37" s="1"/>
      <c r="Z37" s="1"/>
    </row>
    <row r="38" ht="13.5" customHeight="1">
      <c r="A38" s="334"/>
      <c r="B38" s="183" t="s">
        <v>67</v>
      </c>
      <c r="C38" s="335">
        <f t="shared" ref="C38:P38" si="49">IF(C32=0,"",C32/C36)</f>
        <v>0.5023063719</v>
      </c>
      <c r="D38" s="336">
        <f t="shared" si="49"/>
        <v>1.016551643</v>
      </c>
      <c r="E38" s="336">
        <f t="shared" si="49"/>
        <v>1.052802466</v>
      </c>
      <c r="F38" s="336">
        <f t="shared" si="49"/>
        <v>1.406789863</v>
      </c>
      <c r="G38" s="336">
        <f t="shared" si="49"/>
        <v>1.182552934</v>
      </c>
      <c r="H38" s="336">
        <f t="shared" si="49"/>
        <v>0.8280945604</v>
      </c>
      <c r="I38" s="337">
        <f t="shared" si="49"/>
        <v>1.044735374</v>
      </c>
      <c r="J38" s="338">
        <f t="shared" si="49"/>
        <v>1.058793991</v>
      </c>
      <c r="K38" s="336">
        <f t="shared" si="49"/>
        <v>0.9202679565</v>
      </c>
      <c r="L38" s="336">
        <f t="shared" si="49"/>
        <v>1.511576912</v>
      </c>
      <c r="M38" s="336">
        <f t="shared" si="49"/>
        <v>0.3253240257</v>
      </c>
      <c r="N38" s="336">
        <f t="shared" si="49"/>
        <v>0.8271157094</v>
      </c>
      <c r="O38" s="339">
        <f t="shared" si="49"/>
        <v>2.312994127</v>
      </c>
      <c r="P38" s="340">
        <f t="shared" si="49"/>
        <v>1.004111578</v>
      </c>
      <c r="Q38" s="185">
        <f>IFERROR(Q32/Q36,"")</f>
        <v>1.03422417</v>
      </c>
      <c r="R38" s="297"/>
      <c r="S38" s="298"/>
      <c r="T38" s="298"/>
      <c r="U38" s="298"/>
      <c r="V38" s="1"/>
      <c r="W38" s="1"/>
      <c r="X38" s="1"/>
      <c r="Y38" s="1"/>
      <c r="Z38" s="1"/>
    </row>
    <row r="39" ht="13.5" customHeight="1">
      <c r="A39" s="74"/>
      <c r="B39" s="74"/>
      <c r="C39" s="187"/>
      <c r="D39" s="187"/>
      <c r="E39" s="187"/>
      <c r="F39" s="187"/>
      <c r="G39" s="187"/>
      <c r="H39" s="187"/>
      <c r="I39" s="189"/>
      <c r="J39" s="187"/>
      <c r="K39" s="187"/>
      <c r="L39" s="187"/>
      <c r="M39" s="187"/>
      <c r="N39" s="187"/>
      <c r="O39" s="187"/>
      <c r="P39" s="189"/>
      <c r="Q39" s="189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341" t="s">
        <v>48</v>
      </c>
      <c r="B40" s="342" t="s">
        <v>41</v>
      </c>
      <c r="C40" s="343">
        <f t="shared" ref="C40:Q40" si="50">IFERROR(C18/C4,"")</f>
        <v>1</v>
      </c>
      <c r="D40" s="343">
        <f t="shared" si="50"/>
        <v>1</v>
      </c>
      <c r="E40" s="343">
        <f t="shared" si="50"/>
        <v>1</v>
      </c>
      <c r="F40" s="343">
        <f t="shared" si="50"/>
        <v>1</v>
      </c>
      <c r="G40" s="343">
        <f t="shared" si="50"/>
        <v>1</v>
      </c>
      <c r="H40" s="343">
        <f t="shared" si="50"/>
        <v>1</v>
      </c>
      <c r="I40" s="344">
        <f t="shared" si="50"/>
        <v>1</v>
      </c>
      <c r="J40" s="343">
        <f t="shared" si="50"/>
        <v>1</v>
      </c>
      <c r="K40" s="343">
        <f t="shared" si="50"/>
        <v>1</v>
      </c>
      <c r="L40" s="343">
        <f t="shared" si="50"/>
        <v>1</v>
      </c>
      <c r="M40" s="343">
        <f t="shared" si="50"/>
        <v>1</v>
      </c>
      <c r="N40" s="343">
        <f t="shared" si="50"/>
        <v>1</v>
      </c>
      <c r="O40" s="343">
        <f t="shared" si="50"/>
        <v>1</v>
      </c>
      <c r="P40" s="344">
        <f t="shared" si="50"/>
        <v>1</v>
      </c>
      <c r="Q40" s="344">
        <f t="shared" si="50"/>
        <v>1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345"/>
      <c r="B41" s="342" t="s">
        <v>42</v>
      </c>
      <c r="C41" s="343">
        <f t="shared" ref="C41:Q41" si="51">IFERROR(C19/C5,"")</f>
        <v>1</v>
      </c>
      <c r="D41" s="343">
        <f t="shared" si="51"/>
        <v>1</v>
      </c>
      <c r="E41" s="343">
        <f t="shared" si="51"/>
        <v>1</v>
      </c>
      <c r="F41" s="343">
        <f t="shared" si="51"/>
        <v>1</v>
      </c>
      <c r="G41" s="343">
        <f t="shared" si="51"/>
        <v>1</v>
      </c>
      <c r="H41" s="343">
        <f t="shared" si="51"/>
        <v>1</v>
      </c>
      <c r="I41" s="344">
        <f t="shared" si="51"/>
        <v>1</v>
      </c>
      <c r="J41" s="343">
        <f t="shared" si="51"/>
        <v>1</v>
      </c>
      <c r="K41" s="343">
        <f t="shared" si="51"/>
        <v>1</v>
      </c>
      <c r="L41" s="343">
        <f t="shared" si="51"/>
        <v>1</v>
      </c>
      <c r="M41" s="343">
        <f t="shared" si="51"/>
        <v>1</v>
      </c>
      <c r="N41" s="343">
        <f t="shared" si="51"/>
        <v>1</v>
      </c>
      <c r="O41" s="343">
        <f t="shared" si="51"/>
        <v>1</v>
      </c>
      <c r="P41" s="344">
        <f t="shared" si="51"/>
        <v>1</v>
      </c>
      <c r="Q41" s="344">
        <f t="shared" si="51"/>
        <v>1</v>
      </c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346"/>
      <c r="B42" s="342" t="s">
        <v>65</v>
      </c>
      <c r="C42" s="343">
        <f t="shared" ref="C42:Q42" si="52">IFERROR(C22/C8,"")</f>
        <v>1</v>
      </c>
      <c r="D42" s="343">
        <f t="shared" si="52"/>
        <v>1</v>
      </c>
      <c r="E42" s="343">
        <f t="shared" si="52"/>
        <v>1</v>
      </c>
      <c r="F42" s="343">
        <f t="shared" si="52"/>
        <v>1</v>
      </c>
      <c r="G42" s="343">
        <f t="shared" si="52"/>
        <v>1</v>
      </c>
      <c r="H42" s="343">
        <f t="shared" si="52"/>
        <v>1</v>
      </c>
      <c r="I42" s="344">
        <f t="shared" si="52"/>
        <v>1</v>
      </c>
      <c r="J42" s="343">
        <f t="shared" si="52"/>
        <v>1</v>
      </c>
      <c r="K42" s="343">
        <f t="shared" si="52"/>
        <v>1</v>
      </c>
      <c r="L42" s="343">
        <f t="shared" si="52"/>
        <v>1</v>
      </c>
      <c r="M42" s="343">
        <f t="shared" si="52"/>
        <v>1</v>
      </c>
      <c r="N42" s="343">
        <f t="shared" si="52"/>
        <v>1</v>
      </c>
      <c r="O42" s="343">
        <f t="shared" si="52"/>
        <v>1</v>
      </c>
      <c r="P42" s="344">
        <f t="shared" si="52"/>
        <v>1</v>
      </c>
      <c r="Q42" s="344">
        <f t="shared" si="52"/>
        <v>1</v>
      </c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341" t="s">
        <v>20</v>
      </c>
      <c r="B43" s="342" t="s">
        <v>41</v>
      </c>
      <c r="C43" s="343">
        <f t="shared" ref="C43:Q43" si="53">IFERROR(C32/C4,"")</f>
        <v>0.1396517515</v>
      </c>
      <c r="D43" s="343">
        <f t="shared" si="53"/>
        <v>0.5321007258</v>
      </c>
      <c r="E43" s="343">
        <f t="shared" si="53"/>
        <v>0.545307956</v>
      </c>
      <c r="F43" s="343">
        <f t="shared" si="53"/>
        <v>0.5671113981</v>
      </c>
      <c r="G43" s="343">
        <f t="shared" si="53"/>
        <v>0.481033649</v>
      </c>
      <c r="H43" s="343">
        <f t="shared" si="53"/>
        <v>0.3695852258</v>
      </c>
      <c r="I43" s="344">
        <f t="shared" si="53"/>
        <v>0.4610540217</v>
      </c>
      <c r="J43" s="343">
        <f t="shared" si="53"/>
        <v>0.4388642494</v>
      </c>
      <c r="K43" s="343">
        <f t="shared" si="53"/>
        <v>0.437902764</v>
      </c>
      <c r="L43" s="343">
        <f t="shared" si="53"/>
        <v>0.3527431292</v>
      </c>
      <c r="M43" s="343">
        <f t="shared" si="53"/>
        <v>0.1107180243</v>
      </c>
      <c r="N43" s="343">
        <f t="shared" si="53"/>
        <v>-0.01753978822</v>
      </c>
      <c r="O43" s="343">
        <f t="shared" si="53"/>
        <v>0.1374355514</v>
      </c>
      <c r="P43" s="344">
        <f t="shared" si="53"/>
        <v>0.2712616083</v>
      </c>
      <c r="Q43" s="344">
        <f t="shared" si="53"/>
        <v>0.3921314521</v>
      </c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45"/>
      <c r="B44" s="342" t="s">
        <v>42</v>
      </c>
      <c r="C44" s="343">
        <f t="shared" ref="C44:Q44" si="54">IFERROR(C33/C5,"")</f>
        <v>0.2064850771</v>
      </c>
      <c r="D44" s="343">
        <f t="shared" si="54"/>
        <v>0.5256652986</v>
      </c>
      <c r="E44" s="343">
        <f t="shared" si="54"/>
        <v>0.4932579179</v>
      </c>
      <c r="F44" s="343">
        <f t="shared" si="54"/>
        <v>0.4465622261</v>
      </c>
      <c r="G44" s="343">
        <f t="shared" si="54"/>
        <v>0.3812302461</v>
      </c>
      <c r="H44" s="343">
        <f t="shared" si="54"/>
        <v>0.2945928712</v>
      </c>
      <c r="I44" s="344">
        <f t="shared" si="54"/>
        <v>0.4107629906</v>
      </c>
      <c r="J44" s="343">
        <f t="shared" si="54"/>
        <v>0.3337874714</v>
      </c>
      <c r="K44" s="343">
        <f t="shared" si="54"/>
        <v>0.4329227398</v>
      </c>
      <c r="L44" s="343">
        <f t="shared" si="54"/>
        <v>0.1245450176</v>
      </c>
      <c r="M44" s="343">
        <f t="shared" si="54"/>
        <v>0.1974584387</v>
      </c>
      <c r="N44" s="343">
        <f t="shared" si="54"/>
        <v>-0.3299991291</v>
      </c>
      <c r="O44" s="343">
        <f t="shared" si="54"/>
        <v>-0.1258317627</v>
      </c>
      <c r="P44" s="344">
        <f t="shared" si="54"/>
        <v>0.1552398932</v>
      </c>
      <c r="Q44" s="344">
        <f t="shared" si="54"/>
        <v>0.3197254231</v>
      </c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46"/>
      <c r="B45" s="342" t="s">
        <v>65</v>
      </c>
      <c r="C45" s="343">
        <f t="shared" ref="C45:Q45" si="55">IFERROR(C36/C8,"")</f>
        <v>0.2819067665</v>
      </c>
      <c r="D45" s="343">
        <f t="shared" si="55"/>
        <v>0.5508883376</v>
      </c>
      <c r="E45" s="343">
        <f t="shared" si="55"/>
        <v>0.5705866619</v>
      </c>
      <c r="F45" s="343">
        <f t="shared" si="55"/>
        <v>0.5020509963</v>
      </c>
      <c r="G45" s="343">
        <f t="shared" si="55"/>
        <v>0.4704729588</v>
      </c>
      <c r="H45" s="343">
        <f t="shared" si="55"/>
        <v>0.45750006</v>
      </c>
      <c r="I45" s="344">
        <f t="shared" si="55"/>
        <v>0.4847270666</v>
      </c>
      <c r="J45" s="343">
        <f t="shared" si="55"/>
        <v>0.4478969223</v>
      </c>
      <c r="K45" s="343">
        <f t="shared" si="55"/>
        <v>0.4947035483</v>
      </c>
      <c r="L45" s="343">
        <f t="shared" si="55"/>
        <v>0.2629079963</v>
      </c>
      <c r="M45" s="343">
        <f t="shared" si="55"/>
        <v>0.3606844554</v>
      </c>
      <c r="N45" s="343">
        <f t="shared" si="55"/>
        <v>-0.02409589532</v>
      </c>
      <c r="O45" s="343">
        <f t="shared" si="55"/>
        <v>0.06814386804</v>
      </c>
      <c r="P45" s="344">
        <f t="shared" si="55"/>
        <v>0.2956775931</v>
      </c>
      <c r="Q45" s="344">
        <f t="shared" si="55"/>
        <v>0.4159192124</v>
      </c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0">
        <v>4.0</v>
      </c>
      <c r="D79" s="10">
        <v>5.0</v>
      </c>
      <c r="E79" s="10">
        <v>6.0</v>
      </c>
      <c r="F79" s="10">
        <v>7.0</v>
      </c>
      <c r="G79" s="10">
        <v>8.0</v>
      </c>
      <c r="H79" s="10">
        <v>9.0</v>
      </c>
      <c r="I79" s="10"/>
      <c r="J79" s="10">
        <v>10.0</v>
      </c>
      <c r="K79" s="10">
        <v>11.0</v>
      </c>
      <c r="L79" s="10">
        <v>12.0</v>
      </c>
      <c r="M79" s="10">
        <v>1.0</v>
      </c>
      <c r="N79" s="10">
        <v>2.0</v>
      </c>
      <c r="O79" s="10">
        <v>3.0</v>
      </c>
      <c r="P79" s="10"/>
      <c r="Q79" s="10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347" t="s">
        <v>85</v>
      </c>
      <c r="C80" s="348">
        <f>C4</f>
        <v>44896680</v>
      </c>
      <c r="D80" s="348">
        <f t="shared" ref="D80:H80" si="56">C80+D4</f>
        <v>112343760</v>
      </c>
      <c r="E80" s="348">
        <f t="shared" si="56"/>
        <v>180901080</v>
      </c>
      <c r="F80" s="348">
        <f t="shared" si="56"/>
        <v>237547080</v>
      </c>
      <c r="G80" s="348">
        <f t="shared" si="56"/>
        <v>279904680</v>
      </c>
      <c r="H80" s="348">
        <f t="shared" si="56"/>
        <v>312617880</v>
      </c>
      <c r="I80" s="348"/>
      <c r="J80" s="348">
        <f>H80+J4</f>
        <v>347989480</v>
      </c>
      <c r="K80" s="348">
        <f t="shared" ref="K80:O80" si="57">J80+K4</f>
        <v>383828380</v>
      </c>
      <c r="L80" s="348">
        <f t="shared" si="57"/>
        <v>412386580</v>
      </c>
      <c r="M80" s="348">
        <f t="shared" si="57"/>
        <v>436303880</v>
      </c>
      <c r="N80" s="348">
        <f t="shared" si="57"/>
        <v>456205080</v>
      </c>
      <c r="O80" s="348">
        <f t="shared" si="57"/>
        <v>490879280</v>
      </c>
      <c r="P80" s="10"/>
      <c r="Q80" s="10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347" t="s">
        <v>86</v>
      </c>
      <c r="C81" s="348">
        <f>C32</f>
        <v>6269900</v>
      </c>
      <c r="D81" s="348">
        <f t="shared" ref="D81:H81" si="58">C81+D32</f>
        <v>42158540.22</v>
      </c>
      <c r="E81" s="348">
        <f t="shared" si="58"/>
        <v>79543392.26</v>
      </c>
      <c r="F81" s="348">
        <f t="shared" si="58"/>
        <v>111667984.5</v>
      </c>
      <c r="G81" s="348">
        <f t="shared" si="58"/>
        <v>132043415.4</v>
      </c>
      <c r="H81" s="348">
        <f t="shared" si="58"/>
        <v>144133730.8</v>
      </c>
      <c r="I81" s="348"/>
      <c r="J81" s="348">
        <f>H81+J32</f>
        <v>159657061.5</v>
      </c>
      <c r="K81" s="348">
        <f t="shared" ref="K81:O81" si="59">J81+K32</f>
        <v>175351014.9</v>
      </c>
      <c r="L81" s="348">
        <f t="shared" si="59"/>
        <v>185424723.7</v>
      </c>
      <c r="M81" s="348">
        <f t="shared" si="59"/>
        <v>188072799.9</v>
      </c>
      <c r="N81" s="348">
        <f t="shared" si="59"/>
        <v>187723737.1</v>
      </c>
      <c r="O81" s="348">
        <f t="shared" si="59"/>
        <v>192489204.9</v>
      </c>
      <c r="P81" s="10"/>
      <c r="Q81" s="10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347" t="s">
        <v>87</v>
      </c>
      <c r="C82" s="349">
        <f>C5</f>
        <v>49902105</v>
      </c>
      <c r="D82" s="349">
        <f t="shared" ref="D82:H82" si="60">C82+D5</f>
        <v>119479768</v>
      </c>
      <c r="E82" s="349">
        <f t="shared" si="60"/>
        <v>185265974</v>
      </c>
      <c r="F82" s="349">
        <f t="shared" si="60"/>
        <v>232906076</v>
      </c>
      <c r="G82" s="349">
        <f t="shared" si="60"/>
        <v>271379857</v>
      </c>
      <c r="H82" s="349">
        <f t="shared" si="60"/>
        <v>304064745</v>
      </c>
      <c r="I82" s="349"/>
      <c r="J82" s="349">
        <f>H82+J5</f>
        <v>338403790</v>
      </c>
      <c r="K82" s="349">
        <f t="shared" ref="K82:O82" si="61">J82+K5</f>
        <v>374909075</v>
      </c>
      <c r="L82" s="349">
        <f t="shared" si="61"/>
        <v>401079869</v>
      </c>
      <c r="M82" s="349">
        <f t="shared" si="61"/>
        <v>425726215</v>
      </c>
      <c r="N82" s="349">
        <f t="shared" si="61"/>
        <v>442375465</v>
      </c>
      <c r="O82" s="349">
        <f t="shared" si="61"/>
        <v>472355018</v>
      </c>
      <c r="P82" s="10"/>
      <c r="Q82" s="10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347" t="s">
        <v>88</v>
      </c>
      <c r="C83" s="349">
        <f>C33</f>
        <v>10304040</v>
      </c>
      <c r="D83" s="349">
        <f t="shared" ref="D83:H83" si="62">C83+D33</f>
        <v>46878603</v>
      </c>
      <c r="E83" s="349">
        <f t="shared" si="62"/>
        <v>79328170</v>
      </c>
      <c r="F83" s="349">
        <f t="shared" si="62"/>
        <v>100602440</v>
      </c>
      <c r="G83" s="349">
        <f t="shared" si="62"/>
        <v>115269809</v>
      </c>
      <c r="H83" s="349">
        <f t="shared" si="62"/>
        <v>124898544</v>
      </c>
      <c r="I83" s="349"/>
      <c r="J83" s="349">
        <f>H83+J33</f>
        <v>136360487</v>
      </c>
      <c r="K83" s="349">
        <f t="shared" ref="K83:O83" si="63">J83+K33</f>
        <v>152164455</v>
      </c>
      <c r="L83" s="349">
        <f t="shared" si="63"/>
        <v>155423897</v>
      </c>
      <c r="M83" s="349">
        <f t="shared" si="63"/>
        <v>160290526</v>
      </c>
      <c r="N83" s="349">
        <f t="shared" si="63"/>
        <v>154796288</v>
      </c>
      <c r="O83" s="349">
        <f t="shared" si="63"/>
        <v>151023908</v>
      </c>
      <c r="P83" s="10"/>
      <c r="Q83" s="10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347" t="s">
        <v>89</v>
      </c>
      <c r="C84" s="349">
        <f>C8</f>
        <v>44277840</v>
      </c>
      <c r="D84" s="349">
        <f t="shared" ref="D84:H84" si="64">C84+D8</f>
        <v>108363960</v>
      </c>
      <c r="E84" s="349">
        <f t="shared" si="64"/>
        <v>170597880</v>
      </c>
      <c r="F84" s="349">
        <f t="shared" si="64"/>
        <v>216082080</v>
      </c>
      <c r="G84" s="349">
        <f t="shared" si="64"/>
        <v>252704880</v>
      </c>
      <c r="H84" s="349">
        <f t="shared" si="64"/>
        <v>284617800</v>
      </c>
      <c r="I84" s="349"/>
      <c r="J84" s="349">
        <f>H84+J8</f>
        <v>317351520</v>
      </c>
      <c r="K84" s="349">
        <f t="shared" ref="K84:O84" si="65">J84+K8</f>
        <v>351824040</v>
      </c>
      <c r="L84" s="349">
        <f t="shared" si="65"/>
        <v>377172720</v>
      </c>
      <c r="M84" s="349">
        <f t="shared" si="65"/>
        <v>399740400</v>
      </c>
      <c r="N84" s="349">
        <f t="shared" si="65"/>
        <v>417254760</v>
      </c>
      <c r="O84" s="349">
        <f t="shared" si="65"/>
        <v>447489360</v>
      </c>
      <c r="P84" s="10"/>
      <c r="Q84" s="10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347" t="s">
        <v>90</v>
      </c>
      <c r="C85" s="348">
        <f>C36</f>
        <v>12482222.7</v>
      </c>
      <c r="D85" s="348">
        <f t="shared" ref="D85:H85" si="66">C85+D36</f>
        <v>47786518.81</v>
      </c>
      <c r="E85" s="348">
        <f t="shared" si="66"/>
        <v>83296363.48</v>
      </c>
      <c r="F85" s="348">
        <f t="shared" si="66"/>
        <v>106131751.4</v>
      </c>
      <c r="G85" s="348">
        <f t="shared" si="66"/>
        <v>123361788.5</v>
      </c>
      <c r="H85" s="348">
        <f t="shared" si="66"/>
        <v>137961951.3</v>
      </c>
      <c r="I85" s="348"/>
      <c r="J85" s="348">
        <f>H85+J36</f>
        <v>152623283.7</v>
      </c>
      <c r="K85" s="348">
        <f t="shared" ref="K85:O85" si="67">J85+K36</f>
        <v>169676961.7</v>
      </c>
      <c r="L85" s="348">
        <f t="shared" si="67"/>
        <v>176341332.4</v>
      </c>
      <c r="M85" s="348">
        <f t="shared" si="67"/>
        <v>184481143.7</v>
      </c>
      <c r="N85" s="348">
        <f t="shared" si="67"/>
        <v>184059119.6</v>
      </c>
      <c r="O85" s="348">
        <f t="shared" si="67"/>
        <v>186119422.1</v>
      </c>
      <c r="P85" s="10"/>
      <c r="Q85" s="10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A32:A38"/>
    <mergeCell ref="A40:A42"/>
    <mergeCell ref="A43:A45"/>
    <mergeCell ref="A1:B3"/>
    <mergeCell ref="C1:I1"/>
    <mergeCell ref="J1:P1"/>
    <mergeCell ref="A4:A10"/>
    <mergeCell ref="A11:A17"/>
    <mergeCell ref="A18:A24"/>
    <mergeCell ref="A25:A31"/>
  </mergeCells>
  <conditionalFormatting sqref="C2:G3 C11:H11 C17 C18:H18 C25:H25 C32:H32 C40:H41 C42:G43 C44:H45 J2:N3 J11:O11 J18:O18 J25:O25 J32:O32 J40:O40">
    <cfRule type="expression" dxfId="3" priority="1" stopIfTrue="1">
      <formula>AND(C$9="確定",D$9="未定")</formula>
    </cfRule>
  </conditionalFormatting>
  <conditionalFormatting sqref="H2:H3">
    <cfRule type="expression" dxfId="3" priority="2" stopIfTrue="1">
      <formula>AND(H$9="確定",J$9="未定")</formula>
    </cfRule>
  </conditionalFormatting>
  <conditionalFormatting sqref="O2:O3">
    <cfRule type="expression" dxfId="3" priority="3" stopIfTrue="1">
      <formula>AND(O$9="確定",#REF!="確定")</formula>
    </cfRule>
  </conditionalFormatting>
  <conditionalFormatting sqref="C4:H4 C7:H7 C10">
    <cfRule type="expression" dxfId="3" priority="4" stopIfTrue="1">
      <formula>AND(C$9="確定",D$9="未定")</formula>
    </cfRule>
  </conditionalFormatting>
  <conditionalFormatting sqref="J4:O4">
    <cfRule type="expression" dxfId="3" priority="5" stopIfTrue="1">
      <formula>AND(J$9="確定",K$9="未定")</formula>
    </cfRule>
  </conditionalFormatting>
  <conditionalFormatting sqref="J7:O7">
    <cfRule type="expression" dxfId="3" priority="6" stopIfTrue="1">
      <formula>AND(J$9="確定",K$9="未定")</formula>
    </cfRule>
  </conditionalFormatting>
  <conditionalFormatting sqref="D10:H10">
    <cfRule type="expression" dxfId="3" priority="7" stopIfTrue="1">
      <formula>AND(D$9="確定",E$9="未定")</formula>
    </cfRule>
  </conditionalFormatting>
  <conditionalFormatting sqref="J10:O10">
    <cfRule type="expression" dxfId="3" priority="8" stopIfTrue="1">
      <formula>AND(J$9="確定",K$9="未定")</formula>
    </cfRule>
  </conditionalFormatting>
  <conditionalFormatting sqref="J45:O45">
    <cfRule type="expression" dxfId="3" priority="9" stopIfTrue="1">
      <formula>AND(J$9="確定",K$9="未定")</formula>
    </cfRule>
  </conditionalFormatting>
  <conditionalFormatting sqref="C14:H14">
    <cfRule type="expression" dxfId="3" priority="10" stopIfTrue="1">
      <formula>AND(C$9="確定",D$9="未定")</formula>
    </cfRule>
  </conditionalFormatting>
  <conditionalFormatting sqref="J14:O14">
    <cfRule type="expression" dxfId="3" priority="11" stopIfTrue="1">
      <formula>AND(J$9="確定",K$9="未定")</formula>
    </cfRule>
  </conditionalFormatting>
  <conditionalFormatting sqref="D17:H17">
    <cfRule type="expression" dxfId="3" priority="12" stopIfTrue="1">
      <formula>AND(D$9="確定",E$9="未定")</formula>
    </cfRule>
  </conditionalFormatting>
  <conditionalFormatting sqref="J44:O44">
    <cfRule type="expression" dxfId="3" priority="13" stopIfTrue="1">
      <formula>AND(J$9="確定",K$9="未定")</formula>
    </cfRule>
  </conditionalFormatting>
  <conditionalFormatting sqref="J17:O17">
    <cfRule type="expression" dxfId="3" priority="14" stopIfTrue="1">
      <formula>AND(J$9="確定",K$9="未定")</formula>
    </cfRule>
  </conditionalFormatting>
  <conditionalFormatting sqref="C21:H21">
    <cfRule type="expression" dxfId="3" priority="15" stopIfTrue="1">
      <formula>AND(C$9="確定",D$9="未定")</formula>
    </cfRule>
  </conditionalFormatting>
  <conditionalFormatting sqref="J21:O21">
    <cfRule type="expression" dxfId="3" priority="16" stopIfTrue="1">
      <formula>AND(J$9="確定",K$9="未定")</formula>
    </cfRule>
  </conditionalFormatting>
  <conditionalFormatting sqref="C24">
    <cfRule type="expression" dxfId="3" priority="17" stopIfTrue="1">
      <formula>AND(C$9="確定",D$9="未定")</formula>
    </cfRule>
  </conditionalFormatting>
  <conditionalFormatting sqref="D24:H24">
    <cfRule type="expression" dxfId="3" priority="18" stopIfTrue="1">
      <formula>AND(D$9="確定",E$9="未定")</formula>
    </cfRule>
  </conditionalFormatting>
  <conditionalFormatting sqref="J24:O24">
    <cfRule type="expression" dxfId="3" priority="19" stopIfTrue="1">
      <formula>AND(J$9="確定",K$9="未定")</formula>
    </cfRule>
  </conditionalFormatting>
  <conditionalFormatting sqref="C28:H28">
    <cfRule type="expression" dxfId="3" priority="20" stopIfTrue="1">
      <formula>AND(C$9="確定",D$9="未定")</formula>
    </cfRule>
  </conditionalFormatting>
  <conditionalFormatting sqref="J28:O28">
    <cfRule type="expression" dxfId="3" priority="21" stopIfTrue="1">
      <formula>AND(J$9="確定",K$9="未定")</formula>
    </cfRule>
  </conditionalFormatting>
  <conditionalFormatting sqref="C31">
    <cfRule type="expression" dxfId="3" priority="22" stopIfTrue="1">
      <formula>AND(C$9="確定",D$9="未定")</formula>
    </cfRule>
  </conditionalFormatting>
  <conditionalFormatting sqref="D31:H31">
    <cfRule type="expression" dxfId="3" priority="23" stopIfTrue="1">
      <formula>AND(D$9="確定",E$9="未定")</formula>
    </cfRule>
  </conditionalFormatting>
  <conditionalFormatting sqref="J31:O31">
    <cfRule type="expression" dxfId="3" priority="24" stopIfTrue="1">
      <formula>AND(J$9="確定",K$9="未定")</formula>
    </cfRule>
  </conditionalFormatting>
  <conditionalFormatting sqref="C35:H35">
    <cfRule type="expression" dxfId="3" priority="25" stopIfTrue="1">
      <formula>AND(C$9="確定",D$9="未定")</formula>
    </cfRule>
  </conditionalFormatting>
  <conditionalFormatting sqref="J35:O35">
    <cfRule type="expression" dxfId="3" priority="26" stopIfTrue="1">
      <formula>AND(J$9="確定",K$9="未定")</formula>
    </cfRule>
  </conditionalFormatting>
  <conditionalFormatting sqref="C38">
    <cfRule type="expression" dxfId="3" priority="27" stopIfTrue="1">
      <formula>AND(C$9="確定",D$9="未定")</formula>
    </cfRule>
  </conditionalFormatting>
  <conditionalFormatting sqref="D38:H38">
    <cfRule type="expression" dxfId="3" priority="28" stopIfTrue="1">
      <formula>AND(D$9="確定",E$9="未定")</formula>
    </cfRule>
  </conditionalFormatting>
  <conditionalFormatting sqref="J38:O38">
    <cfRule type="expression" dxfId="3" priority="29" stopIfTrue="1">
      <formula>AND(J$9="確定",K$9="未定")</formula>
    </cfRule>
  </conditionalFormatting>
  <conditionalFormatting sqref="J41:O41">
    <cfRule type="expression" dxfId="3" priority="30" stopIfTrue="1">
      <formula>AND(J$9="確定",K$9="未定")</formula>
    </cfRule>
  </conditionalFormatting>
  <conditionalFormatting sqref="H42">
    <cfRule type="expression" dxfId="3" priority="31" stopIfTrue="1">
      <formula>AND(H$9="確定",I$9="未定")</formula>
    </cfRule>
  </conditionalFormatting>
  <conditionalFormatting sqref="J42:O42">
    <cfRule type="expression" dxfId="3" priority="32" stopIfTrue="1">
      <formula>AND(J$9="確定",K$9="未定")</formula>
    </cfRule>
  </conditionalFormatting>
  <conditionalFormatting sqref="H43 J43:O43">
    <cfRule type="expression" dxfId="3" priority="33" stopIfTrue="1">
      <formula>AND(H$9="確定",I$9="未定")</formula>
    </cfRule>
  </conditionalFormatting>
  <printOptions/>
  <pageMargins bottom="1.0" footer="0.0" header="0.0" left="0.75" right="0.75" top="1.0"/>
  <pageSetup paperSize="9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7.22"/>
    <col customWidth="1" min="20" max="20" width="1.89"/>
    <col customWidth="1" min="21" max="39" width="8.22"/>
  </cols>
  <sheetData>
    <row r="1" ht="14.25" customHeight="1">
      <c r="A1" s="350">
        <f>+'19（管理）'!A1</f>
        <v>2019</v>
      </c>
      <c r="B1" s="351"/>
      <c r="C1" s="351"/>
      <c r="D1" s="352"/>
      <c r="E1" s="353"/>
      <c r="F1" s="353"/>
      <c r="G1" s="353"/>
      <c r="H1" s="353"/>
      <c r="I1" s="353"/>
      <c r="J1" s="353"/>
      <c r="K1" s="353"/>
      <c r="L1" s="353"/>
      <c r="M1" s="354"/>
      <c r="N1" s="353"/>
      <c r="O1" s="353"/>
      <c r="P1" s="353"/>
      <c r="Q1" s="353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5"/>
      <c r="B2" s="355"/>
      <c r="C2" s="355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162114932</v>
      </c>
      <c r="F3" s="360">
        <f t="shared" si="1"/>
        <v>190637007</v>
      </c>
      <c r="G3" s="360">
        <f t="shared" si="1"/>
        <v>222149503</v>
      </c>
      <c r="H3" s="360">
        <f t="shared" si="1"/>
        <v>181185183</v>
      </c>
      <c r="I3" s="360">
        <f t="shared" si="1"/>
        <v>153960007</v>
      </c>
      <c r="J3" s="360">
        <f t="shared" si="1"/>
        <v>136005318</v>
      </c>
      <c r="K3" s="361"/>
      <c r="L3" s="360">
        <f t="shared" ref="L3:R3" si="2">SUM(L4:L16)</f>
        <v>160271422</v>
      </c>
      <c r="M3" s="360">
        <f t="shared" si="2"/>
        <v>181308133</v>
      </c>
      <c r="N3" s="360">
        <f t="shared" si="2"/>
        <v>154988031</v>
      </c>
      <c r="O3" s="360">
        <f t="shared" si="2"/>
        <v>148688785</v>
      </c>
      <c r="P3" s="360">
        <f t="shared" si="2"/>
        <v>137310937</v>
      </c>
      <c r="Q3" s="360">
        <f t="shared" si="2"/>
        <v>122774495</v>
      </c>
      <c r="R3" s="360">
        <f t="shared" si="2"/>
        <v>1951393753</v>
      </c>
      <c r="S3" s="362">
        <v>1.0</v>
      </c>
      <c r="T3" s="358"/>
      <c r="U3" s="358"/>
      <c r="V3" s="358"/>
      <c r="W3" s="358"/>
      <c r="X3" s="358"/>
      <c r="Y3" s="358"/>
      <c r="Z3" s="358"/>
      <c r="AA3" s="358"/>
      <c r="AB3" s="358"/>
      <c r="AC3" s="358"/>
      <c r="AD3" s="358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363" t="s">
        <v>105</v>
      </c>
      <c r="B4" s="363">
        <v>500.0</v>
      </c>
      <c r="C4" s="363">
        <v>1.0</v>
      </c>
      <c r="D4" s="364"/>
      <c r="E4" s="365">
        <f>'19（管理）'!E4+'19（家庭教師）'!E4+'19（講師求人）'!E4+'19（留学生支援）'!E4+'19（学生メディア）'!E4+'19（学習デザイン）'!E4+'19（経営投資）'!E4</f>
        <v>1808352</v>
      </c>
      <c r="F4" s="365">
        <f>'19（管理）'!F4+'19（家庭教師）'!F4+'19（講師求人）'!F4+'19（留学生支援）'!F4+'19（学生メディア）'!F4+'19（学習デザイン）'!F4+'19（経営投資）'!F4</f>
        <v>1185840</v>
      </c>
      <c r="G4" s="365">
        <f>'19（管理）'!G4+'19（家庭教師）'!G4+'19（講師求人）'!G4+'19（留学生支援）'!G4+'19（学生メディア）'!G4+'19（学習デザイン）'!G4+'19（経営投資）'!G4</f>
        <v>1594080</v>
      </c>
      <c r="H4" s="365">
        <f>'19（管理）'!H4+'19（家庭教師）'!H4+'19（講師求人）'!H4+'19（留学生支援）'!H4+'19（学生メディア）'!H4+'19（学習デザイン）'!H4+'19（経営投資）'!H4</f>
        <v>1807920</v>
      </c>
      <c r="I4" s="365">
        <f>'19（管理）'!I4+'19（家庭教師）'!I4+'19（講師求人）'!I4+'19（留学生支援）'!I4+'19（学生メディア）'!I4+'19（学習デザイン）'!I4+'19（経営投資）'!I4</f>
        <v>1285200</v>
      </c>
      <c r="J4" s="365">
        <f>'19（管理）'!J4+'19（家庭教師）'!J4+'19（講師求人）'!J4+'19（留学生支援）'!J4+'19（学生メディア）'!J4+'19（学習デザイン）'!J4+'19（経営投資）'!J4</f>
        <v>1815480</v>
      </c>
      <c r="K4" s="365"/>
      <c r="L4" s="365">
        <f>'19（管理）'!L4+'19（家庭教師）'!L4+'19（講師求人）'!L4+'19（留学生支援）'!L4+'19（学生メディア）'!L4+'19（学習デザイン）'!L4+'19（経営投資）'!L4</f>
        <v>1764400</v>
      </c>
      <c r="M4" s="365">
        <f>'19（管理）'!M4+'19（家庭教師）'!M4+'19（講師求人）'!M4+'19（留学生支援）'!M4+'19（学生メディア）'!M4+'19（学習デザイン）'!M4+'19（経営投資）'!M4</f>
        <v>1386000</v>
      </c>
      <c r="N4" s="365">
        <f>'19（管理）'!N4+'19（家庭教師）'!N4+'19（講師求人）'!N4+'19（留学生支援）'!N4+'19（学生メディア）'!N4+'19（学習デザイン）'!N4+'19（経営投資）'!N4</f>
        <v>1239700</v>
      </c>
      <c r="O4" s="365">
        <f>'19（管理）'!O4+'19（家庭教師）'!O4+'19（講師求人）'!O4+'19（留学生支援）'!O4+'19（学生メディア）'!O4+'19（学習デザイン）'!O4+'19（経営投資）'!O4</f>
        <v>1192400</v>
      </c>
      <c r="P4" s="365">
        <f>'19（管理）'!P4+'19（家庭教師）'!P4+'19（講師求人）'!P4+'19（留学生支援）'!P4+'19（学生メディア）'!P4+'19（学習デザイン）'!P4+'19（経営投資）'!P4</f>
        <v>1553200</v>
      </c>
      <c r="Q4" s="365">
        <f>'19（管理）'!Q4+'19（家庭教師）'!Q4+'19（講師求人）'!Q4+'19（留学生支援）'!Q4+'19（学生メディア）'!Q4+'19（学習デザイン）'!Q4+'19（経営投資）'!Q4</f>
        <v>1864800</v>
      </c>
      <c r="R4" s="365">
        <f t="shared" ref="R4:R11" si="3">SUM(E4:J4,L4:Q4)</f>
        <v>18497372</v>
      </c>
      <c r="S4" s="366">
        <f t="shared" ref="S4:S16" si="4">IFERROR(R4/$R$3,"")</f>
        <v>0.009479056685</v>
      </c>
      <c r="T4" s="366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</row>
    <row r="5" ht="11.25" customHeight="1">
      <c r="A5" s="367" t="s">
        <v>106</v>
      </c>
      <c r="B5" s="367">
        <v>500.0</v>
      </c>
      <c r="C5" s="367">
        <v>2.0</v>
      </c>
      <c r="D5" s="351"/>
      <c r="E5" s="368">
        <f>'19（管理）'!E5+'19（家庭教師）'!E5+'19（講師求人）'!E5+'19（留学生支援）'!E5+'19（学生メディア）'!E5+'19（学習デザイン）'!E5+'19（経営投資）'!E5</f>
        <v>232200</v>
      </c>
      <c r="F5" s="368">
        <f>'19（管理）'!F5+'19（家庭教師）'!F5+'19（講師求人）'!F5+'19（留学生支援）'!F5+'19（学生メディア）'!F5+'19（学習デザイン）'!F5+'19（経営投資）'!F5</f>
        <v>178200</v>
      </c>
      <c r="G5" s="368">
        <f>'19（管理）'!G5+'19（家庭教師）'!G5+'19（講師求人）'!G5+'19（留学生支援）'!G5+'19（学生メディア）'!G5+'19（学習デザイン）'!G5+'19（経営投資）'!G5</f>
        <v>199800</v>
      </c>
      <c r="H5" s="368">
        <f>'19（管理）'!H5+'19（家庭教師）'!H5+'19（講師求人）'!H5+'19（留学生支援）'!H5+'19（学生メディア）'!H5+'19（学習デザイン）'!H5+'19（経営投資）'!H5</f>
        <v>226800</v>
      </c>
      <c r="I5" s="368">
        <f>'19（管理）'!I5+'19（家庭教師）'!I5+'19（講師求人）'!I5+'19（留学生支援）'!I5+'19（学生メディア）'!I5+'19（学習デザイン）'!I5+'19（経営投資）'!I5</f>
        <v>178200</v>
      </c>
      <c r="J5" s="368">
        <f>'19（管理）'!J5+'19（家庭教師）'!J5+'19（講師求人）'!J5+'19（留学生支援）'!J5+'19（学生メディア）'!J5+'19（学習デザイン）'!J5+'19（経営投資）'!J5</f>
        <v>205200</v>
      </c>
      <c r="K5" s="368"/>
      <c r="L5" s="368">
        <f>'19（管理）'!L5+'19（家庭教師）'!L5+'19（講師求人）'!L5+'19（留学生支援）'!L5+'19（学生メディア）'!L5+'19（学習デザイン）'!L5+'19（経営投資）'!L5</f>
        <v>208800</v>
      </c>
      <c r="M5" s="368">
        <f>'19（管理）'!M5+'19（家庭教師）'!M5+'19（講師求人）'!M5+'19（留学生支援）'!M5+'19（学生メディア）'!M5+'19（学習デザイン）'!M5+'19（経営投資）'!M5</f>
        <v>165000</v>
      </c>
      <c r="N5" s="368">
        <f>'19（管理）'!N5+'19（家庭教師）'!N5+'19（講師求人）'!N5+'19（留学生支援）'!N5+'19（学生メディア）'!N5+'19（学習デザイン）'!N5+'19（経営投資）'!N5</f>
        <v>176000</v>
      </c>
      <c r="O5" s="368">
        <f>'19（管理）'!O5+'19（家庭教師）'!O5+'19（講師求人）'!O5+'19（留学生支援）'!O5+'19（学生メディア）'!O5+'19（学習デザイン）'!O5+'19（経営投資）'!O5</f>
        <v>176000</v>
      </c>
      <c r="P5" s="368">
        <f>'19（管理）'!P5+'19（家庭教師）'!P5+'19（講師求人）'!P5+'19（留学生支援）'!P5+'19（学生メディア）'!P5+'19（学習デザイン）'!P5+'19（経営投資）'!P5</f>
        <v>148500</v>
      </c>
      <c r="Q5" s="368">
        <f>'19（管理）'!Q5+'19（家庭教師）'!Q5+'19（講師求人）'!Q5+'19（留学生支援）'!Q5+'19（学生メディア）'!Q5+'19（学習デザイン）'!Q5+'19（経営投資）'!Q5</f>
        <v>221485</v>
      </c>
      <c r="R5" s="368">
        <f t="shared" si="3"/>
        <v>2316185</v>
      </c>
      <c r="S5" s="369">
        <f t="shared" si="4"/>
        <v>0.001186938821</v>
      </c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67">
        <v>500.0</v>
      </c>
      <c r="C6" s="367">
        <v>3.0</v>
      </c>
      <c r="D6" s="351"/>
      <c r="E6" s="368">
        <f>'19（管理）'!E6+'19（家庭教師）'!E6+'19（講師求人）'!E6+'19（留学生支援）'!E6+'19（学生メディア）'!E6+'19（学習デザイン）'!E6+'19（経営投資）'!E6</f>
        <v>32762763</v>
      </c>
      <c r="F6" s="368">
        <f>'19（管理）'!F6+'19（家庭教師）'!F6+'19（講師求人）'!F6+'19（留学生支援）'!F6+'19（学生メディア）'!F6+'19（学習デザイン）'!F6+'19（経営投資）'!F6</f>
        <v>34517148</v>
      </c>
      <c r="G6" s="368">
        <f>'19（管理）'!G6+'19（家庭教師）'!G6+'19（講師求人）'!G6+'19（留学生支援）'!G6+'19（学生メディア）'!G6+'19（学習デザイン）'!G6+'19（経営投資）'!G6</f>
        <v>35561295</v>
      </c>
      <c r="H6" s="368">
        <f>'19（管理）'!H6+'19（家庭教師）'!H6+'19（講師求人）'!H6+'19（留学生支援）'!H6+'19（学生メディア）'!H6+'19（学習デザイン）'!H6+'19（経営投資）'!H6</f>
        <v>35349135</v>
      </c>
      <c r="I6" s="368">
        <f>'19（管理）'!I6+'19（家庭教師）'!I6+'19（講師求人）'!I6+'19（留学生支援）'!I6+'19（学生メディア）'!I6+'19（学習デザイン）'!I6+'19（経営投資）'!I6</f>
        <v>35515071</v>
      </c>
      <c r="J6" s="368">
        <f>'19（管理）'!J6+'19（家庭教師）'!J6+'19（講師求人）'!J6+'19（留学生支援）'!J6+'19（学生メディア）'!J6+'19（学習デザイン）'!J6+'19（経営投資）'!J6</f>
        <v>36909702</v>
      </c>
      <c r="K6" s="368"/>
      <c r="L6" s="368">
        <f>'19（管理）'!L6+'19（家庭教師）'!L6+'19（講師求人）'!L6+'19（留学生支援）'!L6+'19（学生メディア）'!L6+'19（学習デザイン）'!L6+'19（経営投資）'!L6</f>
        <v>42971352</v>
      </c>
      <c r="M6" s="368">
        <f>'19（管理）'!M6+'19（家庭教師）'!M6+'19（講師求人）'!M6+'19（留学生支援）'!M6+'19（学生メディア）'!M6+'19（学習デザイン）'!M6+'19（経営投資）'!M6</f>
        <v>43990213</v>
      </c>
      <c r="N6" s="368">
        <f>'19（管理）'!N6+'19（家庭教師）'!N6+'19（講師求人）'!N6+'19（留学生支援）'!N6+'19（学生メディア）'!N6+'19（学習デザイン）'!N6+'19（経営投資）'!N6</f>
        <v>44185284</v>
      </c>
      <c r="O6" s="368">
        <f>'19（管理）'!O6+'19（家庭教師）'!O6+'19（講師求人）'!O6+'19（留学生支援）'!O6+'19（学生メディア）'!O6+'19（学習デザイン）'!O6+'19（経営投資）'!O6</f>
        <v>44106592</v>
      </c>
      <c r="P6" s="368">
        <f>'19（管理）'!P6+'19（家庭教師）'!P6+'19（講師求人）'!P6+'19（留学生支援）'!P6+'19（学生メディア）'!P6+'19（学習デザイン）'!P6+'19（経営投資）'!P6</f>
        <v>36070430</v>
      </c>
      <c r="Q6" s="368">
        <f>'19（管理）'!Q6+'19（家庭教師）'!Q6+'19（講師求人）'!Q6+'19（留学生支援）'!Q6+'19（学生メディア）'!Q6+'19（学習デザイン）'!Q6+'19（経営投資）'!Q6</f>
        <v>33580641</v>
      </c>
      <c r="R6" s="368">
        <f t="shared" si="3"/>
        <v>455519626</v>
      </c>
      <c r="S6" s="369">
        <f t="shared" si="4"/>
        <v>0.2334329631</v>
      </c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67" t="s">
        <v>108</v>
      </c>
      <c r="B7" s="367">
        <v>500.0</v>
      </c>
      <c r="C7" s="367">
        <v>4.0</v>
      </c>
      <c r="D7" s="351"/>
      <c r="E7" s="368">
        <f>'19（管理）'!E7+'19（家庭教師）'!E7+'19（講師求人）'!E7+'19（留学生支援）'!E7+'19（学生メディア）'!E7+'19（学習デザイン）'!E7+'19（経営投資）'!E7</f>
        <v>0</v>
      </c>
      <c r="F7" s="368">
        <f>'19（管理）'!F7+'19（家庭教師）'!F7+'19（講師求人）'!F7+'19（留学生支援）'!F7+'19（学生メディア）'!F7+'19（学習デザイン）'!F7+'19（経営投資）'!F7</f>
        <v>0</v>
      </c>
      <c r="G7" s="368">
        <f>'19（管理）'!G7+'19（家庭教師）'!G7+'19（講師求人）'!G7+'19（留学生支援）'!G7+'19（学生メディア）'!G7+'19（学習デザイン）'!G7+'19（経営投資）'!G7</f>
        <v>0</v>
      </c>
      <c r="H7" s="368">
        <f>'19（管理）'!H7+'19（家庭教師）'!H7+'19（講師求人）'!H7+'19（留学生支援）'!H7+'19（学生メディア）'!H7+'19（学習デザイン）'!H7+'19（経営投資）'!H7</f>
        <v>0</v>
      </c>
      <c r="I7" s="368">
        <f>'19（管理）'!I7+'19（家庭教師）'!I7+'19（講師求人）'!I7+'19（留学生支援）'!I7+'19（学生メディア）'!I7+'19（学習デザイン）'!I7+'19（経営投資）'!I7</f>
        <v>0</v>
      </c>
      <c r="J7" s="368">
        <f>'19（管理）'!J7+'19（家庭教師）'!J7+'19（講師求人）'!J7+'19（留学生支援）'!J7+'19（学生メディア）'!J7+'19（学習デザイン）'!J7+'19（経営投資）'!J7</f>
        <v>0</v>
      </c>
      <c r="K7" s="368"/>
      <c r="L7" s="368">
        <f>'19（管理）'!L7+'19（家庭教師）'!L7+'19（講師求人）'!L7+'19（留学生支援）'!L7+'19（学生メディア）'!L7+'19（学習デザイン）'!L7+'19（経営投資）'!L7</f>
        <v>0</v>
      </c>
      <c r="M7" s="368">
        <f>'19（管理）'!M7+'19（家庭教師）'!M7+'19（講師求人）'!M7+'19（留学生支援）'!M7+'19（学生メディア）'!M7+'19（学習デザイン）'!M7+'19（経営投資）'!M7</f>
        <v>0</v>
      </c>
      <c r="N7" s="368">
        <f>'19（管理）'!N7+'19（家庭教師）'!N7+'19（講師求人）'!N7+'19（留学生支援）'!N7+'19（学生メディア）'!N7+'19（学習デザイン）'!N7+'19（経営投資）'!N7</f>
        <v>0</v>
      </c>
      <c r="O7" s="368">
        <f>'19（管理）'!O7+'19（家庭教師）'!O7+'19（講師求人）'!O7+'19（留学生支援）'!O7+'19（学生メディア）'!O7+'19（学習デザイン）'!O7+'19（経営投資）'!O7</f>
        <v>0</v>
      </c>
      <c r="P7" s="368">
        <f>'19（管理）'!P7+'19（家庭教師）'!P7+'19（講師求人）'!P7+'19（留学生支援）'!P7+'19（学生メディア）'!P7+'19（学習デザイン）'!P7+'19（経営投資）'!P7</f>
        <v>0</v>
      </c>
      <c r="Q7" s="368">
        <f>'19（管理）'!Q7+'19（家庭教師）'!Q7+'19（講師求人）'!Q7+'19（留学生支援）'!Q7+'19（学生メディア）'!Q7+'19（学習デザイン）'!Q7+'19（経営投資）'!Q7</f>
        <v>0</v>
      </c>
      <c r="R7" s="368">
        <f t="shared" si="3"/>
        <v>0</v>
      </c>
      <c r="S7" s="369">
        <f t="shared" si="4"/>
        <v>0</v>
      </c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</row>
    <row r="8" ht="11.25" customHeight="1">
      <c r="A8" s="367" t="s">
        <v>109</v>
      </c>
      <c r="B8" s="367">
        <v>500.0</v>
      </c>
      <c r="C8" s="367">
        <v>0.0</v>
      </c>
      <c r="D8" s="351"/>
      <c r="E8" s="368">
        <f>'19（管理）'!E8+'19（家庭教師）'!E8+'19（講師求人）'!E8+'19（留学生支援）'!E8+'19（学生メディア）'!E8+'19（学習デザイン）'!E8+'19（経営投資）'!E8</f>
        <v>15820</v>
      </c>
      <c r="F8" s="368">
        <f>'19（管理）'!F8+'19（家庭教師）'!F8+'19（講師求人）'!F8+'19（留学生支援）'!F8+'19（学生メディア）'!F8+'19（学習デザイン）'!F8+'19（経営投資）'!F8</f>
        <v>23730</v>
      </c>
      <c r="G8" s="368">
        <f>'19（管理）'!G8+'19（家庭教師）'!G8+'19（講師求人）'!G8+'19（留学生支援）'!G8+'19（学生メディア）'!G8+'19（学習デザイン）'!G8+'19（経営投資）'!G8</f>
        <v>31640</v>
      </c>
      <c r="H8" s="368">
        <f>'19（管理）'!H8+'19（家庭教師）'!H8+'19（講師求人）'!H8+'19（留学生支援）'!H8+'19（学生メディア）'!H8+'19（学習デザイン）'!H8+'19（経営投資）'!H8</f>
        <v>30000</v>
      </c>
      <c r="I8" s="368">
        <f>'19（管理）'!I8+'19（家庭教師）'!I8+'19（講師求人）'!I8+'19（留学生支援）'!I8+'19（学生メディア）'!I8+'19（学習デザイン）'!I8+'19（経営投資）'!I8</f>
        <v>185730</v>
      </c>
      <c r="J8" s="368">
        <f>'19（管理）'!J8+'19（家庭教師）'!J8+'19（講師求人）'!J8+'19（留学生支援）'!J8+'19（学生メディア）'!J8+'19（学習デザイン）'!J8+'19（経営投資）'!J8</f>
        <v>37955</v>
      </c>
      <c r="K8" s="368"/>
      <c r="L8" s="368">
        <f>'19（管理）'!L8+'19（家庭教師）'!L8+'19（講師求人）'!L8+'19（留学生支援）'!L8+'19（学生メディア）'!L8+'19（学習デザイン）'!L8+'19（経営投資）'!L8</f>
        <v>20000</v>
      </c>
      <c r="M8" s="368">
        <f>'19（管理）'!M8+'19（家庭教師）'!M8+'19（講師求人）'!M8+'19（留学生支援）'!M8+'19（学生メディア）'!M8+'19（学習デザイン）'!M8+'19（経営投資）'!M8</f>
        <v>92655</v>
      </c>
      <c r="N8" s="368">
        <f>'19（管理）'!N8+'19（家庭教師）'!N8+'19（講師求人）'!N8+'19（留学生支援）'!N8+'19（学生メディア）'!N8+'19（学習デザイン）'!N8+'19（経営投資）'!N8</f>
        <v>106910</v>
      </c>
      <c r="O8" s="368">
        <f>'19（管理）'!O8+'19（家庭教師）'!O8+'19（講師求人）'!O8+'19（留学生支援）'!O8+'19（学生メディア）'!O8+'19（学習デザイン）'!O8+'19（経営投資）'!O8</f>
        <v>179407</v>
      </c>
      <c r="P8" s="368">
        <f>'19（管理）'!P8+'19（家庭教師）'!P8+'19（講師求人）'!P8+'19（留学生支援）'!P8+'19（学生メディア）'!P8+'19（学習デザイン）'!P8+'19（経営投資）'!P8</f>
        <v>81820</v>
      </c>
      <c r="Q8" s="368">
        <f>'19（管理）'!Q8+'19（家庭教師）'!Q8+'19（講師求人）'!Q8+'19（留学生支援）'!Q8+'19（学生メディア）'!Q8+'19（学習デザイン）'!Q8+'19（経営投資）'!Q8</f>
        <v>169820</v>
      </c>
      <c r="R8" s="368">
        <f t="shared" si="3"/>
        <v>975487</v>
      </c>
      <c r="S8" s="369">
        <f t="shared" si="4"/>
        <v>0.0004998924479</v>
      </c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</row>
    <row r="9" ht="11.25" customHeight="1">
      <c r="A9" s="367" t="s">
        <v>34</v>
      </c>
      <c r="B9" s="367">
        <v>500.0</v>
      </c>
      <c r="C9" s="367">
        <v>5.0</v>
      </c>
      <c r="D9" s="351"/>
      <c r="E9" s="368">
        <f>'19（管理）'!E9+'19（家庭教師）'!E9+'19（講師求人）'!E9+'19（留学生支援）'!E9+'19（学生メディア）'!E9+'19（学習デザイン）'!E9+'19（経営投資）'!E9</f>
        <v>44896680</v>
      </c>
      <c r="F9" s="368">
        <f>'19（管理）'!F9+'19（家庭教師）'!F9+'19（講師求人）'!F9+'19（留学生支援）'!F9+'19（学生メディア）'!F9+'19（学習デザイン）'!F9+'19（経営投資）'!F9</f>
        <v>67447080</v>
      </c>
      <c r="G9" s="368">
        <f>'19（管理）'!G9+'19（家庭教師）'!G9+'19（講師求人）'!G9+'19（留学生支援）'!G9+'19（学生メディア）'!G9+'19（学習デザイン）'!G9+'19（経営投資）'!G9</f>
        <v>68557320</v>
      </c>
      <c r="H9" s="368">
        <f>'19（管理）'!H9+'19（家庭教師）'!H9+'19（講師求人）'!H9+'19（留学生支援）'!H9+'19（学生メディア）'!H9+'19（学習デザイン）'!H9+'19（経営投資）'!H9</f>
        <v>56646000</v>
      </c>
      <c r="I9" s="368">
        <f>'19（管理）'!I9+'19（家庭教師）'!I9+'19（講師求人）'!I9+'19（留学生支援）'!I9+'19（学生メディア）'!I9+'19（学習デザイン）'!I9+'19（経営投資）'!I9</f>
        <v>42357600</v>
      </c>
      <c r="J9" s="368">
        <f>'19（管理）'!J9+'19（家庭教師）'!J9+'19（講師求人）'!J9+'19（留学生支援）'!J9+'19（学生メディア）'!J9+'19（学習デザイン）'!J9+'19（経営投資）'!J9</f>
        <v>32713200</v>
      </c>
      <c r="K9" s="368"/>
      <c r="L9" s="368">
        <f>'19（管理）'!L9+'19（家庭教師）'!L9+'19（講師求人）'!L9+'19（留学生支援）'!L9+'19（学生メディア）'!L9+'19（学習デザイン）'!L9+'19（経営投資）'!L9</f>
        <v>35371600</v>
      </c>
      <c r="M9" s="368">
        <f>'19（管理）'!M9+'19（家庭教師）'!M9+'19（講師求人）'!M9+'19（留学生支援）'!M9+'19（学生メディア）'!M9+'19（学習デザイン）'!M9+'19（経営投資）'!M9</f>
        <v>35838900</v>
      </c>
      <c r="N9" s="368">
        <f>'19（管理）'!N9+'19（家庭教師）'!N9+'19（講師求人）'!N9+'19（留学生支援）'!N9+'19（学生メディア）'!N9+'19（学習デザイン）'!N9+'19（経営投資）'!N9</f>
        <v>28558200</v>
      </c>
      <c r="O9" s="368">
        <f>'19（管理）'!O9+'19（家庭教師）'!O9+'19（講師求人）'!O9+'19（留学生支援）'!O9+'19（学生メディア）'!O9+'19（学習デザイン）'!O9+'19（経営投資）'!O9</f>
        <v>23917300</v>
      </c>
      <c r="P9" s="368">
        <f>'19（管理）'!P9+'19（家庭教師）'!P9+'19（講師求人）'!P9+'19（留学生支援）'!P9+'19（学生メディア）'!P9+'19（学習デザイン）'!P9+'19（経営投資）'!P9</f>
        <v>19901200</v>
      </c>
      <c r="Q9" s="368">
        <f>'19（管理）'!Q9+'19（家庭教師）'!Q9+'19（講師求人）'!Q9+'19（留学生支援）'!Q9+'19（学生メディア）'!Q9+'19（学習デザイン）'!Q9+'19（経営投資）'!Q9</f>
        <v>34674200</v>
      </c>
      <c r="R9" s="368">
        <f t="shared" si="3"/>
        <v>490879280</v>
      </c>
      <c r="S9" s="369">
        <f t="shared" si="4"/>
        <v>0.2515531677</v>
      </c>
      <c r="T9" s="369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</row>
    <row r="10" ht="11.25" customHeight="1">
      <c r="A10" s="367" t="s">
        <v>79</v>
      </c>
      <c r="B10" s="367">
        <v>500.0</v>
      </c>
      <c r="C10" s="367">
        <v>8.0</v>
      </c>
      <c r="D10" s="351"/>
      <c r="E10" s="368">
        <f>'19（管理）'!E10+'19（家庭教師）'!E10+'19（講師求人）'!E10+'19（留学生支援）'!E10+'19（学生メディア）'!E10+'19（学習デザイン）'!E10+'19（経営投資）'!E10</f>
        <v>15896073</v>
      </c>
      <c r="F10" s="368">
        <f>'19（管理）'!F10+'19（家庭教師）'!F10+'19（講師求人）'!F10+'19（留学生支援）'!F10+'19（学生メディア）'!F10+'19（学習デザイン）'!F10+'19（経営投資）'!F10</f>
        <v>15860086</v>
      </c>
      <c r="G10" s="368">
        <f>'19（管理）'!G10+'19（家庭教師）'!G10+'19（講師求人）'!G10+'19（留学生支援）'!G10+'19（学生メディア）'!G10+'19（学習デザイン）'!G10+'19（経営投資）'!G10</f>
        <v>15004828</v>
      </c>
      <c r="H10" s="368">
        <f>'19（管理）'!H10+'19（家庭教師）'!H10+'19（講師求人）'!H10+'19（留学生支援）'!H10+'19（学生メディア）'!H10+'19（学習デザイン）'!H10+'19（経営投資）'!H10</f>
        <v>14044204</v>
      </c>
      <c r="I10" s="368">
        <f>'19（管理）'!I10+'19（家庭教師）'!I10+'19（講師求人）'!I10+'19（留学生支援）'!I10+'19（学生メディア）'!I10+'19（学習デザイン）'!I10+'19（経営投資）'!I10</f>
        <v>16406807</v>
      </c>
      <c r="J10" s="368">
        <f>'19（管理）'!J10+'19（家庭教師）'!J10+'19（講師求人）'!J10+'19（留学生支援）'!J10+'19（学生メディア）'!J10+'19（学習デザイン）'!J10+'19（経営投資）'!J10</f>
        <v>15877576</v>
      </c>
      <c r="K10" s="368"/>
      <c r="L10" s="368">
        <f>'19（管理）'!L10+'19（家庭教師）'!L10+'19（講師求人）'!L10+'19（留学生支援）'!L10+'19（学生メディア）'!L10+'19（学習デザイン）'!L10+'19（経営投資）'!L10</f>
        <v>15710691</v>
      </c>
      <c r="M10" s="368">
        <f>'19（管理）'!M10+'19（家庭教師）'!M10+'19（講師求人）'!M10+'19（留学生支援）'!M10+'19（学生メディア）'!M10+'19（学習デザイン）'!M10+'19（経営投資）'!M10</f>
        <v>21279238</v>
      </c>
      <c r="N10" s="368">
        <f>'19（管理）'!N10+'19（家庭教師）'!N10+'19（講師求人）'!N10+'19（留学生支援）'!N10+'19（学生メディア）'!N10+'19（学習デザイン）'!N10+'19（経営投資）'!N10</f>
        <v>25128809</v>
      </c>
      <c r="O10" s="368">
        <f>'19（管理）'!O10+'19（家庭教師）'!O10+'19（講師求人）'!O10+'19（留学生支援）'!O10+'19（学生メディア）'!O10+'19（学習デザイン）'!O10+'19（経営投資）'!O10</f>
        <v>18119276</v>
      </c>
      <c r="P10" s="368">
        <f>'19（管理）'!P10+'19（家庭教師）'!P10+'19（講師求人）'!P10+'19（留学生支援）'!P10+'19（学生メディア）'!P10+'19（学習デザイン）'!P10+'19（経営投資）'!P10</f>
        <v>19044289</v>
      </c>
      <c r="Q10" s="368">
        <f>'19（管理）'!Q10+'19（家庭教師）'!Q10+'19（講師求人）'!Q10+'19（留学生支援）'!Q10+'19（学生メディア）'!Q10+'19（学習デザイン）'!Q10+'19（経営投資）'!Q10</f>
        <v>10514660</v>
      </c>
      <c r="R10" s="368">
        <f t="shared" si="3"/>
        <v>202886537</v>
      </c>
      <c r="S10" s="369">
        <f t="shared" si="4"/>
        <v>0.1039700659</v>
      </c>
      <c r="T10" s="369"/>
      <c r="U10" s="351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</row>
    <row r="11" ht="11.25" customHeight="1">
      <c r="A11" s="367" t="s">
        <v>80</v>
      </c>
      <c r="B11" s="367">
        <v>500.0</v>
      </c>
      <c r="C11" s="367">
        <v>10.0</v>
      </c>
      <c r="D11" s="351"/>
      <c r="E11" s="368">
        <f>'19（管理）'!E11+'19（家庭教師）'!E11+'19（講師求人）'!E11+'19（留学生支援）'!E11+'19（学生メディア）'!E11+'19（学習デザイン）'!E11+'19（経営投資）'!E11</f>
        <v>30545640</v>
      </c>
      <c r="F11" s="368">
        <f>'19（管理）'!F11+'19（家庭教師）'!F11+'19（講師求人）'!F11+'19（留学生支援）'!F11+'19（学生メディア）'!F11+'19（学習デザイン）'!F11+'19（経営投資）'!F11</f>
        <v>28722972</v>
      </c>
      <c r="G11" s="368">
        <f>'19（管理）'!G11+'19（家庭教師）'!G11+'19（講師求人）'!G11+'19（留学生支援）'!G11+'19（学生メディア）'!G11+'19（学習デザイン）'!G11+'19（経営投資）'!G11</f>
        <v>34940237</v>
      </c>
      <c r="H11" s="368">
        <f>'19（管理）'!H11+'19（家庭教師）'!H11+'19（講師求人）'!H11+'19（留学生支援）'!H11+'19（学生メディア）'!H11+'19（学習デザイン）'!H11+'19（経営投資）'!H11</f>
        <v>30886663</v>
      </c>
      <c r="I11" s="368">
        <f>'19（管理）'!I11+'19（家庭教師）'!I11+'19（講師求人）'!I11+'19（留学生支援）'!I11+'19（学生メディア）'!I11+'19（学習デザイン）'!I11+'19（経営投資）'!I11</f>
        <v>33436976</v>
      </c>
      <c r="J11" s="368">
        <f>'19（管理）'!J11+'19（家庭教師）'!J11+'19（講師求人）'!J11+'19（留学生支援）'!J11+'19（学生メディア）'!J11+'19（学習デザイン）'!J11+'19（経営投資）'!J11</f>
        <v>27961008</v>
      </c>
      <c r="K11" s="368"/>
      <c r="L11" s="368">
        <f>'19（管理）'!L11+'19（家庭教師）'!L11+'19（講師求人）'!L11+'19（留学生支援）'!L11+'19（学生メディア）'!L11+'19（学習デザイン）'!L11+'19（経営投資）'!L11</f>
        <v>30008747</v>
      </c>
      <c r="M11" s="368">
        <f>'19（管理）'!M11+'19（家庭教師）'!M11+'19（講師求人）'!M11+'19（留学生支援）'!M11+'19（学生メディア）'!M11+'19（学習デザイン）'!M11+'19（経営投資）'!M11</f>
        <v>31070884</v>
      </c>
      <c r="N11" s="368">
        <f>'19（管理）'!N11+'19（家庭教師）'!N11+'19（講師求人）'!N11+'19（留学生支援）'!N11+'19（学生メディア）'!N11+'19（学習デザイン）'!N11+'19（経営投資）'!N11</f>
        <v>29422349</v>
      </c>
      <c r="O11" s="368">
        <f>'19（管理）'!O11+'19（家庭教師）'!O11+'19（講師求人）'!O11+'19（留学生支援）'!O11+'19（学生メディア）'!O11+'19（学習デザイン）'!O11+'19（経営投資）'!O11</f>
        <v>26689219</v>
      </c>
      <c r="P11" s="368">
        <f>'19（管理）'!P11+'19（家庭教師）'!P11+'19（講師求人）'!P11+'19（留学生支援）'!P11+'19（学生メディア）'!P11+'19（学習デザイン）'!P11+'19（経営投資）'!P11</f>
        <v>30565941</v>
      </c>
      <c r="Q11" s="368">
        <f>'19（管理）'!Q11+'19（家庭教師）'!Q11+'19（講師求人）'!Q11+'19（留学生支援）'!Q11+'19（学生メディア）'!Q11+'19（学習デザイン）'!Q11+'19（経営投資）'!Q11</f>
        <v>29439426</v>
      </c>
      <c r="R11" s="368">
        <f t="shared" si="3"/>
        <v>363690062</v>
      </c>
      <c r="S11" s="369">
        <f t="shared" si="4"/>
        <v>0.1863745138</v>
      </c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370" t="s">
        <v>110</v>
      </c>
      <c r="B12" s="370"/>
      <c r="C12" s="370"/>
      <c r="D12" s="371"/>
      <c r="E12" s="372"/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2"/>
      <c r="Q12" s="372"/>
      <c r="R12" s="372"/>
      <c r="S12" s="369">
        <f t="shared" si="4"/>
        <v>0</v>
      </c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367" t="s">
        <v>111</v>
      </c>
      <c r="B13" s="367">
        <v>500.0</v>
      </c>
      <c r="C13" s="367">
        <v>7.0</v>
      </c>
      <c r="D13" s="351"/>
      <c r="E13" s="368">
        <f>'19（管理）'!E13+'19（家庭教師）'!E13+'19（講師求人）'!E13+'19（留学生支援）'!E13+'19（学生メディア）'!E13+'19（学習デザイン）'!E13+'19（経営投資）'!E13</f>
        <v>1921320</v>
      </c>
      <c r="F13" s="368">
        <f>'19（管理）'!F13+'19（家庭教師）'!F13+'19（講師求人）'!F13+'19（留学生支援）'!F13+'19（学生メディア）'!F13+'19（学習デザイン）'!F13+'19（経営投資）'!F13</f>
        <v>3777840</v>
      </c>
      <c r="G13" s="368">
        <f>'19（管理）'!G13+'19（家庭教師）'!G13+'19（講師求人）'!G13+'19（留学生支援）'!G13+'19（学生メディア）'!G13+'19（学習デザイン）'!G13+'19（経営投資）'!G13</f>
        <v>1455840</v>
      </c>
      <c r="H13" s="368">
        <f>'19（管理）'!H13+'19（家庭教師）'!H13+'19（講師求人）'!H13+'19（留学生支援）'!H13+'19（学生メディア）'!H13+'19（学習デザイン）'!H13+'19（経営投資）'!H13</f>
        <v>1328400</v>
      </c>
      <c r="I13" s="368">
        <f>'19（管理）'!I13+'19（家庭教師）'!I13+'19（講師求人）'!I13+'19（留学生支援）'!I13+'19（学生メディア）'!I13+'19（学習デザイン）'!I13+'19（経営投資）'!I13</f>
        <v>1127520</v>
      </c>
      <c r="J13" s="368">
        <f>'19（管理）'!J13+'19（家庭教師）'!J13+'19（講師求人）'!J13+'19（留学生支援）'!J13+'19（学生メディア）'!J13+'19（学習デザイン）'!J13+'19（経営投資）'!J13</f>
        <v>378000</v>
      </c>
      <c r="K13" s="368"/>
      <c r="L13" s="368">
        <f>'19（管理）'!L13+'19（家庭教師）'!L13+'19（講師求人）'!L13+'19（留学生支援）'!L13+'19（学生メディア）'!L13+'19（学習デザイン）'!L13+'19（経営投資）'!L13</f>
        <v>6850900</v>
      </c>
      <c r="M13" s="368">
        <f>'19（管理）'!M13+'19（家庭教師）'!M13+'19（講師求人）'!M13+'19（留学生支援）'!M13+'19（学生メディア）'!M13+'19（学習デザイン）'!M13+'19（経営投資）'!M13</f>
        <v>5068700</v>
      </c>
      <c r="N13" s="368">
        <f>'19（管理）'!N13+'19（家庭教師）'!N13+'19（講師求人）'!N13+'19（留学生支援）'!N13+'19（学生メディア）'!N13+'19（学習デザイン）'!N13+'19（経営投資）'!N13</f>
        <v>4904900</v>
      </c>
      <c r="O13" s="368">
        <f>'19（管理）'!O13+'19（家庭教師）'!O13+'19（講師求人）'!O13+'19（留学生支援）'!O13+'19（学生メディア）'!O13+'19（学習デザイン）'!O13+'19（経営投資）'!O13</f>
        <v>3570600</v>
      </c>
      <c r="P13" s="368">
        <f>'19（管理）'!P13+'19（家庭教師）'!P13+'19（講師求人）'!P13+'19（留学生支援）'!P13+'19（学生メディア）'!P13+'19（学習デザイン）'!P13+'19（経営投資）'!P13</f>
        <v>1106600</v>
      </c>
      <c r="Q13" s="368">
        <f>'19（管理）'!Q13+'19（家庭教師）'!Q13+'19（講師求人）'!Q13+'19（留学生支援）'!Q13+'19（学生メディア）'!Q13+'19（学習デザイン）'!Q13+'19（経営投資）'!Q13</f>
        <v>506000</v>
      </c>
      <c r="R13" s="368">
        <f t="shared" ref="R13:R16" si="5">SUM(E13:J13,L13:Q13)</f>
        <v>31996620</v>
      </c>
      <c r="S13" s="369">
        <f t="shared" si="4"/>
        <v>0.01639680354</v>
      </c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373" t="s">
        <v>112</v>
      </c>
      <c r="B14" s="367">
        <v>500.0</v>
      </c>
      <c r="C14" s="367">
        <v>9.0</v>
      </c>
      <c r="D14" s="351"/>
      <c r="E14" s="368">
        <f>'19（管理）'!E14+'19（家庭教師）'!E14+'19（講師求人）'!E14+'19（留学生支援）'!E14+'19（学生メディア）'!E14+'19（学習デザイン）'!E14+'19（経営投資）'!E14</f>
        <v>15447453</v>
      </c>
      <c r="F14" s="368">
        <f>'19（管理）'!F14+'19（家庭教師）'!F14+'19（講師求人）'!F14+'19（留学生支援）'!F14+'19（学生メディア）'!F14+'19（学習デザイン）'!F14+'19（経営投資）'!F14</f>
        <v>20823332</v>
      </c>
      <c r="G14" s="368">
        <f>'19（管理）'!G14+'19（家庭教師）'!G14+'19（講師求人）'!G14+'19（留学生支援）'!G14+'19（学生メディア）'!G14+'19（学習デザイン）'!G14+'19（経営投資）'!G14</f>
        <v>52051923</v>
      </c>
      <c r="H14" s="368">
        <f>'19（管理）'!H14+'19（家庭教師）'!H14+'19（講師求人）'!H14+'19（留学生支援）'!H14+'19（学生メディア）'!H14+'19（学習デザイン）'!H14+'19（経営投資）'!H14</f>
        <v>21835815</v>
      </c>
      <c r="I14" s="368">
        <f>'19（管理）'!I14+'19（家庭教師）'!I14+'19（講師求人）'!I14+'19（留学生支援）'!I14+'19（学生メディア）'!I14+'19（学習デザイン）'!I14+'19（経営投資）'!I14</f>
        <v>19159254</v>
      </c>
      <c r="J14" s="368">
        <f>'19（管理）'!J14+'19（家庭教師）'!J14+'19（講師求人）'!J14+'19（留学生支援）'!J14+'19（学生メディア）'!J14+'19（学習デザイン）'!J14+'19（経営投資）'!J14</f>
        <v>18610621</v>
      </c>
      <c r="K14" s="368"/>
      <c r="L14" s="368">
        <f>'19（管理）'!L14+'19（家庭教師）'!L14+'19（講師求人）'!L14+'19（留学生支援）'!L14+'19（学生メディア）'!L14+'19（学習デザイン）'!L14+'19（経営投資）'!L14</f>
        <v>21518369</v>
      </c>
      <c r="M14" s="368">
        <f>'19（管理）'!M14+'19（家庭教師）'!M14+'19（講師求人）'!M14+'19（留学生支援）'!M14+'19（学生メディア）'!M14+'19（学習デザイン）'!M14+'19（経営投資）'!M14</f>
        <v>21531534</v>
      </c>
      <c r="N14" s="368">
        <f>'19（管理）'!N14+'19（家庭教師）'!N14+'19（講師求人）'!N14+'19（留学生支援）'!N14+'19（学生メディア）'!N14+'19（学習デザイン）'!N14+'19（経営投資）'!N14</f>
        <v>17555111</v>
      </c>
      <c r="O14" s="368">
        <f>'19（管理）'!O14+'19（家庭教師）'!O14+'19（講師求人）'!O14+'19（留学生支援）'!O14+'19（学生メディア）'!O14+'19（学習デザイン）'!O14+'19（経営投資）'!O14</f>
        <v>17741642</v>
      </c>
      <c r="P14" s="368">
        <f>'19（管理）'!P14+'19（家庭教師）'!P14+'19（講師求人）'!P14+'19（留学生支援）'!P14+'19（学生メディア）'!P14+'19（学習デザイン）'!P14+'19（経営投資）'!P14</f>
        <v>16775920</v>
      </c>
      <c r="Q14" s="368">
        <f>'19（管理）'!Q14+'19（家庭教師）'!Q14+'19（講師求人）'!Q14+'19（留学生支援）'!Q14+'19（学生メディア）'!Q14+'19（学習デザイン）'!Q14+'19（経営投資）'!Q14</f>
        <v>5036539</v>
      </c>
      <c r="R14" s="368">
        <f t="shared" si="5"/>
        <v>248087513</v>
      </c>
      <c r="S14" s="369">
        <f t="shared" si="4"/>
        <v>0.1271334976</v>
      </c>
      <c r="T14" s="369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</row>
    <row r="15" ht="11.25" customHeight="1">
      <c r="A15" s="373" t="s">
        <v>113</v>
      </c>
      <c r="B15" s="367">
        <v>500.0</v>
      </c>
      <c r="C15" s="367">
        <v>6.0</v>
      </c>
      <c r="D15" s="351"/>
      <c r="E15" s="368">
        <f>'19（管理）'!E15+'19（家庭教師）'!E15+'19（講師求人）'!E15+'19（留学生支援）'!E15+'19（学生メディア）'!E15+'19（学習デザイン）'!E15+'19（経営投資）'!E15</f>
        <v>11434943</v>
      </c>
      <c r="F15" s="368">
        <f>'19（管理）'!F15+'19（家庭教師）'!F15+'19（講師求人）'!F15+'19（留学生支援）'!F15+'19（学生メディア）'!F15+'19（学習デザイン）'!F15+'19（経営投資）'!F15</f>
        <v>17382139</v>
      </c>
      <c r="G15" s="368">
        <f>'19（管理）'!G15+'19（家庭教師）'!G15+'19（講師求人）'!G15+'19（留学生支援）'!G15+'19（学生メディア）'!G15+'19（学習デザイン）'!G15+'19（経営投資）'!G15</f>
        <v>12084540</v>
      </c>
      <c r="H15" s="368">
        <f>'19（管理）'!H15+'19（家庭教師）'!H15+'19（講師求人）'!H15+'19（留学生支援）'!H15+'19（学生メディア）'!H15+'19（学習デザイン）'!H15+'19（経営投資）'!H15</f>
        <v>18290246</v>
      </c>
      <c r="I15" s="368">
        <f>'19（管理）'!I15+'19（家庭教師）'!I15+'19（講師求人）'!I15+'19（留学生支援）'!I15+'19（学生メディア）'!I15+'19（学習デザイン）'!I15+'19（経営投資）'!I15</f>
        <v>3611521</v>
      </c>
      <c r="J15" s="368">
        <f>'19（管理）'!J15+'19（家庭教師）'!J15+'19（講師求人）'!J15+'19（留学生支援）'!J15+'19（学生メディア）'!J15+'19（学習デザイン）'!J15+'19（経営投資）'!J15</f>
        <v>867540</v>
      </c>
      <c r="K15" s="368"/>
      <c r="L15" s="368">
        <f>'19（管理）'!L15+'19（家庭教師）'!L15+'19（講師求人）'!L15+'19（留学生支援）'!L15+'19（学生メディア）'!L15+'19（学習デザイン）'!L15+'19（経営投資）'!L15</f>
        <v>4174563</v>
      </c>
      <c r="M15" s="368">
        <f>'19（管理）'!M15+'19（家庭教師）'!M15+'19（講師求人）'!M15+'19（留学生支援）'!M15+'19（学生メディア）'!M15+'19（学習デザイン）'!M15+'19（経営投資）'!M15</f>
        <v>20385009</v>
      </c>
      <c r="N15" s="368">
        <f>'19（管理）'!N15+'19（家庭教師）'!N15+'19（講師求人）'!N15+'19（留学生支援）'!N15+'19（学生メディア）'!N15+'19（学習デザイン）'!N15+'19（経営投資）'!N15</f>
        <v>2968768</v>
      </c>
      <c r="O15" s="368">
        <f>'19（管理）'!O15+'19（家庭教師）'!O15+'19（講師求人）'!O15+'19（留学生支援）'!O15+'19（学生メディア）'!O15+'19（学習デザイン）'!O15+'19（経営投資）'!O15</f>
        <v>12059309</v>
      </c>
      <c r="P15" s="368">
        <f>'19（管理）'!P15+'19（家庭教師）'!P15+'19（講師求人）'!P15+'19（留学生支援）'!P15+'19（学生メディア）'!P15+'19（学習デザイン）'!P15+'19（経営投資）'!P15</f>
        <v>11558637</v>
      </c>
      <c r="Q15" s="368">
        <f>'19（管理）'!Q15+'19（家庭教師）'!Q15+'19（講師求人）'!Q15+'19（留学生支援）'!Q15+'19（学生メディア）'!Q15+'19（学習デザイン）'!Q15+'19（経営投資）'!Q15</f>
        <v>2456159</v>
      </c>
      <c r="R15" s="368">
        <f t="shared" si="5"/>
        <v>117273374</v>
      </c>
      <c r="S15" s="369">
        <f t="shared" si="4"/>
        <v>0.06009723759</v>
      </c>
      <c r="T15" s="369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</row>
    <row r="16" ht="11.25" customHeight="1">
      <c r="A16" s="367" t="s">
        <v>82</v>
      </c>
      <c r="B16" s="367">
        <v>500.0</v>
      </c>
      <c r="C16" s="367">
        <v>12.0</v>
      </c>
      <c r="D16" s="351"/>
      <c r="E16" s="368">
        <f>'19（管理）'!E16+'19（家庭教師）'!E16+'19（講師求人）'!E16+'19（留学生支援）'!E16+'19（学生メディア）'!E16+'19（学習デザイン）'!E16+'19（経営投資）'!E16</f>
        <v>7153688</v>
      </c>
      <c r="F16" s="368">
        <f>'19（管理）'!F16+'19（家庭教師）'!F16+'19（講師求人）'!F16+'19（留学生支援）'!F16+'19（学生メディア）'!F16+'19（学習デザイン）'!F16+'19（経営投資）'!F16</f>
        <v>718640</v>
      </c>
      <c r="G16" s="368">
        <f>'19（管理）'!G16+'19（家庭教師）'!G16+'19（講師求人）'!G16+'19（留学生支援）'!G16+'19（学生メディア）'!G16+'19（学習デザイン）'!G16+'19（経営投資）'!G16</f>
        <v>668000</v>
      </c>
      <c r="H16" s="368">
        <f>'19（管理）'!H16+'19（家庭教師）'!H16+'19（講師求人）'!H16+'19（留学生支援）'!H16+'19（学生メディア）'!H16+'19（学習デザイン）'!H16+'19（経営投資）'!H16</f>
        <v>740000</v>
      </c>
      <c r="I16" s="368">
        <f>'19（管理）'!I16+'19（家庭教師）'!I16+'19（講師求人）'!I16+'19（留学生支援）'!I16+'19（学生メディア）'!I16+'19（学習デザイン）'!I16+'19（経営投資）'!I16</f>
        <v>696128</v>
      </c>
      <c r="J16" s="368">
        <f>'19（管理）'!J16+'19（家庭教師）'!J16+'19（講師求人）'!J16+'19（留学生支援）'!J16+'19（学生メディア）'!J16+'19（学習デザイン）'!J16+'19（経営投資）'!J16</f>
        <v>629036</v>
      </c>
      <c r="K16" s="368"/>
      <c r="L16" s="368">
        <f>'19（管理）'!L16+'19（家庭教師）'!L16+'19（講師求人）'!L16+'19（留学生支援）'!L16+'19（学生メディア）'!L16+'19（学習デザイン）'!L16+'19（経営投資）'!L16</f>
        <v>1672000</v>
      </c>
      <c r="M16" s="368">
        <f>'19（管理）'!M16+'19（家庭教師）'!M16+'19（講師求人）'!M16+'19（留学生支援）'!M16+'19（学生メディア）'!M16+'19（学習デザイン）'!M16+'19（経営投資）'!M16</f>
        <v>500000</v>
      </c>
      <c r="N16" s="368">
        <f>'19（管理）'!N16+'19（家庭教師）'!N16+'19（講師求人）'!N16+'19（留学生支援）'!N16+'19（学生メディア）'!N16+'19（学習デザイン）'!N16+'19（経営投資）'!N16</f>
        <v>742000</v>
      </c>
      <c r="O16" s="368">
        <f>'19（管理）'!O16+'19（家庭教師）'!O16+'19（講師求人）'!O16+'19（留学生支援）'!O16+'19（学生メディア）'!O16+'19（学習デザイン）'!O16+'19（経営投資）'!O16</f>
        <v>937040</v>
      </c>
      <c r="P16" s="368">
        <f>'19（管理）'!P16+'19（家庭教師）'!P16+'19（講師求人）'!P16+'19（留学生支援）'!P16+'19（学生メディア）'!P16+'19（学習デザイン）'!P16+'19（経営投資）'!P16</f>
        <v>504400</v>
      </c>
      <c r="Q16" s="368">
        <f>'19（管理）'!Q16+'19（家庭教師）'!Q16+'19（講師求人）'!Q16+'19（留学生支援）'!Q16+'19（学生メディア）'!Q16+'19（学習デザイン）'!Q16+'19（経営投資）'!Q16</f>
        <v>4310765</v>
      </c>
      <c r="R16" s="368">
        <f t="shared" si="5"/>
        <v>19271697</v>
      </c>
      <c r="S16" s="369">
        <f t="shared" si="4"/>
        <v>0.009875862814</v>
      </c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2.0" customHeight="1">
      <c r="A17" s="374"/>
      <c r="B17" s="375"/>
      <c r="C17" s="375"/>
      <c r="D17" s="376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379" t="s">
        <v>114</v>
      </c>
      <c r="B18" s="380">
        <v>604.0</v>
      </c>
      <c r="C18" s="380"/>
      <c r="D18" s="381" t="s">
        <v>115</v>
      </c>
      <c r="E18" s="382">
        <f t="shared" ref="E18:J18" si="6">SUM(E19:E29)</f>
        <v>38832915</v>
      </c>
      <c r="F18" s="382">
        <f t="shared" si="6"/>
        <v>47507309</v>
      </c>
      <c r="G18" s="382">
        <f t="shared" si="6"/>
        <v>44980256</v>
      </c>
      <c r="H18" s="382">
        <f t="shared" si="6"/>
        <v>45750162</v>
      </c>
      <c r="I18" s="382">
        <f t="shared" si="6"/>
        <v>37985006</v>
      </c>
      <c r="J18" s="382">
        <f t="shared" si="6"/>
        <v>36324974</v>
      </c>
      <c r="K18" s="383"/>
      <c r="L18" s="382">
        <f t="shared" ref="L18:R18" si="7">SUM(L19:L29)</f>
        <v>45772502</v>
      </c>
      <c r="M18" s="382">
        <f t="shared" si="7"/>
        <v>58555625</v>
      </c>
      <c r="N18" s="382">
        <f t="shared" si="7"/>
        <v>46734781</v>
      </c>
      <c r="O18" s="382">
        <f t="shared" si="7"/>
        <v>49300739</v>
      </c>
      <c r="P18" s="382">
        <f t="shared" si="7"/>
        <v>43476170</v>
      </c>
      <c r="Q18" s="382">
        <f t="shared" si="7"/>
        <v>25304442</v>
      </c>
      <c r="R18" s="382">
        <f t="shared" si="7"/>
        <v>520524881</v>
      </c>
      <c r="S18" s="384">
        <f>IFERROR(R18/R3,"")</f>
        <v>0.2667451816</v>
      </c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</row>
    <row r="19" ht="11.25" customHeight="1">
      <c r="A19" s="367" t="s">
        <v>107</v>
      </c>
      <c r="B19" s="385">
        <v>604.0</v>
      </c>
      <c r="C19" s="385">
        <v>3.0</v>
      </c>
      <c r="D19" s="386"/>
      <c r="E19" s="387">
        <f>'19（家庭教師）'!E19+'19（講師求人）'!E19+'19（留学生支援）'!E19+'19（学生メディア）'!E19+'19（学習デザイン）'!E19+'19（経営投資）'!E19</f>
        <v>16873507</v>
      </c>
      <c r="F19" s="387">
        <f>'19（家庭教師）'!F19+'19（講師求人）'!F19+'19（留学生支援）'!F19+'19（学生メディア）'!F19+'19（学習デザイン）'!F19+'19（経営投資）'!F19</f>
        <v>18306796</v>
      </c>
      <c r="G19" s="387">
        <f>'19（家庭教師）'!G19+'19（講師求人）'!G19+'19（留学生支援）'!G19+'19（学生メディア）'!G19+'19（学習デザイン）'!G19+'19（経営投資）'!G19</f>
        <v>18573081</v>
      </c>
      <c r="H19" s="387">
        <f>'19（家庭教師）'!H19+'19（講師求人）'!H19+'19（留学生支援）'!H19+'19（学生メディア）'!H19+'19（学習デザイン）'!H19+'19（経営投資）'!H19</f>
        <v>18264246</v>
      </c>
      <c r="I19" s="387">
        <f>'19（家庭教師）'!I19+'19（講師求人）'!I19+'19（留学生支援）'!I19+'19（学生メディア）'!I19+'19（学習デザイン）'!I19+'19（経営投資）'!I19</f>
        <v>18655226</v>
      </c>
      <c r="J19" s="387">
        <f>'19（家庭教師）'!J19+'19（講師求人）'!J19+'19（留学生支援）'!J19+'19（学生メディア）'!J19+'19（学習デザイン）'!J19+'19（経営投資）'!J19</f>
        <v>18670671</v>
      </c>
      <c r="K19" s="387"/>
      <c r="L19" s="387">
        <f>'19（家庭教師）'!L19+'19（講師求人）'!L19+'19（留学生支援）'!L19+'19（学生メディア）'!L19+'19（学習デザイン）'!L19+'19（経営投資）'!L19</f>
        <v>22666290</v>
      </c>
      <c r="M19" s="387">
        <f>'19（家庭教師）'!M19+'19（講師求人）'!M19+'19（留学生支援）'!M19+'19（学生メディア）'!M19+'19（学習デザイン）'!M19+'19（経営投資）'!M19</f>
        <v>22970655</v>
      </c>
      <c r="N19" s="387">
        <f>'19（家庭教師）'!N19+'19（講師求人）'!N19+'19（留学生支援）'!N19+'19（学生メディア）'!N19+'19（学習デザイン）'!N19+'19（経営投資）'!N19</f>
        <v>23014937</v>
      </c>
      <c r="O19" s="387">
        <f>'19（家庭教師）'!O19+'19（講師求人）'!O19+'19（留学生支援）'!O19+'19（学生メディア）'!O19+'19（学習デザイン）'!O19+'19（経営投資）'!O19</f>
        <v>23049394</v>
      </c>
      <c r="P19" s="387">
        <f>'19（家庭教師）'!P19+'19（講師求人）'!P19+'19（留学生支援）'!P19+'19（学生メディア）'!P19+'19（学習デザイン）'!P19+'19（経営投資）'!P19</f>
        <v>18923458</v>
      </c>
      <c r="Q19" s="387">
        <f>'19（家庭教師）'!Q19+'19（講師求人）'!Q19+'19（留学生支援）'!Q19+'19（学生メディア）'!Q19+'19（学習デザイン）'!Q19+'19（経営投資）'!Q19</f>
        <v>17695039</v>
      </c>
      <c r="R19" s="387">
        <f t="shared" ref="R19:R29" si="8">SUM(E19:J19,L19:Q19)</f>
        <v>237663300</v>
      </c>
      <c r="S19" s="388">
        <f t="shared" ref="S19:S29" si="9">IFERROR(R19/$R$18,"")</f>
        <v>0.456583938</v>
      </c>
      <c r="T19" s="389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</row>
    <row r="20" ht="11.25" customHeight="1">
      <c r="A20" s="367" t="s">
        <v>108</v>
      </c>
      <c r="B20" s="367">
        <v>604.0</v>
      </c>
      <c r="C20" s="367">
        <v>4.0</v>
      </c>
      <c r="D20" s="351"/>
      <c r="E20" s="368">
        <f>'19（家庭教師）'!E20+'19（講師求人）'!E20+'19（留学生支援）'!E20+'19（学生メディア）'!E20+'19（学習デザイン）'!E20+'19（経営投資）'!E20</f>
        <v>0</v>
      </c>
      <c r="F20" s="368">
        <f>'19（家庭教師）'!F20+'19（講師求人）'!F20+'19（留学生支援）'!F20+'19（学生メディア）'!F20+'19（学習デザイン）'!F20+'19（経営投資）'!F20</f>
        <v>0</v>
      </c>
      <c r="G20" s="368">
        <f>'19（家庭教師）'!G20+'19（講師求人）'!G20+'19（留学生支援）'!G20+'19（学生メディア）'!G20+'19（学習デザイン）'!G20+'19（経営投資）'!G20</f>
        <v>0</v>
      </c>
      <c r="H20" s="368">
        <f>'19（家庭教師）'!H20+'19（講師求人）'!H20+'19（留学生支援）'!H20+'19（学生メディア）'!H20+'19（学習デザイン）'!H20+'19（経営投資）'!H20</f>
        <v>0</v>
      </c>
      <c r="I20" s="368">
        <f>'19（家庭教師）'!I20+'19（講師求人）'!I20+'19（留学生支援）'!I20+'19（学生メディア）'!I20+'19（学習デザイン）'!I20+'19（経営投資）'!I20</f>
        <v>0</v>
      </c>
      <c r="J20" s="368">
        <f>'19（家庭教師）'!J20+'19（講師求人）'!J20+'19（留学生支援）'!J20+'19（学生メディア）'!J20+'19（学習デザイン）'!J20+'19（経営投資）'!J20</f>
        <v>0</v>
      </c>
      <c r="K20" s="368"/>
      <c r="L20" s="368">
        <f>'19（家庭教師）'!L20+'19（講師求人）'!L20+'19（留学生支援）'!L20+'19（学生メディア）'!L20+'19（学習デザイン）'!L20+'19（経営投資）'!L20</f>
        <v>0</v>
      </c>
      <c r="M20" s="368">
        <f>'19（家庭教師）'!M20+'19（講師求人）'!M20+'19（留学生支援）'!M20+'19（学生メディア）'!M20+'19（学習デザイン）'!M20+'19（経営投資）'!M20</f>
        <v>0</v>
      </c>
      <c r="N20" s="368">
        <f>'19（家庭教師）'!N20+'19（講師求人）'!N20+'19（留学生支援）'!N20+'19（学生メディア）'!N20+'19（学習デザイン）'!N20+'19（経営投資）'!N20</f>
        <v>0</v>
      </c>
      <c r="O20" s="368">
        <f>'19（家庭教師）'!O20+'19（講師求人）'!O20+'19（留学生支援）'!O20+'19（学生メディア）'!O20+'19（学習デザイン）'!O20+'19（経営投資）'!O20</f>
        <v>0</v>
      </c>
      <c r="P20" s="368">
        <f>'19（家庭教師）'!P20+'19（講師求人）'!P20+'19（留学生支援）'!P20+'19（学生メディア）'!P20+'19（学習デザイン）'!P20+'19（経営投資）'!P20</f>
        <v>0</v>
      </c>
      <c r="Q20" s="368">
        <f>'19（家庭教師）'!Q20+'19（講師求人）'!Q20+'19（留学生支援）'!Q20+'19（学生メディア）'!Q20+'19（学習デザイン）'!Q20+'19（経営投資）'!Q20</f>
        <v>0</v>
      </c>
      <c r="R20" s="368">
        <f t="shared" si="8"/>
        <v>0</v>
      </c>
      <c r="S20" s="369">
        <f t="shared" si="9"/>
        <v>0</v>
      </c>
      <c r="T20" s="390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</row>
    <row r="21" ht="11.25" customHeight="1">
      <c r="A21" s="367" t="s">
        <v>109</v>
      </c>
      <c r="B21" s="367">
        <v>604.0</v>
      </c>
      <c r="C21" s="367">
        <v>0.0</v>
      </c>
      <c r="D21" s="351"/>
      <c r="E21" s="368">
        <f>'19（家庭教師）'!E21+'19（講師求人）'!E21+'19（留学生支援）'!E21+'19（学生メディア）'!E21+'19（学習デザイン）'!E21+'19（経営投資）'!E21</f>
        <v>0</v>
      </c>
      <c r="F21" s="368">
        <f>'19（家庭教師）'!F21+'19（講師求人）'!F21+'19（留学生支援）'!F21+'19（学生メディア）'!F21+'19（学習デザイン）'!F21+'19（経営投資）'!F21</f>
        <v>0</v>
      </c>
      <c r="G21" s="368">
        <f>'19（家庭教師）'!G21+'19（講師求人）'!G21+'19（留学生支援）'!G21+'19（学生メディア）'!G21+'19（学習デザイン）'!G21+'19（経営投資）'!G21</f>
        <v>0</v>
      </c>
      <c r="H21" s="368">
        <f>'19（家庭教師）'!H21+'19（講師求人）'!H21+'19（留学生支援）'!H21+'19（学生メディア）'!H21+'19（学習デザイン）'!H21+'19（経営投資）'!H21</f>
        <v>0</v>
      </c>
      <c r="I21" s="368">
        <f>'19（家庭教師）'!I21+'19（講師求人）'!I21+'19（留学生支援）'!I21+'19（学生メディア）'!I21+'19（学習デザイン）'!I21+'19（経営投資）'!I21</f>
        <v>0</v>
      </c>
      <c r="J21" s="368">
        <f>'19（家庭教師）'!J21+'19（講師求人）'!J21+'19（留学生支援）'!J21+'19（学生メディア）'!J21+'19（学習デザイン）'!J21+'19（経営投資）'!J21</f>
        <v>0</v>
      </c>
      <c r="K21" s="368"/>
      <c r="L21" s="368">
        <f>'19（家庭教師）'!L21+'19（講師求人）'!L21+'19（留学生支援）'!L21+'19（学生メディア）'!L21+'19（学習デザイン）'!L21+'19（経営投資）'!L21</f>
        <v>0</v>
      </c>
      <c r="M21" s="368">
        <f>'19（家庭教師）'!M21+'19（講師求人）'!M21+'19（留学生支援）'!M21+'19（学生メディア）'!M21+'19（学習デザイン）'!M21+'19（経営投資）'!M21</f>
        <v>0</v>
      </c>
      <c r="N21" s="368">
        <f>'19（家庭教師）'!N21+'19（講師求人）'!N21+'19（留学生支援）'!N21+'19（学生メディア）'!N21+'19（学習デザイン）'!N21+'19（経営投資）'!N21</f>
        <v>0</v>
      </c>
      <c r="O21" s="368">
        <f>'19（家庭教師）'!O21+'19（講師求人）'!O21+'19（留学生支援）'!O21+'19（学生メディア）'!O21+'19（学習デザイン）'!O21+'19（経営投資）'!O21</f>
        <v>0</v>
      </c>
      <c r="P21" s="368">
        <f>'19（家庭教師）'!P21+'19（講師求人）'!P21+'19（留学生支援）'!P21+'19（学生メディア）'!P21+'19（学習デザイン）'!P21+'19（経営投資）'!P21</f>
        <v>0</v>
      </c>
      <c r="Q21" s="368">
        <f>'19（家庭教師）'!Q21+'19（講師求人）'!Q21+'19（留学生支援）'!Q21+'19（学生メディア）'!Q21+'19（学習デザイン）'!Q21+'19（経営投資）'!Q21</f>
        <v>0</v>
      </c>
      <c r="R21" s="368">
        <f t="shared" si="8"/>
        <v>0</v>
      </c>
      <c r="S21" s="369">
        <f t="shared" si="9"/>
        <v>0</v>
      </c>
      <c r="T21" s="390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</row>
    <row r="22" ht="11.25" customHeight="1">
      <c r="A22" s="367" t="s">
        <v>34</v>
      </c>
      <c r="B22" s="367">
        <v>604.0</v>
      </c>
      <c r="C22" s="367">
        <v>5.0</v>
      </c>
      <c r="D22" s="351"/>
      <c r="E22" s="368">
        <f>'19（家庭教師）'!E22+'19（講師求人）'!E22+'19（留学生支援）'!E22+'19（学生メディア）'!E22+'19（学習デザイン）'!E22+'19（経営投資）'!E22</f>
        <v>0</v>
      </c>
      <c r="F22" s="368">
        <f>'19（家庭教師）'!F22+'19（講師求人）'!F22+'19（留学生支援）'!F22+'19（学生メディア）'!F22+'19（学習デザイン）'!F22+'19（経営投資）'!F22</f>
        <v>0</v>
      </c>
      <c r="G22" s="368">
        <f>'19（家庭教師）'!G22+'19（講師求人）'!G22+'19（留学生支援）'!G22+'19（学生メディア）'!G22+'19（学習デザイン）'!G22+'19（経営投資）'!G22</f>
        <v>0</v>
      </c>
      <c r="H22" s="368">
        <f>'19（家庭教師）'!H22+'19（講師求人）'!H22+'19（留学生支援）'!H22+'19（学生メディア）'!H22+'19（学習デザイン）'!H22+'19（経営投資）'!H22</f>
        <v>0</v>
      </c>
      <c r="I22" s="368">
        <f>'19（家庭教師）'!I22+'19（講師求人）'!I22+'19（留学生支援）'!I22+'19（学生メディア）'!I22+'19（学習デザイン）'!I22+'19（経営投資）'!I22</f>
        <v>0</v>
      </c>
      <c r="J22" s="368">
        <f>'19（家庭教師）'!J22+'19（講師求人）'!J22+'19（留学生支援）'!J22+'19（学生メディア）'!J22+'19（学習デザイン）'!J22+'19（経営投資）'!J22</f>
        <v>0</v>
      </c>
      <c r="K22" s="368"/>
      <c r="L22" s="368">
        <f>'19（家庭教師）'!L22+'19（講師求人）'!L22+'19（留学生支援）'!L22+'19（学生メディア）'!L22+'19（学習デザイン）'!L22+'19（経営投資）'!L22</f>
        <v>0</v>
      </c>
      <c r="M22" s="368">
        <f>'19（家庭教師）'!M22+'19（講師求人）'!M22+'19（留学生支援）'!M22+'19（学生メディア）'!M22+'19（学習デザイン）'!M22+'19（経営投資）'!M22</f>
        <v>0</v>
      </c>
      <c r="N22" s="368">
        <f>'19（家庭教師）'!N22+'19（講師求人）'!N22+'19（留学生支援）'!N22+'19（学生メディア）'!N22+'19（学習デザイン）'!N22+'19（経営投資）'!N22</f>
        <v>0</v>
      </c>
      <c r="O22" s="368">
        <f>'19（家庭教師）'!O22+'19（講師求人）'!O22+'19（留学生支援）'!O22+'19（学生メディア）'!O22+'19（学習デザイン）'!O22+'19（経営投資）'!O22</f>
        <v>0</v>
      </c>
      <c r="P22" s="368">
        <f>'19（家庭教師）'!P22+'19（講師求人）'!P22+'19（留学生支援）'!P22+'19（学生メディア）'!P22+'19（学習デザイン）'!P22+'19（経営投資）'!P22</f>
        <v>0</v>
      </c>
      <c r="Q22" s="368">
        <f>'19（家庭教師）'!Q22+'19（講師求人）'!Q22+'19（留学生支援）'!Q22+'19（学生メディア）'!Q22+'19（学習デザイン）'!Q22+'19（経営投資）'!Q22</f>
        <v>0</v>
      </c>
      <c r="R22" s="368">
        <f t="shared" si="8"/>
        <v>0</v>
      </c>
      <c r="S22" s="369">
        <f t="shared" si="9"/>
        <v>0</v>
      </c>
      <c r="T22" s="390"/>
      <c r="U22" s="351"/>
      <c r="V22" s="351"/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</row>
    <row r="23" ht="11.25" customHeight="1">
      <c r="A23" s="367" t="s">
        <v>79</v>
      </c>
      <c r="B23" s="367">
        <v>604.0</v>
      </c>
      <c r="C23" s="367">
        <v>8.0</v>
      </c>
      <c r="D23" s="351"/>
      <c r="E23" s="368">
        <f>'19（家庭教師）'!E23+'19（講師求人）'!E23+'19（留学生支援）'!E23+'19（学生メディア）'!E23+'19（学習デザイン）'!E23+'19（経営投資）'!E23</f>
        <v>8768579</v>
      </c>
      <c r="F23" s="368">
        <f>'19（家庭教師）'!F23+'19（講師求人）'!F23+'19（留学生支援）'!F23+'19（学生メディア）'!F23+'19（学習デザイン）'!F23+'19（経営投資）'!F23</f>
        <v>8734641</v>
      </c>
      <c r="G23" s="368">
        <f>'19（家庭教師）'!G23+'19（講師求人）'!G23+'19（留学生支援）'!G23+'19（学生メディア）'!G23+'19（学習デザイン）'!G23+'19（経営投資）'!G23</f>
        <v>8136010</v>
      </c>
      <c r="H23" s="368">
        <f>'19（家庭教師）'!H23+'19（講師求人）'!H23+'19（留学生支援）'!H23+'19（学生メディア）'!H23+'19（学習デザイン）'!H23+'19（経営投資）'!H23</f>
        <v>7437326</v>
      </c>
      <c r="I23" s="368">
        <f>'19（家庭教師）'!I23+'19（講師求人）'!I23+'19（留学生支援）'!I23+'19（学生メディア）'!I23+'19（学習デザイン）'!I23+'19（経営投資）'!I23</f>
        <v>9049250</v>
      </c>
      <c r="J23" s="368">
        <f>'19（家庭教師）'!J23+'19（講師求人）'!J23+'19（留学生支援）'!J23+'19（学生メディア）'!J23+'19（学習デザイン）'!J23+'19（経営投資）'!J23</f>
        <v>8902640</v>
      </c>
      <c r="K23" s="368"/>
      <c r="L23" s="368">
        <f>'19（家庭教師）'!L23+'19（講師求人）'!L23+'19（留学生支援）'!L23+'19（学生メディア）'!L23+'19（学習デザイン）'!L23+'19（経営投資）'!L23</f>
        <v>8711608</v>
      </c>
      <c r="M23" s="368">
        <f>'19（家庭教師）'!M23+'19（講師求人）'!M23+'19（留学生支援）'!M23+'19（学生メディア）'!M23+'19（学習デザイン）'!M23+'19（経営投資）'!M23</f>
        <v>10976322</v>
      </c>
      <c r="N23" s="368">
        <f>'19（家庭教師）'!N23+'19（講師求人）'!N23+'19（留学生支援）'!N23+'19（学生メディア）'!N23+'19（学習デザイン）'!N23+'19（経営投資）'!N23</f>
        <v>12798631</v>
      </c>
      <c r="O23" s="368">
        <f>'19（家庭教師）'!O23+'19（講師求人）'!O23+'19（留学生支援）'!O23+'19（学生メディア）'!O23+'19（学習デザイン）'!O23+'19（経営投資）'!O23</f>
        <v>9706100</v>
      </c>
      <c r="P23" s="368">
        <f>'19（家庭教師）'!P23+'19（講師求人）'!P23+'19（留学生支援）'!P23+'19（学生メディア）'!P23+'19（学習デザイン）'!P23+'19（経営投資）'!P23</f>
        <v>9462927</v>
      </c>
      <c r="Q23" s="368">
        <f>'19（家庭教師）'!Q23+'19（講師求人）'!Q23+'19（留学生支援）'!Q23+'19（学生メディア）'!Q23+'19（学習デザイン）'!Q23+'19（経営投資）'!Q23</f>
        <v>6231805</v>
      </c>
      <c r="R23" s="368">
        <f t="shared" si="8"/>
        <v>108915839</v>
      </c>
      <c r="S23" s="369">
        <f t="shared" si="9"/>
        <v>0.2092423301</v>
      </c>
      <c r="T23" s="390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</row>
    <row r="24" ht="11.25" customHeight="1">
      <c r="A24" s="367" t="s">
        <v>80</v>
      </c>
      <c r="B24" s="367">
        <v>604.0</v>
      </c>
      <c r="C24" s="367">
        <v>10.0</v>
      </c>
      <c r="D24" s="351"/>
      <c r="E24" s="368">
        <f>'19（家庭教師）'!E24+'19（講師求人）'!E24+'19（留学生支援）'!E24+'19（学生メディア）'!E24+'19（学習デザイン）'!E24+'19（経営投資）'!E24</f>
        <v>0</v>
      </c>
      <c r="F24" s="368">
        <f>'19（家庭教師）'!F24+'19（講師求人）'!F24+'19（留学生支援）'!F24+'19（学生メディア）'!F24+'19（学習デザイン）'!F24+'19（経営投資）'!F24</f>
        <v>0</v>
      </c>
      <c r="G24" s="368">
        <f>'19（家庭教師）'!G24+'19（講師求人）'!G24+'19（留学生支援）'!G24+'19（学生メディア）'!G24+'19（学習デザイン）'!G24+'19（経営投資）'!G24</f>
        <v>0</v>
      </c>
      <c r="H24" s="368">
        <f>'19（家庭教師）'!H24+'19（講師求人）'!H24+'19（留学生支援）'!H24+'19（学生メディア）'!H24+'19（学習デザイン）'!H24+'19（経営投資）'!H24</f>
        <v>0</v>
      </c>
      <c r="I24" s="368">
        <f>'19（家庭教師）'!I24+'19（講師求人）'!I24+'19（留学生支援）'!I24+'19（学生メディア）'!I24+'19（学習デザイン）'!I24+'19（経営投資）'!I24</f>
        <v>0</v>
      </c>
      <c r="J24" s="368">
        <f>'19（家庭教師）'!J24+'19（講師求人）'!J24+'19（留学生支援）'!J24+'19（学生メディア）'!J24+'19（学習デザイン）'!J24+'19（経営投資）'!J24</f>
        <v>0</v>
      </c>
      <c r="K24" s="368"/>
      <c r="L24" s="368">
        <f>'19（家庭教師）'!L24+'19（講師求人）'!L24+'19（留学生支援）'!L24+'19（学生メディア）'!L24+'19（学習デザイン）'!L24+'19（経営投資）'!L24</f>
        <v>0</v>
      </c>
      <c r="M24" s="368">
        <f>'19（家庭教師）'!M24+'19（講師求人）'!M24+'19（留学生支援）'!M24+'19（学生メディア）'!M24+'19（学習デザイン）'!M24+'19（経営投資）'!M24</f>
        <v>0</v>
      </c>
      <c r="N24" s="368">
        <f>'19（家庭教師）'!N24+'19（講師求人）'!N24+'19（留学生支援）'!N24+'19（学生メディア）'!N24+'19（学習デザイン）'!N24+'19（経営投資）'!N24</f>
        <v>0</v>
      </c>
      <c r="O24" s="368">
        <f>'19（家庭教師）'!O24+'19（講師求人）'!O24+'19（留学生支援）'!O24+'19（学生メディア）'!O24+'19（学習デザイン）'!O24+'19（経営投資）'!O24</f>
        <v>0</v>
      </c>
      <c r="P24" s="368">
        <f>'19（家庭教師）'!P24+'19（講師求人）'!P24+'19（留学生支援）'!P24+'19（学生メディア）'!P24+'19（学習デザイン）'!P24+'19（経営投資）'!P24</f>
        <v>0</v>
      </c>
      <c r="Q24" s="368">
        <f>'19（家庭教師）'!Q24+'19（講師求人）'!Q24+'19（留学生支援）'!Q24+'19（学生メディア）'!Q24+'19（学習デザイン）'!Q24+'19（経営投資）'!Q24</f>
        <v>0</v>
      </c>
      <c r="R24" s="368">
        <f t="shared" si="8"/>
        <v>0</v>
      </c>
      <c r="S24" s="369">
        <f t="shared" si="9"/>
        <v>0</v>
      </c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367" t="s">
        <v>116</v>
      </c>
      <c r="B25" s="367">
        <v>604.0</v>
      </c>
      <c r="C25" s="367">
        <v>11.0</v>
      </c>
      <c r="D25" s="351"/>
      <c r="E25" s="368">
        <f>'19（家庭教師）'!E25+'19（講師求人）'!E25+'19（留学生支援）'!E25+'19（学生メディア）'!E25+'19（学習デザイン）'!E25+'19（経営投資）'!E25</f>
        <v>0</v>
      </c>
      <c r="F25" s="368">
        <f>'19（家庭教師）'!F25+'19（講師求人）'!F25+'19（留学生支援）'!F25+'19（学生メディア）'!F25+'19（学習デザイン）'!F25+'19（経営投資）'!F25</f>
        <v>0</v>
      </c>
      <c r="G25" s="368">
        <f>'19（家庭教師）'!G25+'19（講師求人）'!G25+'19（留学生支援）'!G25+'19（学生メディア）'!G25+'19（学習デザイン）'!G25+'19（経営投資）'!G25</f>
        <v>0</v>
      </c>
      <c r="H25" s="368">
        <f>'19（家庭教師）'!H25+'19（講師求人）'!H25+'19（留学生支援）'!H25+'19（学生メディア）'!H25+'19（学習デザイン）'!H25+'19（経営投資）'!H25</f>
        <v>0</v>
      </c>
      <c r="I25" s="368">
        <f>'19（家庭教師）'!I25+'19（講師求人）'!I25+'19（留学生支援）'!I25+'19（学生メディア）'!I25+'19（学習デザイン）'!I25+'19（経営投資）'!I25</f>
        <v>0</v>
      </c>
      <c r="J25" s="368">
        <f>'19（家庭教師）'!J25+'19（講師求人）'!J25+'19（留学生支援）'!J25+'19（学生メディア）'!J25+'19（学習デザイン）'!J25+'19（経営投資）'!J25</f>
        <v>0</v>
      </c>
      <c r="K25" s="368"/>
      <c r="L25" s="368">
        <f>'19（家庭教師）'!L25+'19（講師求人）'!L25+'19（留学生支援）'!L25+'19（学生メディア）'!L25+'19（学習デザイン）'!L25+'19（経営投資）'!L25</f>
        <v>0</v>
      </c>
      <c r="M25" s="368">
        <f>'19（家庭教師）'!M25+'19（講師求人）'!M25+'19（留学生支援）'!M25+'19（学生メディア）'!M25+'19（学習デザイン）'!M25+'19（経営投資）'!M25</f>
        <v>0</v>
      </c>
      <c r="N25" s="368">
        <f>'19（家庭教師）'!N25+'19（講師求人）'!N25+'19（留学生支援）'!N25+'19（学生メディア）'!N25+'19（学習デザイン）'!N25+'19（経営投資）'!N25</f>
        <v>0</v>
      </c>
      <c r="O25" s="368">
        <f>'19（家庭教師）'!O25+'19（講師求人）'!O25+'19（留学生支援）'!O25+'19（学生メディア）'!O25+'19（学習デザイン）'!O25+'19（経営投資）'!O25</f>
        <v>0</v>
      </c>
      <c r="P25" s="368">
        <f>'19（家庭教師）'!P25+'19（講師求人）'!P25+'19（留学生支援）'!P25+'19（学生メディア）'!P25+'19（学習デザイン）'!P25+'19（経営投資）'!P25</f>
        <v>0</v>
      </c>
      <c r="Q25" s="368">
        <f>'19（家庭教師）'!Q25+'19（講師求人）'!Q25+'19（留学生支援）'!Q25+'19（学生メディア）'!Q25+'19（学習デザイン）'!Q25+'19（経営投資）'!Q25</f>
        <v>0</v>
      </c>
      <c r="R25" s="368">
        <f t="shared" si="8"/>
        <v>0</v>
      </c>
      <c r="S25" s="369">
        <f t="shared" si="9"/>
        <v>0</v>
      </c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67">
        <v>604.0</v>
      </c>
      <c r="C26" s="367">
        <v>7.0</v>
      </c>
      <c r="D26" s="351"/>
      <c r="E26" s="368">
        <f>'19（家庭教師）'!E26+'19（講師求人）'!E26+'19（留学生支援）'!E26+'19（学生メディア）'!E26+'19（学習デザイン）'!E26+'19（経営投資）'!E26</f>
        <v>727187</v>
      </c>
      <c r="F26" s="368">
        <f>'19（家庭教師）'!F26+'19（講師求人）'!F26+'19（留学生支援）'!F26+'19（学生メディア）'!F26+'19（学習デザイン）'!F26+'19（経営投資）'!F26</f>
        <v>1095630</v>
      </c>
      <c r="G26" s="368">
        <f>'19（家庭教師）'!G26+'19（講師求人）'!G26+'19（留学生支援）'!G26+'19（学生メディア）'!G26+'19（学習デザイン）'!G26+'19（経営投資）'!G26</f>
        <v>509506</v>
      </c>
      <c r="H26" s="368">
        <f>'19（家庭教師）'!H26+'19（講師求人）'!H26+'19（留学生支援）'!H26+'19（学生メディア）'!H26+'19（学習デザイン）'!H26+'19（経営投資）'!H26</f>
        <v>397452</v>
      </c>
      <c r="I26" s="368">
        <f>'19（家庭教師）'!I26+'19（講師求人）'!I26+'19（留学生支援）'!I26+'19（学生メディア）'!I26+'19（学習デザイン）'!I26+'19（経営投資）'!I26</f>
        <v>441446</v>
      </c>
      <c r="J26" s="368">
        <f>'19（家庭教師）'!J26+'19（講師求人）'!J26+'19（留学生支援）'!J26+'19（学生メディア）'!J26+'19（学習デザイン）'!J26+'19（経営投資）'!J26</f>
        <v>96000</v>
      </c>
      <c r="K26" s="368"/>
      <c r="L26" s="368">
        <f>'19（家庭教師）'!L26+'19（講師求人）'!L26+'19（留学生支援）'!L26+'19（学生メディア）'!L26+'19（学習デザイン）'!L26+'19（経営投資）'!L26</f>
        <v>1562732</v>
      </c>
      <c r="M26" s="368">
        <f>'19（家庭教師）'!M26+'19（講師求人）'!M26+'19（留学生支援）'!M26+'19（学生メディア）'!M26+'19（学習デザイン）'!M26+'19（経営投資）'!M26</f>
        <v>1140461</v>
      </c>
      <c r="N26" s="368">
        <f>'19（家庭教師）'!N26+'19（講師求人）'!N26+'19（留学生支援）'!N26+'19（学生メディア）'!N26+'19（学習デザイン）'!N26+'19（経営投資）'!N26</f>
        <v>1569877</v>
      </c>
      <c r="O26" s="368">
        <f>'19（家庭教師）'!O26+'19（講師求人）'!O26+'19（留学生支援）'!O26+'19（学生メディア）'!O26+'19（学習デザイン）'!O26+'19（経営投資）'!O26</f>
        <v>665598</v>
      </c>
      <c r="P26" s="368">
        <f>'19（家庭教師）'!P26+'19（講師求人）'!P26+'19（留学生支援）'!P26+'19（学生メディア）'!P26+'19（学習デザイン）'!P26+'19（経営投資）'!P26</f>
        <v>122911</v>
      </c>
      <c r="Q26" s="368">
        <f>'19（家庭教師）'!Q26+'19（講師求人）'!Q26+'19（留学生支援）'!Q26+'19（学生メディア）'!Q26+'19（学習デザイン）'!Q26+'19（経営投資）'!Q26</f>
        <v>156825</v>
      </c>
      <c r="R26" s="368">
        <f t="shared" si="8"/>
        <v>8485625</v>
      </c>
      <c r="S26" s="369">
        <f t="shared" si="9"/>
        <v>0.01630205454</v>
      </c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367" t="s">
        <v>112</v>
      </c>
      <c r="B27" s="367">
        <v>604.0</v>
      </c>
      <c r="C27" s="367">
        <v>9.0</v>
      </c>
      <c r="D27" s="351"/>
      <c r="E27" s="368">
        <f>'19（家庭教師）'!E27+'19（講師求人）'!E27+'19（留学生支援）'!E27+'19（学生メディア）'!E27+'19（学習デザイン）'!E27+'19（経営投資）'!E27</f>
        <v>4292790</v>
      </c>
      <c r="F27" s="368">
        <f>'19（家庭教師）'!F27+'19（講師求人）'!F27+'19（留学生支援）'!F27+'19（学生メディア）'!F27+'19（学習デザイン）'!F27+'19（経営投資）'!F27</f>
        <v>6742788</v>
      </c>
      <c r="G27" s="368">
        <f>'19（家庭教師）'!G27+'19（講師求人）'!G27+'19（留学生支援）'!G27+'19（学生メディア）'!G27+'19（学習デザイン）'!G27+'19（経営投資）'!G27</f>
        <v>11058202</v>
      </c>
      <c r="H27" s="368">
        <f>'19（家庭教師）'!H27+'19（講師求人）'!H27+'19（留学生支援）'!H27+'19（学生メディア）'!H27+'19（学習デザイン）'!H27+'19（経営投資）'!H27</f>
        <v>8443292</v>
      </c>
      <c r="I27" s="368">
        <f>'19（家庭教師）'!I27+'19（講師求人）'!I27+'19（留学生支援）'!I27+'19（学生メディア）'!I27+'19（学習デザイン）'!I27+'19（経営投資）'!I27</f>
        <v>7765709</v>
      </c>
      <c r="J27" s="368">
        <f>'19（家庭教師）'!J27+'19（講師求人）'!J27+'19（留学生支援）'!J27+'19（学生メディア）'!J27+'19（学習デザイン）'!J27+'19（経営投資）'!J27</f>
        <v>8179508</v>
      </c>
      <c r="K27" s="368"/>
      <c r="L27" s="368">
        <f>'19（家庭教師）'!L27+'19（講師求人）'!L27+'19（留学生支援）'!L27+'19（学生メディア）'!L27+'19（学習デザイン）'!L27+'19（経営投資）'!L27</f>
        <v>10050910</v>
      </c>
      <c r="M27" s="368">
        <f>'19（家庭教師）'!M27+'19（講師求人）'!M27+'19（留学生支援）'!M27+'19（学生メディア）'!M27+'19（学習デザイン）'!M27+'19（経営投資）'!M27</f>
        <v>11272027</v>
      </c>
      <c r="N27" s="368">
        <f>'19（家庭教師）'!N27+'19（講師求人）'!N27+'19（留学生支援）'!N27+'19（学生メディア）'!N27+'19（学習デザイン）'!N27+'19（経営投資）'!N27</f>
        <v>7680282</v>
      </c>
      <c r="O27" s="368">
        <f>'19（家庭教師）'!O27+'19（講師求人）'!O27+'19（留学生支援）'!O27+'19（学生メディア）'!O27+'19（学習デザイン）'!O27+'19（経営投資）'!O27</f>
        <v>7926410</v>
      </c>
      <c r="P27" s="368">
        <f>'19（家庭教師）'!P27+'19（講師求人）'!P27+'19（留学生支援）'!P27+'19（学生メディア）'!P27+'19（学習デザイン）'!P27+'19（経営投資）'!P27</f>
        <v>8626936</v>
      </c>
      <c r="Q27" s="368">
        <f>'19（家庭教師）'!Q27+'19（講師求人）'!Q27+'19（留学生支援）'!Q27+'19（学生メディア）'!Q27+'19（学習デザイン）'!Q27+'19（経営投資）'!Q27</f>
        <v>0</v>
      </c>
      <c r="R27" s="368">
        <f t="shared" si="8"/>
        <v>92038854</v>
      </c>
      <c r="S27" s="369">
        <f t="shared" si="9"/>
        <v>0.1768193171</v>
      </c>
      <c r="T27" s="390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</row>
    <row r="28" ht="11.25" customHeight="1">
      <c r="A28" s="367" t="s">
        <v>113</v>
      </c>
      <c r="B28" s="367">
        <v>604.0</v>
      </c>
      <c r="C28" s="367">
        <v>6.0</v>
      </c>
      <c r="D28" s="351"/>
      <c r="E28" s="368">
        <f>'19（家庭教師）'!E28+'19（講師求人）'!E28+'19（留学生支援）'!E28+'19（学生メディア）'!E28+'19（学習デザイン）'!E28+'19（経営投資）'!E28</f>
        <v>8170852</v>
      </c>
      <c r="F28" s="368">
        <f>'19（家庭教師）'!F28+'19（講師求人）'!F28+'19（留学生支援）'!F28+'19（学生メディア）'!F28+'19（学習デザイン）'!F28+'19（経営投資）'!F28</f>
        <v>12627454</v>
      </c>
      <c r="G28" s="368">
        <f>'19（家庭教師）'!G28+'19（講師求人）'!G28+'19（留学生支援）'!G28+'19（学生メディア）'!G28+'19（学習デザイン）'!G28+'19（経営投資）'!G28</f>
        <v>6703457</v>
      </c>
      <c r="H28" s="368">
        <f>'19（家庭教師）'!H28+'19（講師求人）'!H28+'19（留学生支援）'!H28+'19（学生メディア）'!H28+'19（学習デザイン）'!H28+'19（経営投資）'!H28</f>
        <v>11207846</v>
      </c>
      <c r="I28" s="368">
        <f>'19（家庭教師）'!I28+'19（講師求人）'!I28+'19（留学生支援）'!I28+'19（学生メディア）'!I28+'19（学習デザイン）'!I28+'19（経営投資）'!I28</f>
        <v>2073375</v>
      </c>
      <c r="J28" s="368">
        <f>'19（家庭教師）'!J28+'19（講師求人）'!J28+'19（留学生支援）'!J28+'19（学生メディア）'!J28+'19（学習デザイン）'!J28+'19（経営投資）'!J28</f>
        <v>476155</v>
      </c>
      <c r="K28" s="368"/>
      <c r="L28" s="368">
        <f>'19（家庭教師）'!L28+'19（講師求人）'!L28+'19（留学生支援）'!L28+'19（学生メディア）'!L28+'19（学習デザイン）'!L28+'19（経営投資）'!L28</f>
        <v>2780962</v>
      </c>
      <c r="M28" s="368">
        <f>'19（家庭教師）'!M28+'19（講師求人）'!M28+'19（留学生支援）'!M28+'19（学生メディア）'!M28+'19（学習デザイン）'!M28+'19（経営投資）'!M28</f>
        <v>12196160</v>
      </c>
      <c r="N28" s="368">
        <f>'19（家庭教師）'!N28+'19（講師求人）'!N28+'19（留学生支援）'!N28+'19（学生メディア）'!N28+'19（学習デザイン）'!N28+'19（経営投資）'!N28</f>
        <v>1671054</v>
      </c>
      <c r="O28" s="368">
        <f>'19（家庭教師）'!O28+'19（講師求人）'!O28+'19（留学生支援）'!O28+'19（学生メディア）'!O28+'19（学習デザイン）'!O28+'19（経営投資）'!O28</f>
        <v>7953237</v>
      </c>
      <c r="P28" s="368">
        <f>'19（家庭教師）'!P28+'19（講師求人）'!P28+'19（留学生支援）'!P28+'19（学生メディア）'!P28+'19（学習デザイン）'!P28+'19（経営投資）'!P28</f>
        <v>6339938</v>
      </c>
      <c r="Q28" s="368">
        <f>'19（家庭教師）'!Q28+'19（講師求人）'!Q28+'19（留学生支援）'!Q28+'19（学生メディア）'!Q28+'19（学習デザイン）'!Q28+'19（経営投資）'!Q28</f>
        <v>1220773</v>
      </c>
      <c r="R28" s="368">
        <f t="shared" si="8"/>
        <v>73421263</v>
      </c>
      <c r="S28" s="369">
        <f t="shared" si="9"/>
        <v>0.1410523602</v>
      </c>
      <c r="T28" s="390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</row>
    <row r="29" ht="11.25" customHeight="1">
      <c r="A29" s="367" t="s">
        <v>82</v>
      </c>
      <c r="B29" s="367">
        <v>604.0</v>
      </c>
      <c r="C29" s="367">
        <v>12.0</v>
      </c>
      <c r="D29" s="351"/>
      <c r="E29" s="368">
        <f>'19（家庭教師）'!E29+'19（講師求人）'!E29+'19（留学生支援）'!E29+'19（学生メディア）'!E29+'19（学習デザイン）'!E29+'19（経営投資）'!E29</f>
        <v>0</v>
      </c>
      <c r="F29" s="368">
        <f>'19（家庭教師）'!F29+'19（講師求人）'!F29+'19（留学生支援）'!F29+'19（学生メディア）'!F29+'19（学習デザイン）'!F29+'19（経営投資）'!F29</f>
        <v>0</v>
      </c>
      <c r="G29" s="368">
        <f>'19（家庭教師）'!G29+'19（講師求人）'!G29+'19（留学生支援）'!G29+'19（学生メディア）'!G29+'19（学習デザイン）'!G29+'19（経営投資）'!G29</f>
        <v>0</v>
      </c>
      <c r="H29" s="368">
        <f>'19（家庭教師）'!H29+'19（講師求人）'!H29+'19（留学生支援）'!H29+'19（学生メディア）'!H29+'19（学習デザイン）'!H29+'19（経営投資）'!H29</f>
        <v>0</v>
      </c>
      <c r="I29" s="368">
        <f>'19（家庭教師）'!I29+'19（講師求人）'!I29+'19（留学生支援）'!I29+'19（学生メディア）'!I29+'19（学習デザイン）'!I29+'19（経営投資）'!I29</f>
        <v>0</v>
      </c>
      <c r="J29" s="368">
        <f>'19（家庭教師）'!J29+'19（講師求人）'!J29+'19（留学生支援）'!J29+'19（学生メディア）'!J29+'19（学習デザイン）'!J29+'19（経営投資）'!J29</f>
        <v>0</v>
      </c>
      <c r="K29" s="368"/>
      <c r="L29" s="368">
        <f>'19（家庭教師）'!L29+'19（講師求人）'!L29+'19（留学生支援）'!L29+'19（学生メディア）'!L29+'19（学習デザイン）'!L29+'19（経営投資）'!L29</f>
        <v>0</v>
      </c>
      <c r="M29" s="368">
        <f>'19（家庭教師）'!M29+'19（講師求人）'!M29+'19（留学生支援）'!M29+'19（学生メディア）'!M29+'19（学習デザイン）'!M29+'19（経営投資）'!M29</f>
        <v>0</v>
      </c>
      <c r="N29" s="368">
        <f>'19（家庭教師）'!N29+'19（講師求人）'!N29+'19（留学生支援）'!N29+'19（学生メディア）'!N29+'19（学習デザイン）'!N29+'19（経営投資）'!N29</f>
        <v>0</v>
      </c>
      <c r="O29" s="368">
        <f>'19（家庭教師）'!O29+'19（講師求人）'!O29+'19（留学生支援）'!O29+'19（学生メディア）'!O29+'19（学習デザイン）'!O29+'19（経営投資）'!O29</f>
        <v>0</v>
      </c>
      <c r="P29" s="368">
        <f>'19（家庭教師）'!P29+'19（講師求人）'!P29+'19（留学生支援）'!P29+'19（学生メディア）'!P29+'19（学習デザイン）'!P29+'19（経営投資）'!P29</f>
        <v>0</v>
      </c>
      <c r="Q29" s="368">
        <f>'19（家庭教師）'!Q29+'19（講師求人）'!Q29+'19（留学生支援）'!Q29+'19（学生メディア）'!Q29+'19（学習デザイン）'!Q29+'19（経営投資）'!Q29</f>
        <v>0</v>
      </c>
      <c r="R29" s="368">
        <f t="shared" si="8"/>
        <v>0</v>
      </c>
      <c r="S29" s="369">
        <f t="shared" si="9"/>
        <v>0</v>
      </c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5"/>
      <c r="C30" s="375"/>
      <c r="D30" s="376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377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10">E3-E18</f>
        <v>123282017</v>
      </c>
      <c r="F31" s="395">
        <f t="shared" si="10"/>
        <v>143129698</v>
      </c>
      <c r="G31" s="395">
        <f t="shared" si="10"/>
        <v>177169247</v>
      </c>
      <c r="H31" s="395">
        <f t="shared" si="10"/>
        <v>135435021</v>
      </c>
      <c r="I31" s="395">
        <f t="shared" si="10"/>
        <v>115975001</v>
      </c>
      <c r="J31" s="395">
        <f t="shared" si="10"/>
        <v>99680344</v>
      </c>
      <c r="K31" s="396"/>
      <c r="L31" s="395">
        <f t="shared" ref="L31:Q31" si="11">L3-L18</f>
        <v>114498920</v>
      </c>
      <c r="M31" s="395">
        <f t="shared" si="11"/>
        <v>122752508</v>
      </c>
      <c r="N31" s="395">
        <f t="shared" si="11"/>
        <v>108253250</v>
      </c>
      <c r="O31" s="395">
        <f t="shared" si="11"/>
        <v>99388046</v>
      </c>
      <c r="P31" s="395">
        <f t="shared" si="11"/>
        <v>93834767</v>
      </c>
      <c r="Q31" s="395">
        <f t="shared" si="11"/>
        <v>97470053</v>
      </c>
      <c r="R31" s="395">
        <f t="shared" ref="R31:R44" si="14">SUM(E31:J31,L31:Q31)</f>
        <v>1430868872</v>
      </c>
      <c r="S31" s="384">
        <f>IFERROR(R31/R3,"")</f>
        <v>0.7332548184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5"/>
      <c r="C32" s="385"/>
      <c r="D32" s="386"/>
      <c r="E32" s="387">
        <f t="shared" ref="E32:J32" si="12">E4</f>
        <v>1808352</v>
      </c>
      <c r="F32" s="387">
        <f t="shared" si="12"/>
        <v>1185840</v>
      </c>
      <c r="G32" s="387">
        <f t="shared" si="12"/>
        <v>1594080</v>
      </c>
      <c r="H32" s="387">
        <f t="shared" si="12"/>
        <v>1807920</v>
      </c>
      <c r="I32" s="387">
        <f t="shared" si="12"/>
        <v>1285200</v>
      </c>
      <c r="J32" s="387">
        <f t="shared" si="12"/>
        <v>1815480</v>
      </c>
      <c r="K32" s="387"/>
      <c r="L32" s="387">
        <f t="shared" ref="L32:Q32" si="13">L4</f>
        <v>1764400</v>
      </c>
      <c r="M32" s="387">
        <f t="shared" si="13"/>
        <v>1386000</v>
      </c>
      <c r="N32" s="387">
        <f t="shared" si="13"/>
        <v>1239700</v>
      </c>
      <c r="O32" s="387">
        <f t="shared" si="13"/>
        <v>1192400</v>
      </c>
      <c r="P32" s="387">
        <f t="shared" si="13"/>
        <v>1553200</v>
      </c>
      <c r="Q32" s="387">
        <f t="shared" si="13"/>
        <v>1864800</v>
      </c>
      <c r="R32" s="387">
        <f t="shared" si="14"/>
        <v>18497372</v>
      </c>
      <c r="S32" s="388">
        <f t="shared" ref="S32:S45" si="17">IFERROR(R32/$R$31,"")</f>
        <v>0.01292737047</v>
      </c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67"/>
      <c r="C33" s="367"/>
      <c r="D33" s="351"/>
      <c r="E33" s="368">
        <f t="shared" ref="E33:J33" si="15">E5</f>
        <v>232200</v>
      </c>
      <c r="F33" s="368">
        <f t="shared" si="15"/>
        <v>178200</v>
      </c>
      <c r="G33" s="368">
        <f t="shared" si="15"/>
        <v>199800</v>
      </c>
      <c r="H33" s="368">
        <f t="shared" si="15"/>
        <v>226800</v>
      </c>
      <c r="I33" s="368">
        <f t="shared" si="15"/>
        <v>178200</v>
      </c>
      <c r="J33" s="368">
        <f t="shared" si="15"/>
        <v>205200</v>
      </c>
      <c r="K33" s="368"/>
      <c r="L33" s="368">
        <f t="shared" ref="L33:Q33" si="16">L5</f>
        <v>208800</v>
      </c>
      <c r="M33" s="368">
        <f t="shared" si="16"/>
        <v>165000</v>
      </c>
      <c r="N33" s="368">
        <f t="shared" si="16"/>
        <v>176000</v>
      </c>
      <c r="O33" s="368">
        <f t="shared" si="16"/>
        <v>176000</v>
      </c>
      <c r="P33" s="368">
        <f t="shared" si="16"/>
        <v>148500</v>
      </c>
      <c r="Q33" s="368">
        <f t="shared" si="16"/>
        <v>221485</v>
      </c>
      <c r="R33" s="368">
        <f t="shared" si="14"/>
        <v>2316185</v>
      </c>
      <c r="S33" s="369">
        <f t="shared" si="17"/>
        <v>0.001618726248</v>
      </c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368">
        <f t="shared" ref="E34:J34" si="18">E6-E19</f>
        <v>15889256</v>
      </c>
      <c r="F34" s="368">
        <f t="shared" si="18"/>
        <v>16210352</v>
      </c>
      <c r="G34" s="368">
        <f t="shared" si="18"/>
        <v>16988214</v>
      </c>
      <c r="H34" s="368">
        <f t="shared" si="18"/>
        <v>17084889</v>
      </c>
      <c r="I34" s="368">
        <f t="shared" si="18"/>
        <v>16859845</v>
      </c>
      <c r="J34" s="368">
        <f t="shared" si="18"/>
        <v>18239031</v>
      </c>
      <c r="K34" s="368"/>
      <c r="L34" s="368">
        <f t="shared" ref="L34:Q34" si="19">L6-L19</f>
        <v>20305062</v>
      </c>
      <c r="M34" s="368">
        <f t="shared" si="19"/>
        <v>21019558</v>
      </c>
      <c r="N34" s="368">
        <f t="shared" si="19"/>
        <v>21170347</v>
      </c>
      <c r="O34" s="368">
        <f t="shared" si="19"/>
        <v>21057198</v>
      </c>
      <c r="P34" s="368">
        <f t="shared" si="19"/>
        <v>17146972</v>
      </c>
      <c r="Q34" s="368">
        <f t="shared" si="19"/>
        <v>15885602</v>
      </c>
      <c r="R34" s="368">
        <f t="shared" si="14"/>
        <v>217856326</v>
      </c>
      <c r="S34" s="369">
        <f t="shared" si="17"/>
        <v>0.1522545708</v>
      </c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397">
        <f t="shared" ref="E35:J35" si="20">E7-E20</f>
        <v>0</v>
      </c>
      <c r="F35" s="397">
        <f t="shared" si="20"/>
        <v>0</v>
      </c>
      <c r="G35" s="397">
        <f t="shared" si="20"/>
        <v>0</v>
      </c>
      <c r="H35" s="397">
        <f t="shared" si="20"/>
        <v>0</v>
      </c>
      <c r="I35" s="397">
        <f t="shared" si="20"/>
        <v>0</v>
      </c>
      <c r="J35" s="397">
        <f t="shared" si="20"/>
        <v>0</v>
      </c>
      <c r="K35" s="397"/>
      <c r="L35" s="397">
        <f t="shared" ref="L35:Q35" si="21">L7-L20</f>
        <v>0</v>
      </c>
      <c r="M35" s="397">
        <f t="shared" si="21"/>
        <v>0</v>
      </c>
      <c r="N35" s="397">
        <f t="shared" si="21"/>
        <v>0</v>
      </c>
      <c r="O35" s="397">
        <f t="shared" si="21"/>
        <v>0</v>
      </c>
      <c r="P35" s="397">
        <f t="shared" si="21"/>
        <v>0</v>
      </c>
      <c r="Q35" s="397">
        <f t="shared" si="21"/>
        <v>0</v>
      </c>
      <c r="R35" s="368">
        <f t="shared" si="14"/>
        <v>0</v>
      </c>
      <c r="S35" s="398">
        <f t="shared" si="17"/>
        <v>0</v>
      </c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373" t="s">
        <v>109</v>
      </c>
      <c r="B36" s="356"/>
      <c r="C36" s="356"/>
      <c r="D36" s="356"/>
      <c r="E36" s="368">
        <f t="shared" ref="E36:J36" si="22">E8-E21</f>
        <v>15820</v>
      </c>
      <c r="F36" s="368">
        <f t="shared" si="22"/>
        <v>23730</v>
      </c>
      <c r="G36" s="368">
        <f t="shared" si="22"/>
        <v>31640</v>
      </c>
      <c r="H36" s="368">
        <f t="shared" si="22"/>
        <v>30000</v>
      </c>
      <c r="I36" s="368">
        <f t="shared" si="22"/>
        <v>185730</v>
      </c>
      <c r="J36" s="368">
        <f t="shared" si="22"/>
        <v>37955</v>
      </c>
      <c r="K36" s="397"/>
      <c r="L36" s="368">
        <f t="shared" ref="L36:Q36" si="23">L8-L21</f>
        <v>20000</v>
      </c>
      <c r="M36" s="368">
        <f t="shared" si="23"/>
        <v>92655</v>
      </c>
      <c r="N36" s="368">
        <f t="shared" si="23"/>
        <v>106910</v>
      </c>
      <c r="O36" s="368">
        <f t="shared" si="23"/>
        <v>179407</v>
      </c>
      <c r="P36" s="368">
        <f t="shared" si="23"/>
        <v>81820</v>
      </c>
      <c r="Q36" s="368">
        <f t="shared" si="23"/>
        <v>169820</v>
      </c>
      <c r="R36" s="368">
        <f t="shared" si="14"/>
        <v>975487</v>
      </c>
      <c r="S36" s="398">
        <f t="shared" si="17"/>
        <v>0.0006817445114</v>
      </c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73" t="s">
        <v>34</v>
      </c>
      <c r="B37" s="356"/>
      <c r="C37" s="356"/>
      <c r="D37" s="356"/>
      <c r="E37" s="368">
        <f t="shared" ref="E37:J37" si="24">E9-E22</f>
        <v>44896680</v>
      </c>
      <c r="F37" s="368">
        <f t="shared" si="24"/>
        <v>67447080</v>
      </c>
      <c r="G37" s="368">
        <f t="shared" si="24"/>
        <v>68557320</v>
      </c>
      <c r="H37" s="368">
        <f t="shared" si="24"/>
        <v>56646000</v>
      </c>
      <c r="I37" s="368">
        <f t="shared" si="24"/>
        <v>42357600</v>
      </c>
      <c r="J37" s="368">
        <f t="shared" si="24"/>
        <v>32713200</v>
      </c>
      <c r="K37" s="397"/>
      <c r="L37" s="368">
        <f t="shared" ref="L37:Q37" si="25">L9-L22</f>
        <v>35371600</v>
      </c>
      <c r="M37" s="368">
        <f t="shared" si="25"/>
        <v>35838900</v>
      </c>
      <c r="N37" s="368">
        <f t="shared" si="25"/>
        <v>28558200</v>
      </c>
      <c r="O37" s="368">
        <f t="shared" si="25"/>
        <v>23917300</v>
      </c>
      <c r="P37" s="368">
        <f t="shared" si="25"/>
        <v>19901200</v>
      </c>
      <c r="Q37" s="368">
        <f t="shared" si="25"/>
        <v>34674200</v>
      </c>
      <c r="R37" s="368">
        <f t="shared" si="14"/>
        <v>490879280</v>
      </c>
      <c r="S37" s="398">
        <f t="shared" si="17"/>
        <v>0.3430637773</v>
      </c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73" t="s">
        <v>79</v>
      </c>
      <c r="B38" s="356"/>
      <c r="C38" s="356"/>
      <c r="D38" s="356"/>
      <c r="E38" s="368">
        <f t="shared" ref="E38:J38" si="26">E10-E23</f>
        <v>7127494</v>
      </c>
      <c r="F38" s="368">
        <f t="shared" si="26"/>
        <v>7125445</v>
      </c>
      <c r="G38" s="368">
        <f t="shared" si="26"/>
        <v>6868818</v>
      </c>
      <c r="H38" s="368">
        <f t="shared" si="26"/>
        <v>6606878</v>
      </c>
      <c r="I38" s="368">
        <f t="shared" si="26"/>
        <v>7357557</v>
      </c>
      <c r="J38" s="368">
        <f t="shared" si="26"/>
        <v>6974936</v>
      </c>
      <c r="K38" s="397"/>
      <c r="L38" s="368">
        <f t="shared" ref="L38:Q38" si="27">L10-L23</f>
        <v>6999083</v>
      </c>
      <c r="M38" s="368">
        <f t="shared" si="27"/>
        <v>10302916</v>
      </c>
      <c r="N38" s="368">
        <f t="shared" si="27"/>
        <v>12330178</v>
      </c>
      <c r="O38" s="368">
        <f t="shared" si="27"/>
        <v>8413176</v>
      </c>
      <c r="P38" s="368">
        <f t="shared" si="27"/>
        <v>9581362</v>
      </c>
      <c r="Q38" s="368">
        <f t="shared" si="27"/>
        <v>4282855</v>
      </c>
      <c r="R38" s="368">
        <f t="shared" si="14"/>
        <v>93970698</v>
      </c>
      <c r="S38" s="398">
        <f t="shared" si="17"/>
        <v>0.0656738712</v>
      </c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67" t="s">
        <v>80</v>
      </c>
      <c r="B39" s="351"/>
      <c r="C39" s="351"/>
      <c r="D39" s="351"/>
      <c r="E39" s="368">
        <f t="shared" ref="E39:J39" si="28">E11-E24</f>
        <v>30545640</v>
      </c>
      <c r="F39" s="368">
        <f t="shared" si="28"/>
        <v>28722972</v>
      </c>
      <c r="G39" s="368">
        <f t="shared" si="28"/>
        <v>34940237</v>
      </c>
      <c r="H39" s="368">
        <f t="shared" si="28"/>
        <v>30886663</v>
      </c>
      <c r="I39" s="368">
        <f t="shared" si="28"/>
        <v>33436976</v>
      </c>
      <c r="J39" s="368">
        <f t="shared" si="28"/>
        <v>27961008</v>
      </c>
      <c r="K39" s="368"/>
      <c r="L39" s="368">
        <f t="shared" ref="L39:Q39" si="29">L11-L24</f>
        <v>30008747</v>
      </c>
      <c r="M39" s="368">
        <f t="shared" si="29"/>
        <v>31070884</v>
      </c>
      <c r="N39" s="368">
        <f t="shared" si="29"/>
        <v>29422349</v>
      </c>
      <c r="O39" s="368">
        <f t="shared" si="29"/>
        <v>26689219</v>
      </c>
      <c r="P39" s="368">
        <f t="shared" si="29"/>
        <v>30565941</v>
      </c>
      <c r="Q39" s="368">
        <f t="shared" si="29"/>
        <v>29439426</v>
      </c>
      <c r="R39" s="368">
        <f t="shared" si="14"/>
        <v>363690062</v>
      </c>
      <c r="S39" s="398">
        <f t="shared" si="17"/>
        <v>0.2541742777</v>
      </c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67" t="s">
        <v>116</v>
      </c>
      <c r="B40" s="351"/>
      <c r="C40" s="351"/>
      <c r="D40" s="351"/>
      <c r="E40" s="368">
        <f t="shared" ref="E40:J40" si="30">E12-E25</f>
        <v>0</v>
      </c>
      <c r="F40" s="368">
        <f t="shared" si="30"/>
        <v>0</v>
      </c>
      <c r="G40" s="368">
        <f t="shared" si="30"/>
        <v>0</v>
      </c>
      <c r="H40" s="368">
        <f t="shared" si="30"/>
        <v>0</v>
      </c>
      <c r="I40" s="368">
        <f t="shared" si="30"/>
        <v>0</v>
      </c>
      <c r="J40" s="368">
        <f t="shared" si="30"/>
        <v>0</v>
      </c>
      <c r="K40" s="368"/>
      <c r="L40" s="368">
        <f t="shared" ref="L40:Q40" si="31">L12-L25</f>
        <v>0</v>
      </c>
      <c r="M40" s="368">
        <f t="shared" si="31"/>
        <v>0</v>
      </c>
      <c r="N40" s="368">
        <f t="shared" si="31"/>
        <v>0</v>
      </c>
      <c r="O40" s="368">
        <f t="shared" si="31"/>
        <v>0</v>
      </c>
      <c r="P40" s="368">
        <f t="shared" si="31"/>
        <v>0</v>
      </c>
      <c r="Q40" s="368">
        <f t="shared" si="31"/>
        <v>0</v>
      </c>
      <c r="R40" s="368">
        <f t="shared" si="14"/>
        <v>0</v>
      </c>
      <c r="S40" s="398">
        <f t="shared" si="17"/>
        <v>0</v>
      </c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367" t="s">
        <v>111</v>
      </c>
      <c r="B41" s="351"/>
      <c r="C41" s="351"/>
      <c r="D41" s="351"/>
      <c r="E41" s="368">
        <f t="shared" ref="E41:J41" si="32">E13-E26</f>
        <v>1194133</v>
      </c>
      <c r="F41" s="368">
        <f t="shared" si="32"/>
        <v>2682210</v>
      </c>
      <c r="G41" s="368">
        <f t="shared" si="32"/>
        <v>946334</v>
      </c>
      <c r="H41" s="368">
        <f t="shared" si="32"/>
        <v>930948</v>
      </c>
      <c r="I41" s="368">
        <f t="shared" si="32"/>
        <v>686074</v>
      </c>
      <c r="J41" s="368">
        <f t="shared" si="32"/>
        <v>282000</v>
      </c>
      <c r="K41" s="368"/>
      <c r="L41" s="368">
        <f t="shared" ref="L41:Q41" si="33">L13-L26</f>
        <v>5288168</v>
      </c>
      <c r="M41" s="368">
        <f t="shared" si="33"/>
        <v>3928239</v>
      </c>
      <c r="N41" s="368">
        <f t="shared" si="33"/>
        <v>3335023</v>
      </c>
      <c r="O41" s="368">
        <f t="shared" si="33"/>
        <v>2905002</v>
      </c>
      <c r="P41" s="368">
        <f t="shared" si="33"/>
        <v>983689</v>
      </c>
      <c r="Q41" s="368">
        <f t="shared" si="33"/>
        <v>349175</v>
      </c>
      <c r="R41" s="368">
        <f t="shared" si="14"/>
        <v>23510995</v>
      </c>
      <c r="S41" s="398">
        <f t="shared" si="17"/>
        <v>0.01643127156</v>
      </c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367" t="s">
        <v>112</v>
      </c>
      <c r="B42" s="351"/>
      <c r="C42" s="351"/>
      <c r="D42" s="351"/>
      <c r="E42" s="368">
        <f t="shared" ref="E42:J42" si="34">E14-E27</f>
        <v>11154663</v>
      </c>
      <c r="F42" s="368">
        <f t="shared" si="34"/>
        <v>14080544</v>
      </c>
      <c r="G42" s="368">
        <f t="shared" si="34"/>
        <v>40993721</v>
      </c>
      <c r="H42" s="368">
        <f t="shared" si="34"/>
        <v>13392523</v>
      </c>
      <c r="I42" s="368">
        <f t="shared" si="34"/>
        <v>11393545</v>
      </c>
      <c r="J42" s="368">
        <f t="shared" si="34"/>
        <v>10431113</v>
      </c>
      <c r="K42" s="368"/>
      <c r="L42" s="368">
        <f t="shared" ref="L42:Q42" si="35">L14-L27</f>
        <v>11467459</v>
      </c>
      <c r="M42" s="368">
        <f t="shared" si="35"/>
        <v>10259507</v>
      </c>
      <c r="N42" s="368">
        <f t="shared" si="35"/>
        <v>9874829</v>
      </c>
      <c r="O42" s="368">
        <f t="shared" si="35"/>
        <v>9815232</v>
      </c>
      <c r="P42" s="368">
        <f t="shared" si="35"/>
        <v>8148984</v>
      </c>
      <c r="Q42" s="368">
        <f t="shared" si="35"/>
        <v>5036539</v>
      </c>
      <c r="R42" s="368">
        <f t="shared" si="14"/>
        <v>156048659</v>
      </c>
      <c r="S42" s="398">
        <f t="shared" si="17"/>
        <v>0.109058672</v>
      </c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</row>
    <row r="43" ht="11.25" customHeight="1">
      <c r="A43" s="385" t="s">
        <v>113</v>
      </c>
      <c r="B43" s="356"/>
      <c r="C43" s="356"/>
      <c r="D43" s="356"/>
      <c r="E43" s="368">
        <f t="shared" ref="E43:J43" si="36">E15-E28</f>
        <v>3264091</v>
      </c>
      <c r="F43" s="368">
        <f t="shared" si="36"/>
        <v>4754685</v>
      </c>
      <c r="G43" s="368">
        <f t="shared" si="36"/>
        <v>5381083</v>
      </c>
      <c r="H43" s="368">
        <f t="shared" si="36"/>
        <v>7082400</v>
      </c>
      <c r="I43" s="368">
        <f t="shared" si="36"/>
        <v>1538146</v>
      </c>
      <c r="J43" s="368">
        <f t="shared" si="36"/>
        <v>391385</v>
      </c>
      <c r="K43" s="368"/>
      <c r="L43" s="368">
        <f t="shared" ref="L43:Q43" si="37">L15-L28</f>
        <v>1393601</v>
      </c>
      <c r="M43" s="368">
        <f t="shared" si="37"/>
        <v>8188849</v>
      </c>
      <c r="N43" s="368">
        <f t="shared" si="37"/>
        <v>1297714</v>
      </c>
      <c r="O43" s="368">
        <f t="shared" si="37"/>
        <v>4106072</v>
      </c>
      <c r="P43" s="368">
        <f t="shared" si="37"/>
        <v>5218699</v>
      </c>
      <c r="Q43" s="368">
        <f t="shared" si="37"/>
        <v>1235386</v>
      </c>
      <c r="R43" s="368">
        <f t="shared" si="14"/>
        <v>43852111</v>
      </c>
      <c r="S43" s="398">
        <f t="shared" si="17"/>
        <v>0.03064719057</v>
      </c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367" t="s">
        <v>82</v>
      </c>
      <c r="B44" s="356"/>
      <c r="C44" s="356"/>
      <c r="D44" s="356"/>
      <c r="E44" s="368">
        <f t="shared" ref="E44:J44" si="38">E16-E29</f>
        <v>7153688</v>
      </c>
      <c r="F44" s="368">
        <f t="shared" si="38"/>
        <v>718640</v>
      </c>
      <c r="G44" s="368">
        <f t="shared" si="38"/>
        <v>668000</v>
      </c>
      <c r="H44" s="368">
        <f t="shared" si="38"/>
        <v>740000</v>
      </c>
      <c r="I44" s="368">
        <f t="shared" si="38"/>
        <v>696128</v>
      </c>
      <c r="J44" s="368">
        <f t="shared" si="38"/>
        <v>629036</v>
      </c>
      <c r="K44" s="368"/>
      <c r="L44" s="368">
        <f t="shared" ref="L44:Q44" si="39">L16-L29</f>
        <v>1672000</v>
      </c>
      <c r="M44" s="368">
        <f t="shared" si="39"/>
        <v>500000</v>
      </c>
      <c r="N44" s="368">
        <f t="shared" si="39"/>
        <v>742000</v>
      </c>
      <c r="O44" s="368">
        <f t="shared" si="39"/>
        <v>937040</v>
      </c>
      <c r="P44" s="368">
        <f t="shared" si="39"/>
        <v>504400</v>
      </c>
      <c r="Q44" s="368">
        <f t="shared" si="39"/>
        <v>4310765</v>
      </c>
      <c r="R44" s="368">
        <f t="shared" si="14"/>
        <v>19271697</v>
      </c>
      <c r="S44" s="398">
        <f t="shared" si="17"/>
        <v>0.01346852767</v>
      </c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99"/>
      <c r="B45" s="400"/>
      <c r="C45" s="400"/>
      <c r="D45" s="400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401"/>
      <c r="Q45" s="401"/>
      <c r="R45" s="401"/>
      <c r="S45" s="402">
        <f t="shared" si="17"/>
        <v>0</v>
      </c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R46" si="40">IFERROR(E31/E3,"")</f>
        <v>0.760460591</v>
      </c>
      <c r="F46" s="404">
        <f t="shared" si="40"/>
        <v>0.7507970265</v>
      </c>
      <c r="G46" s="404">
        <f t="shared" si="40"/>
        <v>0.79752259</v>
      </c>
      <c r="H46" s="404">
        <f t="shared" si="40"/>
        <v>0.7474950145</v>
      </c>
      <c r="I46" s="404">
        <f t="shared" si="40"/>
        <v>0.753280045</v>
      </c>
      <c r="J46" s="404">
        <f t="shared" si="40"/>
        <v>0.7329150467</v>
      </c>
      <c r="K46" s="404" t="str">
        <f t="shared" si="40"/>
        <v/>
      </c>
      <c r="L46" s="404">
        <f t="shared" si="40"/>
        <v>0.71440634</v>
      </c>
      <c r="M46" s="404">
        <f t="shared" si="40"/>
        <v>0.6770380676</v>
      </c>
      <c r="N46" s="404">
        <f t="shared" si="40"/>
        <v>0.6984619993</v>
      </c>
      <c r="O46" s="404">
        <f t="shared" si="40"/>
        <v>0.6684300097</v>
      </c>
      <c r="P46" s="404">
        <f t="shared" si="40"/>
        <v>0.6833743113</v>
      </c>
      <c r="Q46" s="404">
        <f t="shared" si="40"/>
        <v>0.7938949617</v>
      </c>
      <c r="R46" s="404">
        <f t="shared" si="40"/>
        <v>0.7332548184</v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3.5" customHeight="1">
      <c r="A48" s="358" t="s">
        <v>120</v>
      </c>
      <c r="B48" s="358">
        <v>751.0</v>
      </c>
      <c r="C48" s="358"/>
      <c r="D48" s="358"/>
      <c r="E48" s="361">
        <f t="shared" ref="E48:J48" si="41">SUM(E49:E52)</f>
        <v>8738929</v>
      </c>
      <c r="F48" s="361">
        <f t="shared" si="41"/>
        <v>8210191</v>
      </c>
      <c r="G48" s="361">
        <f t="shared" si="41"/>
        <v>8514080</v>
      </c>
      <c r="H48" s="361">
        <f t="shared" si="41"/>
        <v>9036453</v>
      </c>
      <c r="I48" s="361">
        <f t="shared" si="41"/>
        <v>9092230</v>
      </c>
      <c r="J48" s="361">
        <f t="shared" si="41"/>
        <v>7680190</v>
      </c>
      <c r="K48" s="361"/>
      <c r="L48" s="361">
        <f t="shared" ref="L48:Q48" si="42">SUM(L49:L52)</f>
        <v>7881360</v>
      </c>
      <c r="M48" s="361">
        <f t="shared" si="42"/>
        <v>7555075</v>
      </c>
      <c r="N48" s="361">
        <f t="shared" si="42"/>
        <v>6565216</v>
      </c>
      <c r="O48" s="361">
        <f t="shared" si="42"/>
        <v>6421545</v>
      </c>
      <c r="P48" s="361">
        <f t="shared" si="42"/>
        <v>8511407</v>
      </c>
      <c r="Q48" s="361">
        <f t="shared" si="42"/>
        <v>8468032</v>
      </c>
      <c r="R48" s="361">
        <f t="shared" ref="R48:R63" si="43">SUM(E48:J48,L48:Q48)</f>
        <v>96674708</v>
      </c>
      <c r="S48" s="362">
        <f t="shared" ref="S48:S98" si="44">IFERROR(R48/$R$31,"")</f>
        <v>0.06756363905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363" t="s">
        <v>121</v>
      </c>
      <c r="B49" s="363">
        <v>751.0</v>
      </c>
      <c r="C49" s="363">
        <v>1.0</v>
      </c>
      <c r="D49" s="364"/>
      <c r="E49" s="365">
        <f>'19（管理）'!E49+'19（家庭教師）'!E49+'19（講師求人）'!E49+'19（留学生支援）'!E49+'19（学生メディア）'!E49+'19（学習デザイン）'!E49+'19（経営投資）'!E49</f>
        <v>277990</v>
      </c>
      <c r="F49" s="365">
        <f>'19（管理）'!F49+'19（家庭教師）'!F49+'19（講師求人）'!F49+'19（留学生支援）'!F49+'19（学生メディア）'!F49+'19（学習デザイン）'!F49+'19（経営投資）'!F49</f>
        <v>274125</v>
      </c>
      <c r="G49" s="365">
        <f>'19（管理）'!G49+'19（家庭教師）'!G49+'19（講師求人）'!G49+'19（留学生支援）'!G49+'19（学生メディア）'!G49+'19（学習デザイン）'!G49+'19（経営投資）'!G49</f>
        <v>277728</v>
      </c>
      <c r="H49" s="365">
        <f>'19（管理）'!H49+'19（家庭教師）'!H49+'19（講師求人）'!H49+'19（留学生支援）'!H49+'19（学生メディア）'!H49+'19（学習デザイン）'!H49+'19（経営投資）'!H49</f>
        <v>278569</v>
      </c>
      <c r="I49" s="365">
        <f>'19（管理）'!I49+'19（家庭教師）'!I49+'19（講師求人）'!I49+'19（留学生支援）'!I49+'19（学生メディア）'!I49+'19（学習デザイン）'!I49+'19（経営投資）'!I49</f>
        <v>330042</v>
      </c>
      <c r="J49" s="365">
        <f>'19（管理）'!J49+'19（家庭教師）'!J49+'19（講師求人）'!J49+'19（留学生支援）'!J49+'19（学生メディア）'!J49+'19（学習デザイン）'!J49+'19（経営投資）'!J49</f>
        <v>325477</v>
      </c>
      <c r="K49" s="365"/>
      <c r="L49" s="365">
        <f>'19（管理）'!L49+'19（家庭教師）'!L49+'19（講師求人）'!L49+'19（留学生支援）'!L49+'19（学生メディア）'!L49+'19（学習デザイン）'!L49+'19（経営投資）'!L49</f>
        <v>538169</v>
      </c>
      <c r="M49" s="365">
        <f>'19（管理）'!M49+'19（家庭教師）'!M49+'19（講師求人）'!M49+'19（留学生支援）'!M49+'19（学生メディア）'!M49+'19（学習デザイン）'!M49+'19（経営投資）'!M49</f>
        <v>293916</v>
      </c>
      <c r="N49" s="365">
        <f>'19（管理）'!N49+'19（家庭教師）'!N49+'19（講師求人）'!N49+'19（留学生支援）'!N49+'19（学生メディア）'!N49+'19（学習デザイン）'!N49+'19（経営投資）'!N49</f>
        <v>279557</v>
      </c>
      <c r="O49" s="365">
        <f>'19（管理）'!O49+'19（家庭教師）'!O49+'19（講師求人）'!O49+'19（留学生支援）'!O49+'19（学生メディア）'!O49+'19（学習デザイン）'!O49+'19（経営投資）'!O49</f>
        <v>287512</v>
      </c>
      <c r="P49" s="365">
        <f>'19（管理）'!P49+'19（家庭教師）'!P49+'19（講師求人）'!P49+'19（留学生支援）'!P49+'19（学生メディア）'!P49+'19（学習デザイン）'!P49+'19（経営投資）'!P49</f>
        <v>495258</v>
      </c>
      <c r="Q49" s="365">
        <f>'19（管理）'!Q49+'19（家庭教師）'!Q49+'19（講師求人）'!Q49+'19（留学生支援）'!Q49+'19（学生メディア）'!Q49+'19（学習デザイン）'!Q49+'19（経営投資）'!Q49</f>
        <v>403802</v>
      </c>
      <c r="R49" s="407">
        <f t="shared" si="43"/>
        <v>4062145</v>
      </c>
      <c r="S49" s="366">
        <f t="shared" si="44"/>
        <v>0.002838935894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367" t="s">
        <v>122</v>
      </c>
      <c r="B50" s="367">
        <v>751.0</v>
      </c>
      <c r="C50" s="367">
        <v>2.0</v>
      </c>
      <c r="D50" s="351"/>
      <c r="E50" s="368">
        <f>'19（管理）'!E50+'19（家庭教師）'!E50+'19（講師求人）'!E50+'19（留学生支援）'!E50+'19（学生メディア）'!E50+'19（学習デザイン）'!E50+'19（経営投資）'!E50</f>
        <v>364982</v>
      </c>
      <c r="F50" s="368">
        <f>'19（管理）'!F50+'19（家庭教師）'!F50+'19（講師求人）'!F50+'19（留学生支援）'!F50+'19（学生メディア）'!F50+'19（学習デザイン）'!F50+'19（経営投資）'!F50</f>
        <v>271672</v>
      </c>
      <c r="G50" s="368">
        <f>'19（管理）'!G50+'19（家庭教師）'!G50+'19（講師求人）'!G50+'19（留学生支援）'!G50+'19（学生メディア）'!G50+'19（学習デザイン）'!G50+'19（経営投資）'!G50</f>
        <v>236450</v>
      </c>
      <c r="H50" s="368">
        <f>'19（管理）'!H50+'19（家庭教師）'!H50+'19（講師求人）'!H50+'19（留学生支援）'!H50+'19（学生メディア）'!H50+'19（学習デザイン）'!H50+'19（経営投資）'!H50</f>
        <v>237276</v>
      </c>
      <c r="I50" s="368">
        <f>'19（管理）'!I50+'19（家庭教師）'!I50+'19（講師求人）'!I50+'19（留学生支援）'!I50+'19（学生メディア）'!I50+'19（学習デザイン）'!I50+'19（経営投資）'!I50</f>
        <v>273896</v>
      </c>
      <c r="J50" s="368">
        <f>'19（管理）'!J50+'19（家庭教師）'!J50+'19（講師求人）'!J50+'19（留学生支援）'!J50+'19（学生メディア）'!J50+'19（学習デザイン）'!J50+'19（経営投資）'!J50</f>
        <v>447127</v>
      </c>
      <c r="K50" s="368"/>
      <c r="L50" s="368">
        <f>'19（管理）'!L50+'19（家庭教師）'!L50+'19（講師求人）'!L50+'19（留学生支援）'!L50+'19（学生メディア）'!L50+'19（学習デザイン）'!L50+'19（経営投資）'!L50</f>
        <v>248115</v>
      </c>
      <c r="M50" s="368">
        <f>'19（管理）'!M50+'19（家庭教師）'!M50+'19（講師求人）'!M50+'19（留学生支援）'!M50+'19（学生メディア）'!M50+'19（学習デザイン）'!M50+'19（経営投資）'!M50</f>
        <v>250773</v>
      </c>
      <c r="N50" s="368">
        <f>'19（管理）'!N50+'19（家庭教師）'!N50+'19（講師求人）'!N50+'19（留学生支援）'!N50+'19（学生メディア）'!N50+'19（学習デザイン）'!N50+'19（経営投資）'!N50</f>
        <v>323803</v>
      </c>
      <c r="O50" s="368">
        <f>'19（管理）'!O50+'19（家庭教師）'!O50+'19（講師求人）'!O50+'19（留学生支援）'!O50+'19（学生メディア）'!O50+'19（学習デザイン）'!O50+'19（経営投資）'!O50</f>
        <v>218643</v>
      </c>
      <c r="P50" s="368">
        <f>'19（管理）'!P50+'19（家庭教師）'!P50+'19（講師求人）'!P50+'19（留学生支援）'!P50+'19（学生メディア）'!P50+'19（学習デザイン）'!P50+'19（経営投資）'!P50</f>
        <v>189305</v>
      </c>
      <c r="Q50" s="368">
        <f>'19（管理）'!Q50+'19（家庭教師）'!Q50+'19（講師求人）'!Q50+'19（留学生支援）'!Q50+'19（学生メディア）'!Q50+'19（学習デザイン）'!Q50+'19（経営投資）'!Q50</f>
        <v>240531</v>
      </c>
      <c r="R50" s="408">
        <f t="shared" si="43"/>
        <v>3302573</v>
      </c>
      <c r="S50" s="369">
        <f t="shared" si="44"/>
        <v>0.002308089207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373" t="s">
        <v>123</v>
      </c>
      <c r="B51" s="373">
        <v>751.0</v>
      </c>
      <c r="C51" s="373">
        <v>3.0</v>
      </c>
      <c r="D51" s="356"/>
      <c r="E51" s="368">
        <f>'19（管理）'!E51+'19（家庭教師）'!E51+'19（講師求人）'!E51+'19（留学生支援）'!E51+'19（学生メディア）'!E51+'19（学習デザイン）'!E51+'19（経営投資）'!E51</f>
        <v>8088820</v>
      </c>
      <c r="F51" s="368">
        <f>'19（管理）'!F51+'19（家庭教師）'!F51+'19（講師求人）'!F51+'19（留学生支援）'!F51+'19（学生メディア）'!F51+'19（学習デザイン）'!F51+'19（経営投資）'!F51</f>
        <v>7659783</v>
      </c>
      <c r="G51" s="368">
        <f>'19（管理）'!G51+'19（家庭教師）'!G51+'19（講師求人）'!G51+'19（留学生支援）'!G51+'19（学生メディア）'!G51+'19（学習デザイン）'!G51+'19（経営投資）'!G51</f>
        <v>7995291</v>
      </c>
      <c r="H51" s="368">
        <f>'19（管理）'!H51+'19（家庭教師）'!H51+'19（講師求人）'!H51+'19（留学生支援）'!H51+'19（学生メディア）'!H51+'19（学習デザイン）'!H51+'19（経営投資）'!H51</f>
        <v>8515997</v>
      </c>
      <c r="I51" s="368">
        <f>'19（管理）'!I51+'19（家庭教師）'!I51+'19（講師求人）'!I51+'19（留学生支援）'!I51+'19（学生メディア）'!I51+'19（学習デザイン）'!I51+'19（経営投資）'!I51</f>
        <v>8488292</v>
      </c>
      <c r="J51" s="368">
        <f>'19（管理）'!J51+'19（家庭教師）'!J51+'19（講師求人）'!J51+'19（留学生支援）'!J51+'19（学生メディア）'!J51+'19（学習デザイン）'!J51+'19（経営投資）'!J51</f>
        <v>6907586</v>
      </c>
      <c r="K51" s="368"/>
      <c r="L51" s="368">
        <f>'19（管理）'!L51+'19（家庭教師）'!L51+'19（講師求人）'!L51+'19（留学生支援）'!L51+'19（学生メディア）'!L51+'19（学習デザイン）'!L51+'19（経営投資）'!L51</f>
        <v>7095076</v>
      </c>
      <c r="M51" s="368">
        <f>'19（管理）'!M51+'19（家庭教師）'!M51+'19（講師求人）'!M51+'19（留学生支援）'!M51+'19（学生メディア）'!M51+'19（学習デザイン）'!M51+'19（経営投資）'!M51</f>
        <v>7010386</v>
      </c>
      <c r="N51" s="368">
        <f>'19（管理）'!N51+'19（家庭教師）'!N51+'19（講師求人）'!N51+'19（留学生支援）'!N51+'19（学生メディア）'!N51+'19（学習デザイン）'!N51+'19（経営投資）'!N51</f>
        <v>5961856</v>
      </c>
      <c r="O51" s="368">
        <f>'19（管理）'!O51+'19（家庭教師）'!O51+'19（講師求人）'!O51+'19（留学生支援）'!O51+'19（学生メディア）'!O51+'19（学習デザイン）'!O51+'19（経営投資）'!O51</f>
        <v>5911455</v>
      </c>
      <c r="P51" s="368">
        <f>'19（管理）'!P51+'19（家庭教師）'!P51+'19（講師求人）'!P51+'19（留学生支援）'!P51+'19（学生メディア）'!P51+'19（学習デザイン）'!P51+'19（経営投資）'!P51</f>
        <v>7823139</v>
      </c>
      <c r="Q51" s="368">
        <f>'19（管理）'!Q51+'19（家庭教師）'!Q51+'19（講師求人）'!Q51+'19（留学生支援）'!Q51+'19（学生メディア）'!Q51+'19（学習デザイン）'!Q51+'19（経営投資）'!Q51</f>
        <v>7819920</v>
      </c>
      <c r="R51" s="409">
        <f t="shared" si="43"/>
        <v>89277601</v>
      </c>
      <c r="S51" s="398">
        <f t="shared" si="44"/>
        <v>0.06239397806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399">
        <v>751.0</v>
      </c>
      <c r="C52" s="399">
        <v>0.0</v>
      </c>
      <c r="D52" s="400"/>
      <c r="E52" s="401">
        <f>'19（管理）'!E52+'19（家庭教師）'!E52+'19（講師求人）'!E52+'19（留学生支援）'!E52+'19（学生メディア）'!E52+'19（学習デザイン）'!E52+'19（経営投資）'!E52</f>
        <v>7137</v>
      </c>
      <c r="F52" s="401">
        <f>'19（管理）'!F52+'19（家庭教師）'!F52+'19（講師求人）'!F52+'19（留学生支援）'!F52+'19（学生メディア）'!F52+'19（学習デザイン）'!F52+'19（経営投資）'!F52</f>
        <v>4611</v>
      </c>
      <c r="G52" s="401">
        <f>'19（管理）'!G52+'19（家庭教師）'!G52+'19（講師求人）'!G52+'19（留学生支援）'!G52+'19（学生メディア）'!G52+'19（学習デザイン）'!G52+'19（経営投資）'!G52</f>
        <v>4611</v>
      </c>
      <c r="H52" s="401">
        <f>'19（管理）'!H52+'19（家庭教師）'!H52+'19（講師求人）'!H52+'19（留学生支援）'!H52+'19（学生メディア）'!H52+'19（学習デザイン）'!H52+'19（経営投資）'!H52</f>
        <v>4611</v>
      </c>
      <c r="I52" s="401">
        <f>'19（管理）'!I52+'19（家庭教師）'!I52+'19（講師求人）'!I52+'19（留学生支援）'!I52+'19（学生メディア）'!I52+'19（学習デザイン）'!I52+'19（経営投資）'!I52</f>
        <v>0</v>
      </c>
      <c r="J52" s="401">
        <f>'19（管理）'!J52+'19（家庭教師）'!J52+'19（講師求人）'!J52+'19（留学生支援）'!J52+'19（学生メディア）'!J52+'19（学習デザイン）'!J52+'19（経営投資）'!J52</f>
        <v>0</v>
      </c>
      <c r="K52" s="401"/>
      <c r="L52" s="401">
        <f>'19（管理）'!L52+'19（家庭教師）'!L52+'19（講師求人）'!L52+'19（留学生支援）'!L52+'19（学生メディア）'!L52+'19（学習デザイン）'!L52+'19（経営投資）'!L52</f>
        <v>0</v>
      </c>
      <c r="M52" s="401">
        <f>'19（管理）'!M52+'19（家庭教師）'!M52+'19（講師求人）'!M52+'19（留学生支援）'!M52+'19（学生メディア）'!M52+'19（学習デザイン）'!M52+'19（経営投資）'!M52</f>
        <v>0</v>
      </c>
      <c r="N52" s="401">
        <f>'19（管理）'!N52+'19（家庭教師）'!N52+'19（講師求人）'!N52+'19（留学生支援）'!N52+'19（学生メディア）'!N52+'19（学習デザイン）'!N52+'19（経営投資）'!N52</f>
        <v>0</v>
      </c>
      <c r="O52" s="401">
        <f>'19（管理）'!O52+'19（家庭教師）'!O52+'19（講師求人）'!O52+'19（留学生支援）'!O52+'19（学生メディア）'!O52+'19（学習デザイン）'!O52+'19（経営投資）'!O52</f>
        <v>3935</v>
      </c>
      <c r="P52" s="401">
        <f>'19（管理）'!P52+'19（家庭教師）'!P52+'19（講師求人）'!P52+'19（留学生支援）'!P52+'19（学生メディア）'!P52+'19（学習デザイン）'!P52+'19（経営投資）'!P52</f>
        <v>3705</v>
      </c>
      <c r="Q52" s="401">
        <f>'19（管理）'!Q52+'19（家庭教師）'!Q52+'19（講師求人）'!Q52+'19（留学生支援）'!Q52+'19（学生メディア）'!Q52+'19（学習デザイン）'!Q52+'19（経営投資）'!Q52</f>
        <v>3779</v>
      </c>
      <c r="R52" s="410">
        <f t="shared" si="43"/>
        <v>32389</v>
      </c>
      <c r="S52" s="402">
        <f t="shared" si="44"/>
        <v>0.00002263589672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6"/>
      <c r="E53" s="387">
        <f>'19（管理）'!E53+'19（家庭教師）'!E53+'19（講師求人）'!E53+'19（留学生支援）'!E53+'19（学生メディア）'!E53+'19（学習デザイン）'!E53+'19（経営投資）'!E53</f>
        <v>328848</v>
      </c>
      <c r="F53" s="387">
        <f>'19（管理）'!F53+'19（家庭教師）'!F53+'19（講師求人）'!F53+'19（留学生支援）'!F53+'19（学生メディア）'!F53+'19（学習デザイン）'!F53+'19（経営投資）'!F53</f>
        <v>268892</v>
      </c>
      <c r="G53" s="387">
        <f>'19（管理）'!G53+'19（家庭教師）'!G53+'19（講師求人）'!G53+'19（留学生支援）'!G53+'19（学生メディア）'!G53+'19（学習デザイン）'!G53+'19（経営投資）'!G53</f>
        <v>384464</v>
      </c>
      <c r="H53" s="387">
        <f>'19（管理）'!H53+'19（家庭教師）'!H53+'19（講師求人）'!H53+'19（留学生支援）'!H53+'19（学生メディア）'!H53+'19（学習デザイン）'!H53+'19（経営投資）'!H53</f>
        <v>365559</v>
      </c>
      <c r="I53" s="387">
        <f>'19（管理）'!I53+'19（家庭教師）'!I53+'19（講師求人）'!I53+'19（留学生支援）'!I53+'19（学生メディア）'!I53+'19（学習デザイン）'!I53+'19（経営投資）'!I53</f>
        <v>477193</v>
      </c>
      <c r="J53" s="387">
        <f>'19（管理）'!J53+'19（家庭教師）'!J53+'19（講師求人）'!J53+'19（留学生支援）'!J53+'19（学生メディア）'!J53+'19（学習デザイン）'!J53+'19（経営投資）'!J53</f>
        <v>422046</v>
      </c>
      <c r="K53" s="387"/>
      <c r="L53" s="387">
        <f>'19（管理）'!L53+'19（家庭教師）'!L53+'19（講師求人）'!L53+'19（留学生支援）'!L53+'19（学生メディア）'!L53+'19（学習デザイン）'!L53+'19（経営投資）'!L53</f>
        <v>370798</v>
      </c>
      <c r="M53" s="387">
        <f>'19（管理）'!M53+'19（家庭教師）'!M53+'19（講師求人）'!M53+'19（留学生支援）'!M53+'19（学生メディア）'!M53+'19（学習デザイン）'!M53+'19（経営投資）'!M53</f>
        <v>290595</v>
      </c>
      <c r="N53" s="387">
        <f>'19（管理）'!N53+'19（家庭教師）'!N53+'19（講師求人）'!N53+'19（留学生支援）'!N53+'19（学生メディア）'!N53+'19（学習デザイン）'!N53+'19（経営投資）'!N53</f>
        <v>364040</v>
      </c>
      <c r="O53" s="387">
        <f>'19（管理）'!O53+'19（家庭教師）'!O53+'19（講師求人）'!O53+'19（留学生支援）'!O53+'19（学生メディア）'!O53+'19（学習デザイン）'!O53+'19（経営投資）'!O53</f>
        <v>359318</v>
      </c>
      <c r="P53" s="387">
        <f>'19（管理）'!P53+'19（家庭教師）'!P53+'19（講師求人）'!P53+'19（留学生支援）'!P53+'19（学生メディア）'!P53+'19（学習デザイン）'!P53+'19（経営投資）'!P53</f>
        <v>391840</v>
      </c>
      <c r="Q53" s="387">
        <f>'19（管理）'!Q53+'19（家庭教師）'!Q53+'19（講師求人）'!Q53+'19（留学生支援）'!Q53+'19（学生メディア）'!Q53+'19（学習デザイン）'!Q53+'19（経営投資）'!Q53</f>
        <v>192701</v>
      </c>
      <c r="R53" s="412">
        <f t="shared" si="43"/>
        <v>4216294</v>
      </c>
      <c r="S53" s="388">
        <f t="shared" si="44"/>
        <v>0.00294666694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67">
        <v>750.0</v>
      </c>
      <c r="C54" s="367"/>
      <c r="D54" s="351"/>
      <c r="E54" s="368">
        <f>'19（管理）'!E54+'19（家庭教師）'!E54+'19（講師求人）'!E54+'19（留学生支援）'!E54+'19（学生メディア）'!E54+'19（学習デザイン）'!E54+'19（経営投資）'!E54</f>
        <v>481393</v>
      </c>
      <c r="F54" s="368">
        <f>'19（管理）'!F54+'19（家庭教師）'!F54+'19（講師求人）'!F54+'19（留学生支援）'!F54+'19（学生メディア）'!F54+'19（学習デザイン）'!F54+'19（経営投資）'!F54</f>
        <v>483466</v>
      </c>
      <c r="G54" s="368">
        <f>'19（管理）'!G54+'19（家庭教師）'!G54+'19（講師求人）'!G54+'19（留学生支援）'!G54+'19（学生メディア）'!G54+'19（学習デザイン）'!G54+'19（経営投資）'!G54</f>
        <v>540740</v>
      </c>
      <c r="H54" s="368">
        <f>'19（管理）'!H54+'19（家庭教師）'!H54+'19（講師求人）'!H54+'19（留学生支援）'!H54+'19（学生メディア）'!H54+'19（学習デザイン）'!H54+'19（経営投資）'!H54</f>
        <v>762475</v>
      </c>
      <c r="I54" s="368">
        <f>'19（管理）'!I54+'19（家庭教師）'!I54+'19（講師求人）'!I54+'19（留学生支援）'!I54+'19（学生メディア）'!I54+'19（学習デザイン）'!I54+'19（経営投資）'!I54</f>
        <v>545110</v>
      </c>
      <c r="J54" s="368">
        <f>'19（管理）'!J54+'19（家庭教師）'!J54+'19（講師求人）'!J54+'19（留学生支援）'!J54+'19（学生メディア）'!J54+'19（学習デザイン）'!J54+'19（経営投資）'!J54</f>
        <v>692120</v>
      </c>
      <c r="K54" s="368"/>
      <c r="L54" s="368">
        <f>'19（管理）'!L54+'19（家庭教師）'!L54+'19（講師求人）'!L54+'19（留学生支援）'!L54+'19（学生メディア）'!L54+'19（学習デザイン）'!L54+'19（経営投資）'!L54</f>
        <v>795972</v>
      </c>
      <c r="M54" s="368">
        <f>'19（管理）'!M54+'19（家庭教師）'!M54+'19（講師求人）'!M54+'19（留学生支援）'!M54+'19（学生メディア）'!M54+'19（学習デザイン）'!M54+'19（経営投資）'!M54</f>
        <v>1108010</v>
      </c>
      <c r="N54" s="368">
        <f>'19（管理）'!N54+'19（家庭教師）'!N54+'19（講師求人）'!N54+'19（留学生支援）'!N54+'19（学生メディア）'!N54+'19（学習デザイン）'!N54+'19（経営投資）'!N54</f>
        <v>836710</v>
      </c>
      <c r="O54" s="368">
        <f>'19（管理）'!O54+'19（家庭教師）'!O54+'19（講師求人）'!O54+'19（留学生支援）'!O54+'19（学生メディア）'!O54+'19（学習デザイン）'!O54+'19（経営投資）'!O54</f>
        <v>783595</v>
      </c>
      <c r="P54" s="368">
        <f>'19（管理）'!P54+'19（家庭教師）'!P54+'19（講師求人）'!P54+'19（留学生支援）'!P54+'19（学生メディア）'!P54+'19（学習デザイン）'!P54+'19（経営投資）'!P54</f>
        <v>497323</v>
      </c>
      <c r="Q54" s="368">
        <f>'19（管理）'!Q54+'19（家庭教師）'!Q54+'19（講師求人）'!Q54+'19（留学生支援）'!Q54+'19（学生メディア）'!Q54+'19（学習デザイン）'!Q54+'19（経営投資）'!Q54</f>
        <v>235254</v>
      </c>
      <c r="R54" s="408">
        <f t="shared" si="43"/>
        <v>7762168</v>
      </c>
      <c r="S54" s="369">
        <f t="shared" si="44"/>
        <v>0.005424793391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45">SUM(E56:E64)</f>
        <v>47947624</v>
      </c>
      <c r="F55" s="397">
        <f t="shared" si="45"/>
        <v>29031035</v>
      </c>
      <c r="G55" s="397">
        <f t="shared" si="45"/>
        <v>16557583</v>
      </c>
      <c r="H55" s="397">
        <f t="shared" si="45"/>
        <v>20925348</v>
      </c>
      <c r="I55" s="397">
        <f t="shared" si="45"/>
        <v>17992429</v>
      </c>
      <c r="J55" s="397">
        <f t="shared" si="45"/>
        <v>23378276</v>
      </c>
      <c r="K55" s="397"/>
      <c r="L55" s="397">
        <f t="shared" ref="L55:Q55" si="46">SUM(L56:L64)</f>
        <v>18314264</v>
      </c>
      <c r="M55" s="397">
        <f t="shared" si="46"/>
        <v>14107581</v>
      </c>
      <c r="N55" s="397">
        <f t="shared" si="46"/>
        <v>11850800</v>
      </c>
      <c r="O55" s="397">
        <f t="shared" si="46"/>
        <v>17534198</v>
      </c>
      <c r="P55" s="397">
        <f t="shared" si="46"/>
        <v>22279406</v>
      </c>
      <c r="Q55" s="397">
        <f t="shared" si="46"/>
        <v>30174370</v>
      </c>
      <c r="R55" s="409">
        <f t="shared" si="43"/>
        <v>270092914</v>
      </c>
      <c r="S55" s="398">
        <f t="shared" si="44"/>
        <v>0.1887614716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4"/>
      <c r="E56" s="365">
        <f>'19（管理）'!E56+'19（家庭教師）'!E56+'19（講師求人）'!E56+'19（留学生支援）'!E56+'19（学生メディア）'!E56+'19（学習デザイン）'!E56+'19（経営投資）'!E56</f>
        <v>32534158</v>
      </c>
      <c r="F56" s="365">
        <f>'19（管理）'!F56+'19（家庭教師）'!F56+'19（講師求人）'!F56+'19（留学生支援）'!F56+'19（学生メディア）'!F56+'19（学習デザイン）'!F56+'19（経営投資）'!F56</f>
        <v>25261151</v>
      </c>
      <c r="G56" s="365">
        <f>'19（管理）'!G56+'19（家庭教師）'!G56+'19（講師求人）'!G56+'19（留学生支援）'!G56+'19（学生メディア）'!G56+'19（学習デザイン）'!G56+'19（経営投資）'!G56</f>
        <v>16726603</v>
      </c>
      <c r="H56" s="365">
        <f>'19（管理）'!H56+'19（家庭教師）'!H56+'19（講師求人）'!H56+'19（留学生支援）'!H56+'19（学生メディア）'!H56+'19（学習デザイン）'!H56+'19（経営投資）'!H56</f>
        <v>16170250</v>
      </c>
      <c r="I56" s="365">
        <f>'19（管理）'!I56+'19（家庭教師）'!I56+'19（講師求人）'!I56+'19（留学生支援）'!I56+'19（学生メディア）'!I56+'19（学習デザイン）'!I56+'19（経営投資）'!I56</f>
        <v>14776086</v>
      </c>
      <c r="J56" s="365">
        <f>'19（管理）'!J56+'19（家庭教師）'!J56+'19（講師求人）'!J56+'19（留学生支援）'!J56+'19（学生メディア）'!J56+'19（学習デザイン）'!J56+'19（経営投資）'!J56</f>
        <v>16590240</v>
      </c>
      <c r="K56" s="365"/>
      <c r="L56" s="365">
        <f>'19（管理）'!L56+'19（家庭教師）'!L56+'19（講師求人）'!L56+'19（留学生支援）'!L56+'19（学生メディア）'!L56+'19（学習デザイン）'!L56+'19（経営投資）'!L56</f>
        <v>15869433</v>
      </c>
      <c r="M56" s="365">
        <f>'19（管理）'!M56+'19（家庭教師）'!M56+'19（講師求人）'!M56+'19（留学生支援）'!M56+'19（学生メディア）'!M56+'19（学習デザイン）'!M56+'19（経営投資）'!M56</f>
        <v>12124454</v>
      </c>
      <c r="N56" s="365">
        <f>'19（管理）'!N56+'19（家庭教師）'!N56+'19（講師求人）'!N56+'19（留学生支援）'!N56+'19（学生メディア）'!N56+'19（学習デザイン）'!N56+'19（経営投資）'!N56</f>
        <v>9078351</v>
      </c>
      <c r="O56" s="365">
        <f>'19（管理）'!O56+'19（家庭教師）'!O56+'19（講師求人）'!O56+'19（留学生支援）'!O56+'19（学生メディア）'!O56+'19（学習デザイン）'!O56+'19（経営投資）'!O56</f>
        <v>13923765</v>
      </c>
      <c r="P56" s="365">
        <f>'19（管理）'!P56+'19（家庭教師）'!P56+'19（講師求人）'!P56+'19（留学生支援）'!P56+'19（学生メディア）'!P56+'19（学習デザイン）'!P56+'19（経営投資）'!P56</f>
        <v>18260538</v>
      </c>
      <c r="Q56" s="365">
        <f>'19（管理）'!Q56+'19（家庭教師）'!Q56+'19（講師求人）'!Q56+'19（留学生支援）'!Q56+'19（学生メディア）'!Q56+'19（学習デザイン）'!Q56+'19（経営投資）'!Q56</f>
        <v>28085612</v>
      </c>
      <c r="R56" s="407">
        <f t="shared" si="43"/>
        <v>219400641</v>
      </c>
      <c r="S56" s="366">
        <f t="shared" si="44"/>
        <v>0.1533338556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6"/>
      <c r="E57" s="368">
        <f>'19（管理）'!E57+'19（家庭教師）'!E57+'19（講師求人）'!E57+'19（留学生支援）'!E57+'19（学生メディア）'!E57+'19（学習デザイン）'!E57+'19（経営投資）'!E57</f>
        <v>135000</v>
      </c>
      <c r="F57" s="368">
        <f>'19（管理）'!F57+'19（家庭教師）'!F57+'19（講師求人）'!F57+'19（留学生支援）'!F57+'19（学生メディア）'!F57+'19（学習デザイン）'!F57+'19（経営投資）'!F57</f>
        <v>328320</v>
      </c>
      <c r="G57" s="368">
        <f>'19（管理）'!G57+'19（家庭教師）'!G57+'19（講師求人）'!G57+'19（留学生支援）'!G57+'19（学生メディア）'!G57+'19（学習デザイン）'!G57+'19（経営投資）'!G57</f>
        <v>467640</v>
      </c>
      <c r="H57" s="368">
        <f>'19（管理）'!H57+'19（家庭教師）'!H57+'19（講師求人）'!H57+'19（留学生支援）'!H57+'19（学生メディア）'!H57+'19（学習デザイン）'!H57+'19（経営投資）'!H57</f>
        <v>648000</v>
      </c>
      <c r="I57" s="368">
        <f>'19（管理）'!I57+'19（家庭教師）'!I57+'19（講師求人）'!I57+'19（留学生支援）'!I57+'19（学生メディア）'!I57+'19（学習デザイン）'!I57+'19（経営投資）'!I57</f>
        <v>648000</v>
      </c>
      <c r="J57" s="368">
        <f>'19（管理）'!J57+'19（家庭教師）'!J57+'19（講師求人）'!J57+'19（留学生支援）'!J57+'19（学生メディア）'!J57+'19（学習デザイン）'!J57+'19（経営投資）'!J57</f>
        <v>648000</v>
      </c>
      <c r="K57" s="368"/>
      <c r="L57" s="368">
        <f>'19（管理）'!L57+'19（家庭教師）'!L57+'19（講師求人）'!L57+'19（留学生支援）'!L57+'19（学生メディア）'!L57+'19（学習デザイン）'!L57+'19（経営投資）'!L57</f>
        <v>660000</v>
      </c>
      <c r="M57" s="368">
        <f>'19（管理）'!M57+'19（家庭教師）'!M57+'19（講師求人）'!M57+'19（留学生支援）'!M57+'19（学生メディア）'!M57+'19（学習デザイン）'!M57+'19（経営投資）'!M57</f>
        <v>275000</v>
      </c>
      <c r="N57" s="368">
        <f>'19（管理）'!N57+'19（家庭教師）'!N57+'19（講師求人）'!N57+'19（留学生支援）'!N57+'19（学生メディア）'!N57+'19（学習デザイン）'!N57+'19（経営投資）'!N57</f>
        <v>275000</v>
      </c>
      <c r="O57" s="368">
        <f>'19（管理）'!O57+'19（家庭教師）'!O57+'19（講師求人）'!O57+'19（留学生支援）'!O57+'19（学生メディア）'!O57+'19（学習デザイン）'!O57+'19（経営投資）'!O57</f>
        <v>715000</v>
      </c>
      <c r="P57" s="368">
        <f>'19（管理）'!P57+'19（家庭教師）'!P57+'19（講師求人）'!P57+'19（留学生支援）'!P57+'19（学生メディア）'!P57+'19（学習デザイン）'!P57+'19（経営投資）'!P57</f>
        <v>275000</v>
      </c>
      <c r="Q57" s="368">
        <f>'19（管理）'!Q57+'19（家庭教師）'!Q57+'19（講師求人）'!Q57+'19（留学生支援）'!Q57+'19（学生メディア）'!Q57+'19（学習デザイン）'!Q57+'19（経営投資）'!Q57</f>
        <v>275000</v>
      </c>
      <c r="R57" s="412">
        <f t="shared" si="43"/>
        <v>5349960</v>
      </c>
      <c r="S57" s="388">
        <f t="shared" si="44"/>
        <v>0.003738958967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6"/>
      <c r="E58" s="368">
        <f>'19（管理）'!E58+'19（家庭教師）'!E58+'19（講師求人）'!E58+'19（留学生支援）'!E58+'19（学生メディア）'!E58+'19（学習デザイン）'!E58+'19（経営投資）'!E58</f>
        <v>62640</v>
      </c>
      <c r="F58" s="368">
        <f>'19（管理）'!F58+'19（家庭教師）'!F58+'19（講師求人）'!F58+'19（留学生支援）'!F58+'19（学生メディア）'!F58+'19（学習デザイン）'!F58+'19（経営投資）'!F58</f>
        <v>91800</v>
      </c>
      <c r="G58" s="368">
        <f>'19（管理）'!G58+'19（家庭教師）'!G58+'19（講師求人）'!G58+'19（留学生支援）'!G58+'19（学生メディア）'!G58+'19（学習デザイン）'!G58+'19（経営投資）'!G58</f>
        <v>91800</v>
      </c>
      <c r="H58" s="368">
        <f>'19（管理）'!H58+'19（家庭教師）'!H58+'19（講師求人）'!H58+'19（留学生支援）'!H58+'19（学生メディア）'!H58+'19（学習デザイン）'!H58+'19（経営投資）'!H58</f>
        <v>122040</v>
      </c>
      <c r="I58" s="368">
        <f>'19（管理）'!I58+'19（家庭教師）'!I58+'19（講師求人）'!I58+'19（留学生支援）'!I58+'19（学生メディア）'!I58+'19（学習デザイン）'!I58+'19（経営投資）'!I58</f>
        <v>64800</v>
      </c>
      <c r="J58" s="368">
        <f>'19（管理）'!J58+'19（家庭教師）'!J58+'19（講師求人）'!J58+'19（留学生支援）'!J58+'19（学生メディア）'!J58+'19（学習デザイン）'!J58+'19（経営投資）'!J58</f>
        <v>64800</v>
      </c>
      <c r="K58" s="368"/>
      <c r="L58" s="368">
        <f>'19（管理）'!L58+'19（家庭教師）'!L58+'19（講師求人）'!L58+'19（留学生支援）'!L58+'19（学生メディア）'!L58+'19（学習デザイン）'!L58+'19（経営投資）'!L58</f>
        <v>31900</v>
      </c>
      <c r="M58" s="368">
        <f>'19（管理）'!M58+'19（家庭教師）'!M58+'19（講師求人）'!M58+'19（留学生支援）'!M58+'19（学生メディア）'!M58+'19（学習デザイン）'!M58+'19（経営投資）'!M58</f>
        <v>64900</v>
      </c>
      <c r="N58" s="368">
        <f>'19（管理）'!N58+'19（家庭教師）'!N58+'19（講師求人）'!N58+'19（留学生支援）'!N58+'19（学生メディア）'!N58+'19（学習デザイン）'!N58+'19（経営投資）'!N58</f>
        <v>44000</v>
      </c>
      <c r="O58" s="368">
        <f>'19（管理）'!O58+'19（家庭教師）'!O58+'19（講師求人）'!O58+'19（留学生支援）'!O58+'19（学生メディア）'!O58+'19（学習デザイン）'!O58+'19（経営投資）'!O58</f>
        <v>11000</v>
      </c>
      <c r="P58" s="368">
        <f>'19（管理）'!P58+'19（家庭教師）'!P58+'19（講師求人）'!P58+'19（留学生支援）'!P58+'19（学生メディア）'!P58+'19（学習デザイン）'!P58+'19（経営投資）'!P58</f>
        <v>33000</v>
      </c>
      <c r="Q58" s="368">
        <f>'19（管理）'!Q58+'19（家庭教師）'!Q58+'19（講師求人）'!Q58+'19（留学生支援）'!Q58+'19（学生メディア）'!Q58+'19（学習デザイン）'!Q58+'19（経営投資）'!Q58</f>
        <v>16500</v>
      </c>
      <c r="R58" s="412">
        <f t="shared" si="43"/>
        <v>699180</v>
      </c>
      <c r="S58" s="388">
        <f t="shared" si="44"/>
        <v>0.0004886401638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6"/>
      <c r="E59" s="368">
        <f>'19（管理）'!E59+'19（家庭教師）'!E59+'19（講師求人）'!E59+'19（留学生支援）'!E59+'19（学生メディア）'!E59+'19（学習デザイン）'!E59+'19（経営投資）'!E59</f>
        <v>11429856</v>
      </c>
      <c r="F59" s="368">
        <f>'19（管理）'!F59+'19（家庭教師）'!F59+'19（講師求人）'!F59+'19（留学生支援）'!F59+'19（学生メディア）'!F59+'19（学習デザイン）'!F59+'19（経営投資）'!F59</f>
        <v>1912284</v>
      </c>
      <c r="G59" s="368">
        <f>'19（管理）'!G59+'19（家庭教師）'!G59+'19（講師求人）'!G59+'19（留学生支援）'!G59+'19（学生メディア）'!G59+'19（学習デザイン）'!G59+'19（経営投資）'!G59</f>
        <v>1004940</v>
      </c>
      <c r="H59" s="368">
        <f>'19（管理）'!H59+'19（家庭教師）'!H59+'19（講師求人）'!H59+'19（留学生支援）'!H59+'19（学生メディア）'!H59+'19（学習デザイン）'!H59+'19（経営投資）'!H59</f>
        <v>1083188</v>
      </c>
      <c r="I59" s="368">
        <f>'19（管理）'!I59+'19（家庭教師）'!I59+'19（講師求人）'!I59+'19（留学生支援）'!I59+'19（学生メディア）'!I59+'19（学習デザイン）'!I59+'19（経営投資）'!I59</f>
        <v>1065653</v>
      </c>
      <c r="J59" s="368">
        <f>'19（管理）'!J59+'19（家庭教師）'!J59+'19（講師求人）'!J59+'19（留学生支援）'!J59+'19（学生メディア）'!J59+'19（学習デザイン）'!J59+'19（経営投資）'!J59</f>
        <v>1391534</v>
      </c>
      <c r="K59" s="368"/>
      <c r="L59" s="368">
        <f>'19（管理）'!L59+'19（家庭教師）'!L59+'19（講師求人）'!L59+'19（留学生支援）'!L59+'19（学生メディア）'!L59+'19（学習デザイン）'!L59+'19（経営投資）'!L59</f>
        <v>1672641</v>
      </c>
      <c r="M59" s="368">
        <f>'19（管理）'!M59+'19（家庭教師）'!M59+'19（講師求人）'!M59+'19（留学生支援）'!M59+'19（学生メディア）'!M59+'19（学習デザイン）'!M59+'19（経営投資）'!M59</f>
        <v>1024815</v>
      </c>
      <c r="N59" s="368">
        <f>'19（管理）'!N59+'19（家庭教師）'!N59+'19（講師求人）'!N59+'19（留学生支援）'!N59+'19（学生メディア）'!N59+'19（学習デザイン）'!N59+'19（経営投資）'!N59</f>
        <v>1184095</v>
      </c>
      <c r="O59" s="368">
        <f>'19（管理）'!O59+'19（家庭教師）'!O59+'19（講師求人）'!O59+'19（留学生支援）'!O59+'19（学生メディア）'!O59+'19（学習デザイン）'!O59+'19（経営投資）'!O59</f>
        <v>1136245</v>
      </c>
      <c r="P59" s="368">
        <f>'19（管理）'!P59+'19（家庭教師）'!P59+'19（講師求人）'!P59+'19（留学生支援）'!P59+'19（学生メディア）'!P59+'19（学習デザイン）'!P59+'19（経営投資）'!P59</f>
        <v>967065</v>
      </c>
      <c r="Q59" s="368">
        <f>'19（管理）'!Q59+'19（家庭教師）'!Q59+'19（講師求人）'!Q59+'19（留学生支援）'!Q59+'19（学生メディア）'!Q59+'19（学習デザイン）'!Q59+'19（経営投資）'!Q59</f>
        <v>844463</v>
      </c>
      <c r="R59" s="412">
        <f t="shared" si="43"/>
        <v>24716779</v>
      </c>
      <c r="S59" s="388">
        <f t="shared" si="44"/>
        <v>0.01727396513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6"/>
      <c r="E60" s="368">
        <f>'19（管理）'!E60+'19（家庭教師）'!E60+'19（講師求人）'!E60+'19（留学生支援）'!E60+'19（学生メディア）'!E60+'19（学習デザイン）'!E60+'19（経営投資）'!E60</f>
        <v>999570</v>
      </c>
      <c r="F60" s="368">
        <f>'19（管理）'!F60+'19（家庭教師）'!F60+'19（講師求人）'!F60+'19（留学生支援）'!F60+'19（学生メディア）'!F60+'19（学習デザイン）'!F60+'19（経営投資）'!F60</f>
        <v>70200</v>
      </c>
      <c r="G60" s="368">
        <f>'19（管理）'!G60+'19（家庭教師）'!G60+'19（講師求人）'!G60+'19（留学生支援）'!G60+'19（学生メディア）'!G60+'19（学習デザイン）'!G60+'19（経営投資）'!G60</f>
        <v>70200</v>
      </c>
      <c r="H60" s="368">
        <f>'19（管理）'!H60+'19（家庭教師）'!H60+'19（講師求人）'!H60+'19（留学生支援）'!H60+'19（学生メディア）'!H60+'19（学習デザイン）'!H60+'19（経営投資）'!H60</f>
        <v>1152270</v>
      </c>
      <c r="I60" s="368">
        <f>'19（管理）'!I60+'19（家庭教師）'!I60+'19（講師求人）'!I60+'19（留学生支援）'!I60+'19（学生メディア）'!I60+'19（学習デザイン）'!I60+'19（経営投資）'!I60</f>
        <v>72570</v>
      </c>
      <c r="J60" s="368">
        <f>'19（管理）'!J60+'19（家庭教師）'!J60+'19（講師求人）'!J60+'19（留学生支援）'!J60+'19（学生メディア）'!J60+'19（学習デザイン）'!J60+'19（経営投資）'!J60</f>
        <v>115302</v>
      </c>
      <c r="K60" s="368"/>
      <c r="L60" s="368">
        <f>'19（管理）'!L60+'19（家庭教師）'!L60+'19（講師求人）'!L60+'19（留学生支援）'!L60+'19（学生メディア）'!L60+'19（学習デザイン）'!L60+'19（経営投資）'!L60</f>
        <v>73690</v>
      </c>
      <c r="M60" s="368">
        <f>'19（管理）'!M60+'19（家庭教師）'!M60+'19（講師求人）'!M60+'19（留学生支援）'!M60+'19（学生メディア）'!M60+'19（学習デザイン）'!M60+'19（経営投資）'!M60</f>
        <v>143212</v>
      </c>
      <c r="N60" s="368">
        <f>'19（管理）'!N60+'19（家庭教師）'!N60+'19（講師求人）'!N60+'19（留学生支援）'!N60+'19（学生メディア）'!N60+'19（学習デザイン）'!N60+'19（経営投資）'!N60</f>
        <v>226990</v>
      </c>
      <c r="O60" s="368">
        <f>'19（管理）'!O60+'19（家庭教師）'!O60+'19（講師求人）'!O60+'19（留学生支援）'!O60+'19（学生メディア）'!O60+'19（学習デザイン）'!O60+'19（経営投資）'!O60</f>
        <v>80222</v>
      </c>
      <c r="P60" s="368">
        <f>'19（管理）'!P60+'19（家庭教師）'!P60+'19（講師求人）'!P60+'19（留学生支援）'!P60+'19（学生メディア）'!P60+'19（学習デザイン）'!P60+'19（経営投資）'!P60</f>
        <v>74520</v>
      </c>
      <c r="Q60" s="368">
        <f>'19（管理）'!Q60+'19（家庭教師）'!Q60+'19（講師求人）'!Q60+'19（留学生支援）'!Q60+'19（学生メディア）'!Q60+'19（学習デザイン）'!Q60+'19（経営投資）'!Q60</f>
        <v>57175</v>
      </c>
      <c r="R60" s="412">
        <f t="shared" si="43"/>
        <v>3135921</v>
      </c>
      <c r="S60" s="388">
        <f t="shared" si="44"/>
        <v>0.002191620114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6"/>
      <c r="E61" s="368">
        <f>'19（管理）'!E61+'19（家庭教師）'!E61+'19（講師求人）'!E61+'19（留学生支援）'!E61+'19（学生メディア）'!E61+'19（学習デザイン）'!E61+'19（経営投資）'!E61</f>
        <v>756000</v>
      </c>
      <c r="F61" s="368">
        <f>'19（管理）'!F61+'19（家庭教師）'!F61+'19（講師求人）'!F61+'19（留学生支援）'!F61+'19（学生メディア）'!F61+'19（学習デザイン）'!F61+'19（経営投資）'!F61</f>
        <v>0</v>
      </c>
      <c r="G61" s="368">
        <f>'19（管理）'!G61+'19（家庭教師）'!G61+'19（講師求人）'!G61+'19（留学生支援）'!G61+'19（学生メディア）'!G61+'19（学習デザイン）'!G61+'19（経営投資）'!G61</f>
        <v>0</v>
      </c>
      <c r="H61" s="368">
        <f>'19（管理）'!H61+'19（家庭教師）'!H61+'19（講師求人）'!H61+'19（留学生支援）'!H61+'19（学生メディア）'!H61+'19（学習デザイン）'!H61+'19（経営投資）'!H61</f>
        <v>0</v>
      </c>
      <c r="I61" s="368">
        <f>'19（管理）'!I61+'19（家庭教師）'!I61+'19（講師求人）'!I61+'19（留学生支援）'!I61+'19（学生メディア）'!I61+'19（学習デザイン）'!I61+'19（経営投資）'!I61</f>
        <v>0</v>
      </c>
      <c r="J61" s="368">
        <f>'19（管理）'!J61+'19（家庭教師）'!J61+'19（講師求人）'!J61+'19（留学生支援）'!J61+'19（学生メディア）'!J61+'19（学習デザイン）'!J61+'19（経営投資）'!J61</f>
        <v>0</v>
      </c>
      <c r="K61" s="368"/>
      <c r="L61" s="368">
        <f>'19（管理）'!L61+'19（家庭教師）'!L61+'19（講師求人）'!L61+'19（留学生支援）'!L61+'19（学生メディア）'!L61+'19（学習デザイン）'!L61+'19（経営投資）'!L61</f>
        <v>0</v>
      </c>
      <c r="M61" s="368">
        <f>'19（管理）'!M61+'19（家庭教師）'!M61+'19（講師求人）'!M61+'19（留学生支援）'!M61+'19（学生メディア）'!M61+'19（学習デザイン）'!M61+'19（経営投資）'!M61</f>
        <v>0</v>
      </c>
      <c r="N61" s="368">
        <f>'19（管理）'!N61+'19（家庭教師）'!N61+'19（講師求人）'!N61+'19（留学生支援）'!N61+'19（学生メディア）'!N61+'19（学習デザイン）'!N61+'19（経営投資）'!N61</f>
        <v>50000</v>
      </c>
      <c r="O61" s="368">
        <f>'19（管理）'!O61+'19（家庭教師）'!O61+'19（講師求人）'!O61+'19（留学生支援）'!O61+'19（学生メディア）'!O61+'19（学習デザイン）'!O61+'19（経営投資）'!O61</f>
        <v>0</v>
      </c>
      <c r="P61" s="368">
        <f>'19（管理）'!P61+'19（家庭教師）'!P61+'19（講師求人）'!P61+'19（留学生支援）'!P61+'19（学生メディア）'!P61+'19（学習デザイン）'!P61+'19（経営投資）'!P61</f>
        <v>135666</v>
      </c>
      <c r="Q61" s="368">
        <f>'19（管理）'!Q61+'19（家庭教師）'!Q61+'19（講師求人）'!Q61+'19（留学生支援）'!Q61+'19（学生メディア）'!Q61+'19（学習デザイン）'!Q61+'19（経営投資）'!Q61</f>
        <v>0</v>
      </c>
      <c r="R61" s="412">
        <f t="shared" si="43"/>
        <v>941666</v>
      </c>
      <c r="S61" s="388">
        <f t="shared" si="44"/>
        <v>0.0006581078242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386">
        <v>756.0</v>
      </c>
      <c r="C62" s="386">
        <v>16.0</v>
      </c>
      <c r="D62" s="386"/>
      <c r="E62" s="368">
        <f>'19（管理）'!E62+'19（家庭教師）'!E62+'19（講師求人）'!E62+'19（留学生支援）'!E62+'19（学生メディア）'!E62+'19（学習デザイン）'!E62+'19（経営投資）'!E62</f>
        <v>2030400</v>
      </c>
      <c r="F62" s="368">
        <f>'19（管理）'!F62+'19（家庭教師）'!F62+'19（講師求人）'!F62+'19（留学生支援）'!F62+'19（学生メディア）'!F62+'19（学習デザイン）'!F62+'19（経営投資）'!F62</f>
        <v>1367280</v>
      </c>
      <c r="G62" s="368">
        <f>'19（管理）'!G62+'19（家庭教師）'!G62+'19（講師求人）'!G62+'19（留学生支援）'!G62+'19（学生メディア）'!G62+'19（学習デザイン）'!G62+'19（経営投資）'!G62</f>
        <v>-1803600</v>
      </c>
      <c r="H62" s="368">
        <f>'19（管理）'!H62+'19（家庭教師）'!H62+'19（講師求人）'!H62+'19（留学生支援）'!H62+'19（学生メディア）'!H62+'19（学習デザイン）'!H62+'19（経営投資）'!H62</f>
        <v>1749600</v>
      </c>
      <c r="I62" s="368">
        <f>'19（管理）'!I62+'19（家庭教師）'!I62+'19（講師求人）'!I62+'19（留学生支援）'!I62+'19（学生メディア）'!I62+'19（学習デザイン）'!I62+'19（経営投資）'!I62</f>
        <v>1165320</v>
      </c>
      <c r="J62" s="368">
        <f>'19（管理）'!J62+'19（家庭教師）'!J62+'19（講師求人）'!J62+'19（留学生支援）'!J62+'19（学生メディア）'!J62+'19（学習デザイン）'!J62+'19（経営投資）'!J62</f>
        <v>4561920</v>
      </c>
      <c r="K62" s="368"/>
      <c r="L62" s="368">
        <f>'19（管理）'!L62+'19（家庭教師）'!L62+'19（講師求人）'!L62+'19（留学生支援）'!L62+'19（学生メディア）'!L62+'19（学習デザイン）'!L62+'19（経営投資）'!L62</f>
        <v>3300</v>
      </c>
      <c r="M62" s="368">
        <f>'19（管理）'!M62+'19（家庭教師）'!M62+'19（講師求人）'!M62+'19（留学生支援）'!M62+'19（学生メディア）'!M62+'19（学習デザイン）'!M62+'19（経営投資）'!M62</f>
        <v>475200</v>
      </c>
      <c r="N62" s="368">
        <f>'19（管理）'!N62+'19（家庭教師）'!N62+'19（講師求人）'!N62+'19（留学生支援）'!N62+'19（学生メディア）'!N62+'19（学習デザイン）'!N62+'19（経営投資）'!N62</f>
        <v>992364</v>
      </c>
      <c r="O62" s="368">
        <f>'19（管理）'!O62+'19（家庭教師）'!O62+'19（講師求人）'!O62+'19（留学生支援）'!O62+'19（学生メディア）'!O62+'19（学習デザイン）'!O62+'19（経営投資）'!O62</f>
        <v>1667966</v>
      </c>
      <c r="P62" s="368">
        <f>'19（管理）'!P62+'19（家庭教師）'!P62+'19（講師求人）'!P62+'19（留学生支援）'!P62+'19（学生メディア）'!P62+'19（学習デザイン）'!P62+'19（経営投資）'!P62</f>
        <v>2498617</v>
      </c>
      <c r="Q62" s="368">
        <f>'19（管理）'!Q62+'19（家庭教師）'!Q62+'19（講師求人）'!Q62+'19（留学生支援）'!Q62+'19（学生メディア）'!Q62+'19（学習デザイン）'!Q62+'19（経営投資）'!Q62</f>
        <v>862620</v>
      </c>
      <c r="R62" s="412">
        <f t="shared" si="43"/>
        <v>15570987</v>
      </c>
      <c r="S62" s="388">
        <f t="shared" si="44"/>
        <v>0.01088219005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386">
        <v>756.0</v>
      </c>
      <c r="C63" s="386">
        <v>0.0</v>
      </c>
      <c r="D63" s="386"/>
      <c r="E63" s="368">
        <f>'19（管理）'!E63+'19（家庭教師）'!E63+'19（講師求人）'!E63+'19（留学生支援）'!E63+'19（学生メディア）'!E63+'19（学習デザイン）'!E63+'19（経営投資）'!E63</f>
        <v>0</v>
      </c>
      <c r="F63" s="368">
        <f>'19（管理）'!F63+'19（家庭教師）'!F63+'19（講師求人）'!F63+'19（留学生支援）'!F63+'19（学生メディア）'!F63+'19（学習デザイン）'!F63+'19（経営投資）'!F63</f>
        <v>0</v>
      </c>
      <c r="G63" s="368">
        <f>'19（管理）'!G63+'19（家庭教師）'!G63+'19（講師求人）'!G63+'19（留学生支援）'!G63+'19（学生メディア）'!G63+'19（学習デザイン）'!G63+'19（経営投資）'!G63</f>
        <v>0</v>
      </c>
      <c r="H63" s="368">
        <f>'19（管理）'!H63+'19（家庭教師）'!H63+'19（講師求人）'!H63+'19（留学生支援）'!H63+'19（学生メディア）'!H63+'19（学習デザイン）'!H63+'19（経営投資）'!H63</f>
        <v>0</v>
      </c>
      <c r="I63" s="368">
        <f>'19（管理）'!I63+'19（家庭教師）'!I63+'19（講師求人）'!I63+'19（留学生支援）'!I63+'19（学生メディア）'!I63+'19（学習デザイン）'!I63+'19（経営投資）'!I63</f>
        <v>200000</v>
      </c>
      <c r="J63" s="368">
        <f>'19（管理）'!J63+'19（家庭教師）'!J63+'19（講師求人）'!J63+'19（留学生支援）'!J63+'19（学生メディア）'!J63+'19（学習デザイン）'!J63+'19（経営投資）'!J63</f>
        <v>6480</v>
      </c>
      <c r="K63" s="368"/>
      <c r="L63" s="368">
        <f>'19（管理）'!L63+'19（家庭教師）'!L63+'19（講師求人）'!L63+'19（留学生支援）'!L63+'19（学生メディア）'!L63+'19（学習デザイン）'!L63+'19（経営投資）'!L63</f>
        <v>3300</v>
      </c>
      <c r="M63" s="368">
        <f>'19（管理）'!M63+'19（家庭教師）'!M63+'19（講師求人）'!M63+'19（留学生支援）'!M63+'19（学生メディア）'!M63+'19（学習デザイン）'!M63+'19（経営投資）'!M63</f>
        <v>0</v>
      </c>
      <c r="N63" s="368">
        <f>'19（管理）'!N63+'19（家庭教師）'!N63+'19（講師求人）'!N63+'19（留学生支援）'!N63+'19（学生メディア）'!N63+'19（学習デザイン）'!N63+'19（経営投資）'!N63</f>
        <v>0</v>
      </c>
      <c r="O63" s="368">
        <f>'19（管理）'!O63+'19（家庭教師）'!O63+'19（講師求人）'!O63+'19（留学生支援）'!O63+'19（学生メディア）'!O63+'19（学習デザイン）'!O63+'19（経営投資）'!O63</f>
        <v>0</v>
      </c>
      <c r="P63" s="368">
        <f>'19（管理）'!P63+'19（家庭教師）'!P63+'19（講師求人）'!P63+'19（留学生支援）'!P63+'19（学生メディア）'!P63+'19（学習デザイン）'!P63+'19（経営投資）'!P63</f>
        <v>35000</v>
      </c>
      <c r="Q63" s="368">
        <f>'19（管理）'!Q63+'19（家庭教師）'!Q63+'19（講師求人）'!Q63+'19（留学生支援）'!Q63+'19（学生メディア）'!Q63+'19（学習デザイン）'!Q63+'19（経営投資）'!Q63</f>
        <v>33000</v>
      </c>
      <c r="R63" s="412">
        <f t="shared" si="43"/>
        <v>277780</v>
      </c>
      <c r="S63" s="388">
        <f t="shared" si="44"/>
        <v>0.000194133792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18" t="s">
        <v>136</v>
      </c>
      <c r="B64" s="419"/>
      <c r="C64" s="419"/>
      <c r="D64" s="419"/>
      <c r="E64" s="420"/>
      <c r="F64" s="420"/>
      <c r="G64" s="420"/>
      <c r="H64" s="420"/>
      <c r="I64" s="420"/>
      <c r="J64" s="420"/>
      <c r="K64" s="420"/>
      <c r="L64" s="420"/>
      <c r="M64" s="420"/>
      <c r="N64" s="420"/>
      <c r="O64" s="420"/>
      <c r="P64" s="420"/>
      <c r="Q64" s="420"/>
      <c r="R64" s="421"/>
      <c r="S64" s="402">
        <f t="shared" si="44"/>
        <v>0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6"/>
      <c r="E65" s="387">
        <f>'19（管理）'!E65+'19（家庭教師）'!E65+'19（講師求人）'!E65+'19（留学生支援）'!E65+'19（学生メディア）'!E65+'19（学習デザイン）'!E65+'19（経営投資）'!E65</f>
        <v>1023826</v>
      </c>
      <c r="F65" s="387">
        <f>'19（管理）'!F65+'19（家庭教師）'!F65+'19（講師求人）'!F65+'19（留学生支援）'!F65+'19（学生メディア）'!F65+'19（学習デザイン）'!F65+'19（経営投資）'!F65</f>
        <v>792616</v>
      </c>
      <c r="G65" s="387">
        <f>'19（管理）'!G65+'19（家庭教師）'!G65+'19（講師求人）'!G65+'19（留学生支援）'!G65+'19（学生メディア）'!G65+'19（学習デザイン）'!G65+'19（経営投資）'!G65</f>
        <v>563005</v>
      </c>
      <c r="H65" s="387">
        <f>'19（管理）'!H65+'19（家庭教師）'!H65+'19（講師求人）'!H65+'19（留学生支援）'!H65+'19（学生メディア）'!H65+'19（学習デザイン）'!H65+'19（経営投資）'!H65</f>
        <v>1283215</v>
      </c>
      <c r="I65" s="387">
        <f>'19（管理）'!I65+'19（家庭教師）'!I65+'19（講師求人）'!I65+'19（留学生支援）'!I65+'19（学生メディア）'!I65+'19（学習デザイン）'!I65+'19（経営投資）'!I65</f>
        <v>558140</v>
      </c>
      <c r="J65" s="387">
        <f>'19（管理）'!J65+'19（家庭教師）'!J65+'19（講師求人）'!J65+'19（留学生支援）'!J65+'19（学生メディア）'!J65+'19（学習デザイン）'!J65+'19（経営投資）'!J65</f>
        <v>569172</v>
      </c>
      <c r="K65" s="387"/>
      <c r="L65" s="387">
        <f>'19（管理）'!L65+'19（家庭教師）'!L65+'19（講師求人）'!L65+'19（留学生支援）'!L65+'19（学生メディア）'!L65+'19（学習デザイン）'!L65+'19（経営投資）'!L65</f>
        <v>10571281</v>
      </c>
      <c r="M65" s="387">
        <f>'19（管理）'!M65+'19（家庭教師）'!M65+'19（講師求人）'!M65+'19（留学生支援）'!M65+'19（学生メディア）'!M65+'19（学習デザイン）'!M65+'19（経営投資）'!M65</f>
        <v>956769</v>
      </c>
      <c r="N65" s="387">
        <f>'19（管理）'!N65+'19（家庭教師）'!N65+'19（講師求人）'!N65+'19（留学生支援）'!N65+'19（学生メディア）'!N65+'19（学習デザイン）'!N65+'19（経営投資）'!N65</f>
        <v>1619311</v>
      </c>
      <c r="O65" s="387">
        <f>'19（管理）'!O65+'19（家庭教師）'!O65+'19（講師求人）'!O65+'19（留学生支援）'!O65+'19（学生メディア）'!O65+'19（学習デザイン）'!O65+'19（経営投資）'!O65</f>
        <v>580997</v>
      </c>
      <c r="P65" s="387">
        <f>'19（管理）'!P65+'19（家庭教師）'!P65+'19（講師求人）'!P65+'19（留学生支援）'!P65+'19（学生メディア）'!P65+'19（学習デザイン）'!P65+'19（経営投資）'!P65</f>
        <v>748868</v>
      </c>
      <c r="Q65" s="387">
        <f>'19（管理）'!Q65+'19（家庭教師）'!Q65+'19（講師求人）'!Q65+'19（留学生支援）'!Q65+'19（学生メディア）'!Q65+'19（学習デザイン）'!Q65+'19（経営投資）'!Q65</f>
        <v>1510653</v>
      </c>
      <c r="R65" s="412">
        <f t="shared" ref="R65:R98" si="47">SUM(E65:J65,L65:Q65)</f>
        <v>20777853</v>
      </c>
      <c r="S65" s="388">
        <f t="shared" si="44"/>
        <v>0.01452114405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51"/>
      <c r="E66" s="368">
        <f>'19（管理）'!E66+'19（家庭教師）'!E66+'19（講師求人）'!E66+'19（留学生支援）'!E66+'19（学生メディア）'!E66+'19（学習デザイン）'!E66+'19（経営投資）'!E66</f>
        <v>64302</v>
      </c>
      <c r="F66" s="368">
        <f>'19（管理）'!F66+'19（家庭教師）'!F66+'19（講師求人）'!F66+'19（留学生支援）'!F66+'19（学生メディア）'!F66+'19（学習デザイン）'!F66+'19（経営投資）'!F66</f>
        <v>27000</v>
      </c>
      <c r="G66" s="368">
        <f>'19（管理）'!G66+'19（家庭教師）'!G66+'19（講師求人）'!G66+'19（留学生支援）'!G66+'19（学生メディア）'!G66+'19（学習デザイン）'!G66+'19（経営投資）'!G66</f>
        <v>89817</v>
      </c>
      <c r="H66" s="368">
        <f>'19（管理）'!H66+'19（家庭教師）'!H66+'19（講師求人）'!H66+'19（留学生支援）'!H66+'19（学生メディア）'!H66+'19（学習デザイン）'!H66+'19（経営投資）'!H66</f>
        <v>345916</v>
      </c>
      <c r="I66" s="368">
        <f>'19（管理）'!I66+'19（家庭教師）'!I66+'19（講師求人）'!I66+'19（留学生支援）'!I66+'19（学生メディア）'!I66+'19（学習デザイン）'!I66+'19（経営投資）'!I66</f>
        <v>12780</v>
      </c>
      <c r="J66" s="368">
        <f>'19（管理）'!J66+'19（家庭教師）'!J66+'19（講師求人）'!J66+'19（留学生支援）'!J66+'19（学生メディア）'!J66+'19（学習デザイン）'!J66+'19（経営投資）'!J66</f>
        <v>20466</v>
      </c>
      <c r="K66" s="368"/>
      <c r="L66" s="368">
        <f>'19（管理）'!L66+'19（家庭教師）'!L66+'19（講師求人）'!L66+'19（留学生支援）'!L66+'19（学生メディア）'!L66+'19（学習デザイン）'!L66+'19（経営投資）'!L66</f>
        <v>21190</v>
      </c>
      <c r="M66" s="368">
        <f>'19（管理）'!M66+'19（家庭教師）'!M66+'19（講師求人）'!M66+'19（留学生支援）'!M66+'19（学生メディア）'!M66+'19（学習デザイン）'!M66+'19（経営投資）'!M66</f>
        <v>59550</v>
      </c>
      <c r="N66" s="368">
        <f>'19（管理）'!N66+'19（家庭教師）'!N66+'19（講師求人）'!N66+'19（留学生支援）'!N66+'19（学生メディア）'!N66+'19（学習デザイン）'!N66+'19（経営投資）'!N66</f>
        <v>53817</v>
      </c>
      <c r="O66" s="368">
        <f>'19（管理）'!O66+'19（家庭教師）'!O66+'19（講師求人）'!O66+'19（留学生支援）'!O66+'19（学生メディア）'!O66+'19（学習デザイン）'!O66+'19（経営投資）'!O66</f>
        <v>181716</v>
      </c>
      <c r="P66" s="368">
        <f>'19（管理）'!P66+'19（家庭教師）'!P66+'19（講師求人）'!P66+'19（留学生支援）'!P66+'19（学生メディア）'!P66+'19（学習デザイン）'!P66+'19（経営投資）'!P66</f>
        <v>56510</v>
      </c>
      <c r="Q66" s="368">
        <f>'19（管理）'!Q66+'19（家庭教師）'!Q66+'19（講師求人）'!Q66+'19（留学生支援）'!Q66+'19（学生メディア）'!Q66+'19（学習デザイン）'!Q66+'19（経営投資）'!Q66</f>
        <v>76747</v>
      </c>
      <c r="R66" s="408">
        <f t="shared" si="47"/>
        <v>1009811</v>
      </c>
      <c r="S66" s="369">
        <f t="shared" si="44"/>
        <v>0.0007057327333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51"/>
      <c r="E67" s="368">
        <f>'19（管理）'!E67+'19（家庭教師）'!E67+'19（講師求人）'!E67+'19（留学生支援）'!E67+'19（学生メディア）'!E67+'19（学習デザイン）'!E67+'19（経営投資）'!E67</f>
        <v>208249</v>
      </c>
      <c r="F67" s="368">
        <f>'19（管理）'!F67+'19（家庭教師）'!F67+'19（講師求人）'!F67+'19（留学生支援）'!F67+'19（学生メディア）'!F67+'19（学習デザイン）'!F67+'19（経営投資）'!F67</f>
        <v>190265</v>
      </c>
      <c r="G67" s="368">
        <f>'19（管理）'!G67+'19（家庭教師）'!G67+'19（講師求人）'!G67+'19（留学生支援）'!G67+'19（学生メディア）'!G67+'19（学習デザイン）'!G67+'19（経営投資）'!G67</f>
        <v>138472</v>
      </c>
      <c r="H67" s="368">
        <f>'19（管理）'!H67+'19（家庭教師）'!H67+'19（講師求人）'!H67+'19（留学生支援）'!H67+'19（学生メディア）'!H67+'19（学習デザイン）'!H67+'19（経営投資）'!H67</f>
        <v>110207</v>
      </c>
      <c r="I67" s="368">
        <f>'19（管理）'!I67+'19（家庭教師）'!I67+'19（講師求人）'!I67+'19（留学生支援）'!I67+'19（学生メディア）'!I67+'19（学習デザイン）'!I67+'19（経営投資）'!I67</f>
        <v>151184</v>
      </c>
      <c r="J67" s="368">
        <f>'19（管理）'!J67+'19（家庭教師）'!J67+'19（講師求人）'!J67+'19（留学生支援）'!J67+'19（学生メディア）'!J67+'19（学習デザイン）'!J67+'19（経営投資）'!J67</f>
        <v>180504</v>
      </c>
      <c r="K67" s="368"/>
      <c r="L67" s="368">
        <f>'19（管理）'!L67+'19（家庭教師）'!L67+'19（講師求人）'!L67+'19（留学生支援）'!L67+'19（学生メディア）'!L67+'19（学習デザイン）'!L67+'19（経営投資）'!L67</f>
        <v>115244</v>
      </c>
      <c r="M67" s="368">
        <f>'19（管理）'!M67+'19（家庭教師）'!M67+'19（講師求人）'!M67+'19（留学生支援）'!M67+'19（学生メディア）'!M67+'19（学習デザイン）'!M67+'19（経営投資）'!M67</f>
        <v>100985</v>
      </c>
      <c r="N67" s="368">
        <f>'19（管理）'!N67+'19（家庭教師）'!N67+'19（講師求人）'!N67+'19（留学生支援）'!N67+'19（学生メディア）'!N67+'19（学習デザイン）'!N67+'19（経営投資）'!N67</f>
        <v>125400</v>
      </c>
      <c r="O67" s="368">
        <f>'19（管理）'!O67+'19（家庭教師）'!O67+'19（講師求人）'!O67+'19（留学生支援）'!O67+'19（学生メディア）'!O67+'19（学習デザイン）'!O67+'19（経営投資）'!O67</f>
        <v>99034</v>
      </c>
      <c r="P67" s="368">
        <f>'19（管理）'!P67+'19（家庭教師）'!P67+'19（講師求人）'!P67+'19（留学生支援）'!P67+'19（学生メディア）'!P67+'19（学習デザイン）'!P67+'19（経営投資）'!P67</f>
        <v>90457</v>
      </c>
      <c r="Q67" s="368">
        <f>'19（管理）'!Q67+'19（家庭教師）'!Q67+'19（講師求人）'!Q67+'19（留学生支援）'!Q67+'19（学生メディア）'!Q67+'19（学習デザイン）'!Q67+'19（経営投資）'!Q67</f>
        <v>33504</v>
      </c>
      <c r="R67" s="408">
        <f t="shared" si="47"/>
        <v>1543505</v>
      </c>
      <c r="S67" s="369">
        <f t="shared" si="44"/>
        <v>0.001078718693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51"/>
      <c r="E68" s="368">
        <f>'19（管理）'!E68+'19（家庭教師）'!E68+'19（講師求人）'!E68+'19（留学生支援）'!E68+'19（学生メディア）'!E68+'19（学習デザイン）'!E68+'19（経営投資）'!E68</f>
        <v>400</v>
      </c>
      <c r="F68" s="368">
        <f>'19（管理）'!F68+'19（家庭教師）'!F68+'19（講師求人）'!F68+'19（留学生支援）'!F68+'19（学生メディア）'!F68+'19（学習デザイン）'!F68+'19（経営投資）'!F68</f>
        <v>7232</v>
      </c>
      <c r="G68" s="368">
        <f>'19（管理）'!G68+'19（家庭教師）'!G68+'19（講師求人）'!G68+'19（留学生支援）'!G68+'19（学生メディア）'!G68+'19（学習デザイン）'!G68+'19（経営投資）'!G68</f>
        <v>3020</v>
      </c>
      <c r="H68" s="368">
        <f>'19（管理）'!H68+'19（家庭教師）'!H68+'19（講師求人）'!H68+'19（留学生支援）'!H68+'19（学生メディア）'!H68+'19（学習デザイン）'!H68+'19（経営投資）'!H68</f>
        <v>0</v>
      </c>
      <c r="I68" s="368">
        <f>'19（管理）'!I68+'19（家庭教師）'!I68+'19（講師求人）'!I68+'19（留学生支援）'!I68+'19（学生メディア）'!I68+'19（学習デザイン）'!I68+'19（経営投資）'!I68</f>
        <v>0</v>
      </c>
      <c r="J68" s="368">
        <f>'19（管理）'!J68+'19（家庭教師）'!J68+'19（講師求人）'!J68+'19（留学生支援）'!J68+'19（学生メディア）'!J68+'19（学習デザイン）'!J68+'19（経営投資）'!J68</f>
        <v>2400</v>
      </c>
      <c r="K68" s="368"/>
      <c r="L68" s="368">
        <f>'19（管理）'!L68+'19（家庭教師）'!L68+'19（講師求人）'!L68+'19（留学生支援）'!L68+'19（学生メディア）'!L68+'19（学習デザイン）'!L68+'19（経営投資）'!L68</f>
        <v>3300</v>
      </c>
      <c r="M68" s="368">
        <f>'19（管理）'!M68+'19（家庭教師）'!M68+'19（講師求人）'!M68+'19（留学生支援）'!M68+'19（学生メディア）'!M68+'19（学習デザイン）'!M68+'19（経営投資）'!M68</f>
        <v>206564</v>
      </c>
      <c r="N68" s="368">
        <f>'19（管理）'!N68+'19（家庭教師）'!N68+'19（講師求人）'!N68+'19（留学生支援）'!N68+'19（学生メディア）'!N68+'19（学習デザイン）'!N68+'19（経営投資）'!N68</f>
        <v>12585</v>
      </c>
      <c r="O68" s="368">
        <f>'19（管理）'!O68+'19（家庭教師）'!O68+'19（講師求人）'!O68+'19（留学生支援）'!O68+'19（学生メディア）'!O68+'19（学習デザイン）'!O68+'19（経営投資）'!O68</f>
        <v>18577</v>
      </c>
      <c r="P68" s="368">
        <f>'19（管理）'!P68+'19（家庭教師）'!P68+'19（講師求人）'!P68+'19（留学生支援）'!P68+'19（学生メディア）'!P68+'19（学習デザイン）'!P68+'19（経営投資）'!P68</f>
        <v>56520</v>
      </c>
      <c r="Q68" s="368">
        <f>'19（管理）'!Q68+'19（家庭教師）'!Q68+'19（講師求人）'!Q68+'19（留学生支援）'!Q68+'19（学生メディア）'!Q68+'19（学習デザイン）'!Q68+'19（経営投資）'!Q68</f>
        <v>221619</v>
      </c>
      <c r="R68" s="408">
        <f t="shared" si="47"/>
        <v>532217</v>
      </c>
      <c r="S68" s="369">
        <f t="shared" si="44"/>
        <v>0.0003719537202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51"/>
      <c r="E69" s="368">
        <f>'19（管理）'!E69+'19（家庭教師）'!E69+'19（講師求人）'!E69+'19（留学生支援）'!E69+'19（学生メディア）'!E69+'19（学習デザイン）'!E69+'19（経営投資）'!E69</f>
        <v>2970502</v>
      </c>
      <c r="F69" s="368">
        <f>'19（管理）'!F69+'19（家庭教師）'!F69+'19（講師求人）'!F69+'19（留学生支援）'!F69+'19（学生メディア）'!F69+'19（学習デザイン）'!F69+'19（経営投資）'!F69</f>
        <v>1892264</v>
      </c>
      <c r="G69" s="368">
        <f>'19（管理）'!G69+'19（家庭教師）'!G69+'19（講師求人）'!G69+'19（留学生支援）'!G69+'19（学生メディア）'!G69+'19（学習デザイン）'!G69+'19（経営投資）'!G69</f>
        <v>937411</v>
      </c>
      <c r="H69" s="368">
        <f>'19（管理）'!H69+'19（家庭教師）'!H69+'19（講師求人）'!H69+'19（留学生支援）'!H69+'19（学生メディア）'!H69+'19（学習デザイン）'!H69+'19（経営投資）'!H69</f>
        <v>1242279</v>
      </c>
      <c r="I69" s="368">
        <f>'19（管理）'!I69+'19（家庭教師）'!I69+'19（講師求人）'!I69+'19（留学生支援）'!I69+'19（学生メディア）'!I69+'19（学習デザイン）'!I69+'19（経営投資）'!I69</f>
        <v>779683</v>
      </c>
      <c r="J69" s="368">
        <f>'19（管理）'!J69+'19（家庭教師）'!J69+'19（講師求人）'!J69+'19（留学生支援）'!J69+'19（学生メディア）'!J69+'19（学習デザイン）'!J69+'19（経営投資）'!J69</f>
        <v>1398421</v>
      </c>
      <c r="K69" s="368"/>
      <c r="L69" s="368">
        <f>'19（管理）'!L69+'19（家庭教師）'!L69+'19（講師求人）'!L69+'19（留学生支援）'!L69+'19（学生メディア）'!L69+'19（学習デザイン）'!L69+'19（経営投資）'!L69</f>
        <v>832406</v>
      </c>
      <c r="M69" s="368">
        <f>'19（管理）'!M69+'19（家庭教師）'!M69+'19（講師求人）'!M69+'19（留学生支援）'!M69+'19（学生メディア）'!M69+'19（学習デザイン）'!M69+'19（経営投資）'!M69</f>
        <v>547880</v>
      </c>
      <c r="N69" s="368">
        <f>'19（管理）'!N69+'19（家庭教師）'!N69+'19（講師求人）'!N69+'19（留学生支援）'!N69+'19（学生メディア）'!N69+'19（学習デザイン）'!N69+'19（経営投資）'!N69</f>
        <v>1086629</v>
      </c>
      <c r="O69" s="368">
        <f>'19（管理）'!O69+'19（家庭教師）'!O69+'19（講師求人）'!O69+'19（留学生支援）'!O69+'19（学生メディア）'!O69+'19（学習デザイン）'!O69+'19（経営投資）'!O69</f>
        <v>8261704</v>
      </c>
      <c r="P69" s="368">
        <f>'19（管理）'!P69+'19（家庭教師）'!P69+'19（講師求人）'!P69+'19（留学生支援）'!P69+'19（学生メディア）'!P69+'19（学習デザイン）'!P69+'19（経営投資）'!P69</f>
        <v>8231490</v>
      </c>
      <c r="Q69" s="368">
        <f>'19（管理）'!Q69+'19（家庭教師）'!Q69+'19（講師求人）'!Q69+'19（留学生支援）'!Q69+'19（学生メディア）'!Q69+'19（学習デザイン）'!Q69+'19（経営投資）'!Q69</f>
        <v>2077058</v>
      </c>
      <c r="R69" s="408">
        <f t="shared" si="47"/>
        <v>30257727</v>
      </c>
      <c r="S69" s="369">
        <f t="shared" si="44"/>
        <v>0.02114640104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51"/>
      <c r="E70" s="368">
        <f>'19（管理）'!E70+'19（家庭教師）'!E70+'19（講師求人）'!E70+'19（留学生支援）'!E70+'19（学生メディア）'!E70+'19（学習デザイン）'!E70+'19（経営投資）'!E70</f>
        <v>33665</v>
      </c>
      <c r="F70" s="368">
        <f>'19（管理）'!F70+'19（家庭教師）'!F70+'19（講師求人）'!F70+'19（留学生支援）'!F70+'19（学生メディア）'!F70+'19（学習デザイン）'!F70+'19（経営投資）'!F70</f>
        <v>0</v>
      </c>
      <c r="G70" s="368">
        <f>'19（管理）'!G70+'19（家庭教師）'!G70+'19（講師求人）'!G70+'19（留学生支援）'!G70+'19（学生メディア）'!G70+'19（学習デザイン）'!G70+'19（経営投資）'!G70</f>
        <v>6090</v>
      </c>
      <c r="H70" s="368">
        <f>'19（管理）'!H70+'19（家庭教師）'!H70+'19（講師求人）'!H70+'19（留学生支援）'!H70+'19（学生メディア）'!H70+'19（学習デザイン）'!H70+'19（経営投資）'!H70</f>
        <v>2408</v>
      </c>
      <c r="I70" s="368">
        <f>'19（管理）'!I70+'19（家庭教師）'!I70+'19（講師求人）'!I70+'19（留学生支援）'!I70+'19（学生メディア）'!I70+'19（学習デザイン）'!I70+'19（経営投資）'!I70</f>
        <v>23750</v>
      </c>
      <c r="J70" s="368">
        <f>'19（管理）'!J70+'19（家庭教師）'!J70+'19（講師求人）'!J70+'19（留学生支援）'!J70+'19（学生メディア）'!J70+'19（学習デザイン）'!J70+'19（経営投資）'!J70</f>
        <v>18057</v>
      </c>
      <c r="K70" s="368"/>
      <c r="L70" s="368">
        <f>'19（管理）'!L70+'19（家庭教師）'!L70+'19（講師求人）'!L70+'19（留学生支援）'!L70+'19（学生メディア）'!L70+'19（学習デザイン）'!L70+'19（経営投資）'!L70</f>
        <v>142495</v>
      </c>
      <c r="M70" s="368">
        <f>'19（管理）'!M70+'19（家庭教師）'!M70+'19（講師求人）'!M70+'19（留学生支援）'!M70+'19（学生メディア）'!M70+'19（学習デザイン）'!M70+'19（経営投資）'!M70</f>
        <v>8440</v>
      </c>
      <c r="N70" s="368">
        <f>'19（管理）'!N70+'19（家庭教師）'!N70+'19（講師求人）'!N70+'19（留学生支援）'!N70+'19（学生メディア）'!N70+'19（学習デザイン）'!N70+'19（経営投資）'!N70</f>
        <v>35090</v>
      </c>
      <c r="O70" s="368">
        <f>'19（管理）'!O70+'19（家庭教師）'!O70+'19（講師求人）'!O70+'19（留学生支援）'!O70+'19（学生メディア）'!O70+'19（学習デザイン）'!O70+'19（経営投資）'!O70</f>
        <v>41470</v>
      </c>
      <c r="P70" s="368">
        <f>'19（管理）'!P70+'19（家庭教師）'!P70+'19（講師求人）'!P70+'19（留学生支援）'!P70+'19（学生メディア）'!P70+'19（学習デザイン）'!P70+'19（経営投資）'!P70</f>
        <v>2400</v>
      </c>
      <c r="Q70" s="368">
        <f>'19（管理）'!Q70+'19（家庭教師）'!Q70+'19（講師求人）'!Q70+'19（留学生支援）'!Q70+'19（学生メディア）'!Q70+'19（学習デザイン）'!Q70+'19（経営投資）'!Q70</f>
        <v>13989</v>
      </c>
      <c r="R70" s="408">
        <f t="shared" si="47"/>
        <v>327854</v>
      </c>
      <c r="S70" s="369">
        <f t="shared" si="44"/>
        <v>0.0002291293119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51"/>
      <c r="E71" s="368">
        <f>'19（管理）'!E71+'19（家庭教師）'!E71+'19（講師求人）'!E71+'19（留学生支援）'!E71+'19（学生メディア）'!E71+'19（学習デザイン）'!E71+'19（経営投資）'!E71</f>
        <v>0</v>
      </c>
      <c r="F71" s="368">
        <f>'19（管理）'!F71+'19（家庭教師）'!F71+'19（講師求人）'!F71+'19（留学生支援）'!F71+'19（学生メディア）'!F71+'19（学習デザイン）'!F71+'19（経営投資）'!F71</f>
        <v>500</v>
      </c>
      <c r="G71" s="368">
        <f>'19（管理）'!G71+'19（家庭教師）'!G71+'19（講師求人）'!G71+'19（留学生支援）'!G71+'19（学生メディア）'!G71+'19（学習デザイン）'!G71+'19（経営投資）'!G71</f>
        <v>0</v>
      </c>
      <c r="H71" s="368">
        <f>'19（管理）'!H71+'19（家庭教師）'!H71+'19（講師求人）'!H71+'19（留学生支援）'!H71+'19（学生メディア）'!H71+'19（学習デザイン）'!H71+'19（経営投資）'!H71</f>
        <v>660840</v>
      </c>
      <c r="I71" s="368">
        <f>'19（管理）'!I71+'19（家庭教師）'!I71+'19（講師求人）'!I71+'19（留学生支援）'!I71+'19（学生メディア）'!I71+'19（学習デザイン）'!I71+'19（経営投資）'!I71</f>
        <v>104370</v>
      </c>
      <c r="J71" s="368">
        <f>'19（管理）'!J71+'19（家庭教師）'!J71+'19（講師求人）'!J71+'19（留学生支援）'!J71+'19（学生メディア）'!J71+'19（学習デザイン）'!J71+'19（経営投資）'!J71</f>
        <v>0</v>
      </c>
      <c r="K71" s="368"/>
      <c r="L71" s="368">
        <f>'19（管理）'!L71+'19（家庭教師）'!L71+'19（講師求人）'!L71+'19（留学生支援）'!L71+'19（学生メディア）'!L71+'19（学習デザイン）'!L71+'19（経営投資）'!L71</f>
        <v>0</v>
      </c>
      <c r="M71" s="368">
        <f>'19（管理）'!M71+'19（家庭教師）'!M71+'19（講師求人）'!M71+'19（留学生支援）'!M71+'19（学生メディア）'!M71+'19（学習デザイン）'!M71+'19（経営投資）'!M71</f>
        <v>5200</v>
      </c>
      <c r="N71" s="368">
        <f>'19（管理）'!N71+'19（家庭教師）'!N71+'19（講師求人）'!N71+'19（留学生支援）'!N71+'19（学生メディア）'!N71+'19（学習デザイン）'!N71+'19（経営投資）'!N71</f>
        <v>0</v>
      </c>
      <c r="O71" s="368">
        <f>'19（管理）'!O71+'19（家庭教師）'!O71+'19（講師求人）'!O71+'19（留学生支援）'!O71+'19（学生メディア）'!O71+'19（学習デザイン）'!O71+'19（経営投資）'!O71</f>
        <v>0</v>
      </c>
      <c r="P71" s="368">
        <f>'19（管理）'!P71+'19（家庭教師）'!P71+'19（講師求人）'!P71+'19（留学生支援）'!P71+'19（学生メディア）'!P71+'19（学習デザイン）'!P71+'19（経営投資）'!P71</f>
        <v>0</v>
      </c>
      <c r="Q71" s="368">
        <f>'19（管理）'!Q71+'19（家庭教師）'!Q71+'19（講師求人）'!Q71+'19（留学生支援）'!Q71+'19（学生メディア）'!Q71+'19（学習デザイン）'!Q71+'19（経営投資）'!Q71</f>
        <v>-14180</v>
      </c>
      <c r="R71" s="408">
        <f t="shared" si="47"/>
        <v>756730</v>
      </c>
      <c r="S71" s="369">
        <f t="shared" si="44"/>
        <v>0.0005288604811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51"/>
      <c r="E72" s="368">
        <f>'19（管理）'!E72+'19（家庭教師）'!E72+'19（講師求人）'!E72+'19（留学生支援）'!E72+'19（学生メディア）'!E72+'19（学習デザイン）'!E72+'19（経営投資）'!E72</f>
        <v>0</v>
      </c>
      <c r="F72" s="368">
        <f>'19（管理）'!F72+'19（家庭教師）'!F72+'19（講師求人）'!F72+'19（留学生支援）'!F72+'19（学生メディア）'!F72+'19（学習デザイン）'!F72+'19（経営投資）'!F72</f>
        <v>0</v>
      </c>
      <c r="G72" s="368">
        <f>'19（管理）'!G72+'19（家庭教師）'!G72+'19（講師求人）'!G72+'19（留学生支援）'!G72+'19（学生メディア）'!G72+'19（学習デザイン）'!G72+'19（経営投資）'!G72</f>
        <v>0</v>
      </c>
      <c r="H72" s="368">
        <f>'19（管理）'!H72+'19（家庭教師）'!H72+'19（講師求人）'!H72+'19（留学生支援）'!H72+'19（学生メディア）'!H72+'19（学習デザイン）'!H72+'19（経営投資）'!H72</f>
        <v>0</v>
      </c>
      <c r="I72" s="368">
        <f>'19（管理）'!I72+'19（家庭教師）'!I72+'19（講師求人）'!I72+'19（留学生支援）'!I72+'19（学生メディア）'!I72+'19（学習デザイン）'!I72+'19（経営投資）'!I72</f>
        <v>0</v>
      </c>
      <c r="J72" s="368">
        <f>'19（管理）'!J72+'19（家庭教師）'!J72+'19（講師求人）'!J72+'19（留学生支援）'!J72+'19（学生メディア）'!J72+'19（学習デザイン）'!J72+'19（経営投資）'!J72</f>
        <v>0</v>
      </c>
      <c r="K72" s="368"/>
      <c r="L72" s="368">
        <f>'19（管理）'!L72+'19（家庭教師）'!L72+'19（講師求人）'!L72+'19（留学生支援）'!L72+'19（学生メディア）'!L72+'19（学習デザイン）'!L72+'19（経営投資）'!L72</f>
        <v>0</v>
      </c>
      <c r="M72" s="368">
        <f>'19（管理）'!M72+'19（家庭教師）'!M72+'19（講師求人）'!M72+'19（留学生支援）'!M72+'19（学生メディア）'!M72+'19（学習デザイン）'!M72+'19（経営投資）'!M72</f>
        <v>0</v>
      </c>
      <c r="N72" s="368">
        <f>'19（管理）'!N72+'19（家庭教師）'!N72+'19（講師求人）'!N72+'19（留学生支援）'!N72+'19（学生メディア）'!N72+'19（学習デザイン）'!N72+'19（経営投資）'!N72</f>
        <v>0</v>
      </c>
      <c r="O72" s="368">
        <f>'19（管理）'!O72+'19（家庭教師）'!O72+'19（講師求人）'!O72+'19（留学生支援）'!O72+'19（学生メディア）'!O72+'19（学習デザイン）'!O72+'19（経営投資）'!O72</f>
        <v>0</v>
      </c>
      <c r="P72" s="368">
        <f>'19（管理）'!P72+'19（家庭教師）'!P72+'19（講師求人）'!P72+'19（留学生支援）'!P72+'19（学生メディア）'!P72+'19（学習デザイン）'!P72+'19（経営投資）'!P72</f>
        <v>0</v>
      </c>
      <c r="Q72" s="368">
        <f>'19（管理）'!Q72+'19（家庭教師）'!Q72+'19（講師求人）'!Q72+'19（留学生支援）'!Q72+'19（学生メディア）'!Q72+'19（学習デザイン）'!Q72+'19（経営投資）'!Q72</f>
        <v>0</v>
      </c>
      <c r="R72" s="408">
        <f t="shared" si="47"/>
        <v>0</v>
      </c>
      <c r="S72" s="369">
        <f t="shared" si="44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51"/>
      <c r="E73" s="368">
        <f>'19（管理）'!E73+'19（家庭教師）'!E73+'19（講師求人）'!E73+'19（留学生支援）'!E73+'19（学生メディア）'!E73+'19（学習デザイン）'!E73+'19（経営投資）'!E73</f>
        <v>3957694</v>
      </c>
      <c r="F73" s="368">
        <f>'19（管理）'!F73+'19（家庭教師）'!F73+'19（講師求人）'!F73+'19（留学生支援）'!F73+'19（学生メディア）'!F73+'19（学習デザイン）'!F73+'19（経営投資）'!F73</f>
        <v>3957694</v>
      </c>
      <c r="G73" s="368">
        <f>'19（管理）'!G73+'19（家庭教師）'!G73+'19（講師求人）'!G73+'19（留学生支援）'!G73+'19（学生メディア）'!G73+'19（学習デザイン）'!G73+'19（経営投資）'!G73</f>
        <v>3957694</v>
      </c>
      <c r="H73" s="368">
        <f>'19（管理）'!H73+'19（家庭教師）'!H73+'19（講師求人）'!H73+'19（留学生支援）'!H73+'19（学生メディア）'!H73+'19（学習デザイン）'!H73+'19（経営投資）'!H73</f>
        <v>3957694</v>
      </c>
      <c r="I73" s="368">
        <f>'19（管理）'!I73+'19（家庭教師）'!I73+'19（講師求人）'!I73+'19（留学生支援）'!I73+'19（学生メディア）'!I73+'19（学習デザイン）'!I73+'19（経営投資）'!I73</f>
        <v>3957694</v>
      </c>
      <c r="J73" s="368">
        <f>'19（管理）'!J73+'19（家庭教師）'!J73+'19（講師求人）'!J73+'19（留学生支援）'!J73+'19（学生メディア）'!J73+'19（学習デザイン）'!J73+'19（経営投資）'!J73</f>
        <v>3957694</v>
      </c>
      <c r="K73" s="368"/>
      <c r="L73" s="368">
        <f>'19（管理）'!L73+'19（家庭教師）'!L73+'19（講師求人）'!L73+'19（留学生支援）'!L73+'19（学生メディア）'!L73+'19（学習デザイン）'!L73+'19（経営投資）'!L73</f>
        <v>1335632</v>
      </c>
      <c r="M73" s="368">
        <f>'19（管理）'!M73+'19（家庭教師）'!M73+'19（講師求人）'!M73+'19（留学生支援）'!M73+'19（学生メディア）'!M73+'19（学習デザイン）'!M73+'19（経営投資）'!M73</f>
        <v>4900533</v>
      </c>
      <c r="N73" s="368">
        <f>'19（管理）'!N73+'19（家庭教師）'!N73+'19（講師求人）'!N73+'19（留学生支援）'!N73+'19（学生メディア）'!N73+'19（学習デザイン）'!N73+'19（経営投資）'!N73</f>
        <v>4900533</v>
      </c>
      <c r="O73" s="368">
        <f>'19（管理）'!O73+'19（家庭教師）'!O73+'19（講師求人）'!O73+'19（留学生支援）'!O73+'19（学生メディア）'!O73+'19（学習デザイン）'!O73+'19（経営投資）'!O73</f>
        <v>4900533</v>
      </c>
      <c r="P73" s="368">
        <f>'19（管理）'!P73+'19（家庭教師）'!P73+'19（講師求人）'!P73+'19（留学生支援）'!P73+'19（学生メディア）'!P73+'19（学習デザイン）'!P73+'19（経営投資）'!P73</f>
        <v>9622880</v>
      </c>
      <c r="Q73" s="368">
        <f>'19（管理）'!Q73+'19（家庭教師）'!Q73+'19（講師求人）'!Q73+'19（留学生支援）'!Q73+'19（学生メディア）'!Q73+'19（学習デザイン）'!Q73+'19（経営投資）'!Q73</f>
        <v>6078556</v>
      </c>
      <c r="R73" s="408">
        <f t="shared" si="47"/>
        <v>55484831</v>
      </c>
      <c r="S73" s="369">
        <f t="shared" si="44"/>
        <v>0.03877702009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147</v>
      </c>
      <c r="B74" s="367"/>
      <c r="C74" s="367"/>
      <c r="D74" s="351"/>
      <c r="E74" s="368">
        <f>'19（管理）'!E74+'19（家庭教師）'!E74+'19（講師求人）'!E74+'19（留学生支援）'!E74+'19（学生メディア）'!E74+'19（学習デザイン）'!E74+'19（経営投資）'!E74</f>
        <v>0</v>
      </c>
      <c r="F74" s="368">
        <f>'19（管理）'!F74+'19（家庭教師）'!F74+'19（講師求人）'!F74+'19（留学生支援）'!F74+'19（学生メディア）'!F74+'19（学習デザイン）'!F74+'19（経営投資）'!F74</f>
        <v>0</v>
      </c>
      <c r="G74" s="368">
        <f>'19（管理）'!G74+'19（家庭教師）'!G74+'19（講師求人）'!G74+'19（留学生支援）'!G74+'19（学生メディア）'!G74+'19（学習デザイン）'!G74+'19（経営投資）'!G74</f>
        <v>0</v>
      </c>
      <c r="H74" s="368">
        <f>'19（管理）'!H74+'19（家庭教師）'!H74+'19（講師求人）'!H74+'19（留学生支援）'!H74+'19（学生メディア）'!H74+'19（学習デザイン）'!H74+'19（経営投資）'!H74</f>
        <v>0</v>
      </c>
      <c r="I74" s="368">
        <f>'19（管理）'!I74+'19（家庭教師）'!I74+'19（講師求人）'!I74+'19（留学生支援）'!I74+'19（学生メディア）'!I74+'19（学習デザイン）'!I74+'19（経営投資）'!I74</f>
        <v>0</v>
      </c>
      <c r="J74" s="368">
        <f>'19（管理）'!J74+'19（家庭教師）'!J74+'19（講師求人）'!J74+'19（留学生支援）'!J74+'19（学生メディア）'!J74+'19（学習デザイン）'!J74+'19（経営投資）'!J74</f>
        <v>0</v>
      </c>
      <c r="K74" s="368"/>
      <c r="L74" s="368">
        <f>'19（管理）'!L74+'19（家庭教師）'!L74+'19（講師求人）'!L74+'19（留学生支援）'!L74+'19（学生メディア）'!L74+'19（学習デザイン）'!L74+'19（経営投資）'!L74</f>
        <v>0</v>
      </c>
      <c r="M74" s="368">
        <f>'19（管理）'!M74+'19（家庭教師）'!M74+'19（講師求人）'!M74+'19（留学生支援）'!M74+'19（学生メディア）'!M74+'19（学習デザイン）'!M74+'19（経営投資）'!M74</f>
        <v>0</v>
      </c>
      <c r="N74" s="368">
        <f>'19（管理）'!N74+'19（家庭教師）'!N74+'19（講師求人）'!N74+'19（留学生支援）'!N74+'19（学生メディア）'!N74+'19（学習デザイン）'!N74+'19（経営投資）'!N74</f>
        <v>0</v>
      </c>
      <c r="O74" s="368">
        <f>'19（管理）'!O74+'19（家庭教師）'!O74+'19（講師求人）'!O74+'19（留学生支援）'!O74+'19（学生メディア）'!O74+'19（学習デザイン）'!O74+'19（経営投資）'!O74</f>
        <v>0</v>
      </c>
      <c r="P74" s="368">
        <f>'19（管理）'!P74+'19（家庭教師）'!P74+'19（講師求人）'!P74+'19（留学生支援）'!P74+'19（学生メディア）'!P74+'19（学習デザイン）'!P74+'19（経営投資）'!P74</f>
        <v>0</v>
      </c>
      <c r="Q74" s="368">
        <f>'19（管理）'!Q74+'19（家庭教師）'!Q74+'19（講師求人）'!Q74+'19（留学生支援）'!Q74+'19（学生メディア）'!Q74+'19（学習デザイン）'!Q74+'19（経営投資）'!Q74</f>
        <v>0</v>
      </c>
      <c r="R74" s="408">
        <f t="shared" si="47"/>
        <v>0</v>
      </c>
      <c r="S74" s="369">
        <f t="shared" si="44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51"/>
      <c r="E75" s="368">
        <f>'19（管理）'!E75+'19（家庭教師）'!E75+'19（講師求人）'!E75+'19（留学生支援）'!E75+'19（学生メディア）'!E75+'19（学習デザイン）'!E75+'19（経営投資）'!E75</f>
        <v>3922333</v>
      </c>
      <c r="F75" s="368">
        <f>'19（管理）'!F75+'19（家庭教師）'!F75+'19（講師求人）'!F75+'19（留学生支援）'!F75+'19（学生メディア）'!F75+'19（学習デザイン）'!F75+'19（経営投資）'!F75</f>
        <v>10808970</v>
      </c>
      <c r="G75" s="368">
        <f>'19（管理）'!G75+'19（家庭教師）'!G75+'19（講師求人）'!G75+'19（留学生支援）'!G75+'19（学生メディア）'!G75+'19（学習デザイン）'!G75+'19（経営投資）'!G75</f>
        <v>818482</v>
      </c>
      <c r="H75" s="368">
        <f>'19（管理）'!H75+'19（家庭教師）'!H75+'19（講師求人）'!H75+'19（留学生支援）'!H75+'19（学生メディア）'!H75+'19（学習デザイン）'!H75+'19（経営投資）'!H75</f>
        <v>4056487</v>
      </c>
      <c r="I75" s="368">
        <f>'19（管理）'!I75+'19（家庭教師）'!I75+'19（講師求人）'!I75+'19（留学生支援）'!I75+'19（学生メディア）'!I75+'19（学習デザイン）'!I75+'19（経営投資）'!I75</f>
        <v>10448224</v>
      </c>
      <c r="J75" s="368">
        <f>'19（管理）'!J75+'19（家庭教師）'!J75+'19（講師求人）'!J75+'19（留学生支援）'!J75+'19（学生メディア）'!J75+'19（学習デザイン）'!J75+'19（経営投資）'!J75</f>
        <v>6506348</v>
      </c>
      <c r="K75" s="368"/>
      <c r="L75" s="368">
        <f>'19（管理）'!L75+'19（家庭教師）'!L75+'19（講師求人）'!L75+'19（留学生支援）'!L75+'19（学生メディア）'!L75+'19（学習デザイン）'!L75+'19（経営投資）'!L75</f>
        <v>4632499</v>
      </c>
      <c r="M75" s="368">
        <f>'19（管理）'!M75+'19（家庭教師）'!M75+'19（講師求人）'!M75+'19（留学生支援）'!M75+'19（学生メディア）'!M75+'19（学習デザイン）'!M75+'19（経営投資）'!M75</f>
        <v>6127144</v>
      </c>
      <c r="N75" s="368">
        <f>'19（管理）'!N75+'19（家庭教師）'!N75+'19（講師求人）'!N75+'19（留学生支援）'!N75+'19（学生メディア）'!N75+'19（学習デザイン）'!N75+'19（経営投資）'!N75</f>
        <v>995530</v>
      </c>
      <c r="O75" s="368">
        <f>'19（管理）'!O75+'19（家庭教師）'!O75+'19（講師求人）'!O75+'19（留学生支援）'!O75+'19（学生メディア）'!O75+'19（学習デザイン）'!O75+'19（経営投資）'!O75</f>
        <v>4393167</v>
      </c>
      <c r="P75" s="368">
        <f>'19（管理）'!P75+'19（家庭教師）'!P75+'19（講師求人）'!P75+'19（留学生支援）'!P75+'19（学生メディア）'!P75+'19（学習デザイン）'!P75+'19（経営投資）'!P75</f>
        <v>12136527</v>
      </c>
      <c r="Q75" s="368">
        <f>'19（管理）'!Q75+'19（家庭教師）'!Q75+'19（講師求人）'!Q75+'19（留学生支援）'!Q75+'19（学生メディア）'!Q75+'19（学習デザイン）'!Q75+'19（経営投資）'!Q75</f>
        <v>3524116</v>
      </c>
      <c r="R75" s="408">
        <f t="shared" si="47"/>
        <v>68369827</v>
      </c>
      <c r="S75" s="408">
        <f t="shared" si="44"/>
        <v>0.04778203533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51"/>
      <c r="E76" s="368">
        <f>'19（管理）'!E76+'19（家庭教師）'!E76+'19（講師求人）'!E76+'19（留学生支援）'!E76+'19（学生メディア）'!E76+'19（学習デザイン）'!E76+'19（経営投資）'!E76</f>
        <v>235864</v>
      </c>
      <c r="F76" s="368">
        <f>'19（管理）'!F76+'19（家庭教師）'!F76+'19（講師求人）'!F76+'19（留学生支援）'!F76+'19（学生メディア）'!F76+'19（学習デザイン）'!F76+'19（経営投資）'!F76</f>
        <v>232957</v>
      </c>
      <c r="G76" s="368">
        <f>'19（管理）'!G76+'19（家庭教師）'!G76+'19（講師求人）'!G76+'19（留学生支援）'!G76+'19（学生メディア）'!G76+'19（学習デザイン）'!G76+'19（経営投資）'!G76</f>
        <v>307168</v>
      </c>
      <c r="H76" s="368">
        <f>'19（管理）'!H76+'19（家庭教師）'!H76+'19（講師求人）'!H76+'19（留学生支援）'!H76+'19（学生メディア）'!H76+'19（学習デザイン）'!H76+'19（経営投資）'!H76</f>
        <v>84000</v>
      </c>
      <c r="I76" s="368">
        <f>'19（管理）'!I76+'19（家庭教師）'!I76+'19（講師求人）'!I76+'19（留学生支援）'!I76+'19（学生メディア）'!I76+'19（学習デザイン）'!I76+'19（経営投資）'!I76</f>
        <v>190186</v>
      </c>
      <c r="J76" s="368">
        <f>'19（管理）'!J76+'19（家庭教師）'!J76+'19（講師求人）'!J76+'19（留学生支援）'!J76+'19（学生メディア）'!J76+'19（学習デザイン）'!J76+'19（経営投資）'!J76</f>
        <v>79530</v>
      </c>
      <c r="K76" s="368"/>
      <c r="L76" s="368">
        <f>'19（管理）'!L76+'19（家庭教師）'!L76+'19（講師求人）'!L76+'19（留学生支援）'!L76+'19（学生メディア）'!L76+'19（学習デザイン）'!L76+'19（経営投資）'!L76</f>
        <v>254000</v>
      </c>
      <c r="M76" s="368">
        <f>'19（管理）'!M76+'19（家庭教師）'!M76+'19（講師求人）'!M76+'19（留学生支援）'!M76+'19（学生メディア）'!M76+'19（学習デザイン）'!M76+'19（経営投資）'!M76</f>
        <v>176535</v>
      </c>
      <c r="N76" s="368">
        <f>'19（管理）'!N76+'19（家庭教師）'!N76+'19（講師求人）'!N76+'19（留学生支援）'!N76+'19（学生メディア）'!N76+'19（学習デザイン）'!N76+'19（経営投資）'!N76</f>
        <v>160489</v>
      </c>
      <c r="O76" s="368">
        <f>'19（管理）'!O76+'19（家庭教師）'!O76+'19（講師求人）'!O76+'19（留学生支援）'!O76+'19（学生メディア）'!O76+'19（学習デザイン）'!O76+'19（経営投資）'!O76</f>
        <v>106610</v>
      </c>
      <c r="P76" s="368">
        <f>'19（管理）'!P76+'19（家庭教師）'!P76+'19（講師求人）'!P76+'19（留学生支援）'!P76+'19（学生メディア）'!P76+'19（学習デザイン）'!P76+'19（経営投資）'!P76</f>
        <v>190122</v>
      </c>
      <c r="Q76" s="368">
        <f>'19（管理）'!Q76+'19（家庭教師）'!Q76+'19（講師求人）'!Q76+'19（留学生支援）'!Q76+'19（学生メディア）'!Q76+'19（学習デザイン）'!Q76+'19（経営投資）'!Q76</f>
        <v>175450</v>
      </c>
      <c r="R76" s="408">
        <f t="shared" si="47"/>
        <v>2192911</v>
      </c>
      <c r="S76" s="408">
        <f t="shared" si="44"/>
        <v>0.001532573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51"/>
      <c r="E77" s="368">
        <f>'19（管理）'!E77+'19（家庭教師）'!E77+'19（講師求人）'!E77+'19（留学生支援）'!E77+'19（学生メディア）'!E77+'19（学習デザイン）'!E77+'19（経営投資）'!E77</f>
        <v>30200</v>
      </c>
      <c r="F77" s="368">
        <f>'19（管理）'!F77+'19（家庭教師）'!F77+'19（講師求人）'!F77+'19（留学生支援）'!F77+'19（学生メディア）'!F77+'19（学習デザイン）'!F77+'19（経営投資）'!F77</f>
        <v>10100</v>
      </c>
      <c r="G77" s="368">
        <f>'19（管理）'!G77+'19（家庭教師）'!G77+'19（講師求人）'!G77+'19（留学生支援）'!G77+'19（学生メディア）'!G77+'19（学習デザイン）'!G77+'19（経営投資）'!G77</f>
        <v>44200</v>
      </c>
      <c r="H77" s="368">
        <f>'19（管理）'!H77+'19（家庭教師）'!H77+'19（講師求人）'!H77+'19（留学生支援）'!H77+'19（学生メディア）'!H77+'19（学習デザイン）'!H77+'19（経営投資）'!H77</f>
        <v>41200</v>
      </c>
      <c r="I77" s="368">
        <f>'19（管理）'!I77+'19（家庭教師）'!I77+'19（講師求人）'!I77+'19（留学生支援）'!I77+'19（学生メディア）'!I77+'19（学習デザイン）'!I77+'19（経営投資）'!I77</f>
        <v>143100</v>
      </c>
      <c r="J77" s="368">
        <f>'19（管理）'!J77+'19（家庭教師）'!J77+'19（講師求人）'!J77+'19（留学生支援）'!J77+'19（学生メディア）'!J77+'19（学習デザイン）'!J77+'19（経営投資）'!J77</f>
        <v>126000</v>
      </c>
      <c r="K77" s="368"/>
      <c r="L77" s="368">
        <f>'19（管理）'!L77+'19（家庭教師）'!L77+'19（講師求人）'!L77+'19（留学生支援）'!L77+'19（学生メディア）'!L77+'19（学習デザイン）'!L77+'19（経営投資）'!L77</f>
        <v>0</v>
      </c>
      <c r="M77" s="368">
        <f>'19（管理）'!M77+'19（家庭教師）'!M77+'19（講師求人）'!M77+'19（留学生支援）'!M77+'19（学生メディア）'!M77+'19（学習デザイン）'!M77+'19（経営投資）'!M77</f>
        <v>65600</v>
      </c>
      <c r="N77" s="368">
        <f>'19（管理）'!N77+'19（家庭教師）'!N77+'19（講師求人）'!N77+'19（留学生支援）'!N77+'19（学生メディア）'!N77+'19（学習デザイン）'!N77+'19（経営投資）'!N77</f>
        <v>1000</v>
      </c>
      <c r="O77" s="368">
        <f>'19（管理）'!O77+'19（家庭教師）'!O77+'19（講師求人）'!O77+'19（留学生支援）'!O77+'19（学生メディア）'!O77+'19（学習デザイン）'!O77+'19（経営投資）'!O77</f>
        <v>59300</v>
      </c>
      <c r="P77" s="368">
        <f>'19（管理）'!P77+'19（家庭教師）'!P77+'19（講師求人）'!P77+'19（留学生支援）'!P77+'19（学生メディア）'!P77+'19（学習デザイン）'!P77+'19（経営投資）'!P77</f>
        <v>42000</v>
      </c>
      <c r="Q77" s="368">
        <f>'19（管理）'!Q77+'19（家庭教師）'!Q77+'19（講師求人）'!Q77+'19（留学生支援）'!Q77+'19（学生メディア）'!Q77+'19（学習デザイン）'!Q77+'19（経営投資）'!Q77</f>
        <v>71400</v>
      </c>
      <c r="R77" s="408">
        <f t="shared" si="47"/>
        <v>634100</v>
      </c>
      <c r="S77" s="408">
        <f t="shared" si="44"/>
        <v>0.0004431573098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51"/>
      <c r="E78" s="368">
        <f>'19（管理）'!E78+'19（家庭教師）'!E78+'19（講師求人）'!E78+'19（留学生支援）'!E78+'19（学生メディア）'!E78+'19（学習デザイン）'!E78+'19（経営投資）'!E78</f>
        <v>21481</v>
      </c>
      <c r="F78" s="368">
        <f>'19（管理）'!F78+'19（家庭教師）'!F78+'19（講師求人）'!F78+'19（留学生支援）'!F78+'19（学生メディア）'!F78+'19（学習デザイン）'!F78+'19（経営投資）'!F78</f>
        <v>5060</v>
      </c>
      <c r="G78" s="368">
        <f>'19（管理）'!G78+'19（家庭教師）'!G78+'19（講師求人）'!G78+'19（留学生支援）'!G78+'19（学生メディア）'!G78+'19（学習デザイン）'!G78+'19（経営投資）'!G78</f>
        <v>1080</v>
      </c>
      <c r="H78" s="368">
        <f>'19（管理）'!H78+'19（家庭教師）'!H78+'19（講師求人）'!H78+'19（留学生支援）'!H78+'19（学生メディア）'!H78+'19（学習デザイン）'!H78+'19（経営投資）'!H78</f>
        <v>10116</v>
      </c>
      <c r="I78" s="368">
        <f>'19（管理）'!I78+'19（家庭教師）'!I78+'19（講師求人）'!I78+'19（留学生支援）'!I78+'19（学生メディア）'!I78+'19（学習デザイン）'!I78+'19（経営投資）'!I78</f>
        <v>4404</v>
      </c>
      <c r="J78" s="368">
        <f>'19（管理）'!J78+'19（家庭教師）'!J78+'19（講師求人）'!J78+'19（留学生支援）'!J78+'19（学生メディア）'!J78+'19（学習デザイン）'!J78+'19（経営投資）'!J78</f>
        <v>2656</v>
      </c>
      <c r="K78" s="368"/>
      <c r="L78" s="368">
        <f>'19（管理）'!L78+'19（家庭教師）'!L78+'19（講師求人）'!L78+'19（留学生支援）'!L78+'19（学生メディア）'!L78+'19（学習デザイン）'!L78+'19（経営投資）'!L78</f>
        <v>177298</v>
      </c>
      <c r="M78" s="368">
        <f>'19（管理）'!M78+'19（家庭教師）'!M78+'19（講師求人）'!M78+'19（留学生支援）'!M78+'19（学生メディア）'!M78+'19（学習デザイン）'!M78+'19（経営投資）'!M78</f>
        <v>6402</v>
      </c>
      <c r="N78" s="368">
        <f>'19（管理）'!N78+'19（家庭教師）'!N78+'19（講師求人）'!N78+'19（留学生支援）'!N78+'19（学生メディア）'!N78+'19（学習デザイン）'!N78+'19（経営投資）'!N78</f>
        <v>40160</v>
      </c>
      <c r="O78" s="368">
        <f>'19（管理）'!O78+'19（家庭教師）'!O78+'19（講師求人）'!O78+'19（留学生支援）'!O78+'19（学生メディア）'!O78+'19（学習デザイン）'!O78+'19（経営投資）'!O78</f>
        <v>18969</v>
      </c>
      <c r="P78" s="368">
        <f>'19（管理）'!P78+'19（家庭教師）'!P78+'19（講師求人）'!P78+'19（留学生支援）'!P78+'19（学生メディア）'!P78+'19（学習デザイン）'!P78+'19（経営投資）'!P78</f>
        <v>1100</v>
      </c>
      <c r="Q78" s="368">
        <f>'19（管理）'!Q78+'19（家庭教師）'!Q78+'19（講師求人）'!Q78+'19（留学生支援）'!Q78+'19（学生メディア）'!Q78+'19（学習デザイン）'!Q78+'19（経営投資）'!Q78</f>
        <v>553364</v>
      </c>
      <c r="R78" s="408">
        <f t="shared" si="47"/>
        <v>842090</v>
      </c>
      <c r="S78" s="408">
        <f t="shared" si="44"/>
        <v>0.0005885165416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51"/>
      <c r="E79" s="368">
        <f>'19（管理）'!E79+'19（家庭教師）'!E79+'19（講師求人）'!E79+'19（留学生支援）'!E79+'19（学生メディア）'!E79+'19（学習デザイン）'!E79+'19（経営投資）'!E79</f>
        <v>1030836</v>
      </c>
      <c r="F79" s="368">
        <f>'19（管理）'!F79+'19（家庭教師）'!F79+'19（講師求人）'!F79+'19（留学生支援）'!F79+'19（学生メディア）'!F79+'19（学習デザイン）'!F79+'19（経営投資）'!F79</f>
        <v>1030036</v>
      </c>
      <c r="G79" s="368">
        <f>'19（管理）'!G79+'19（家庭教師）'!G79+'19（講師求人）'!G79+'19（留学生支援）'!G79+'19（学生メディア）'!G79+'19（学習デザイン）'!G79+'19（経営投資）'!G79</f>
        <v>1030036</v>
      </c>
      <c r="H79" s="368">
        <f>'19（管理）'!H79+'19（家庭教師）'!H79+'19（講師求人）'!H79+'19（留学生支援）'!H79+'19（学生メディア）'!H79+'19（学習デザイン）'!H79+'19（経営投資）'!H79</f>
        <v>1029942</v>
      </c>
      <c r="I79" s="368">
        <f>'19（管理）'!I79+'19（家庭教師）'!I79+'19（講師求人）'!I79+'19（留学生支援）'!I79+'19（学生メディア）'!I79+'19（学習デザイン）'!I79+'19（経営投資）'!I79</f>
        <v>1030436</v>
      </c>
      <c r="J79" s="368">
        <f>'19（管理）'!J79+'19（家庭教師）'!J79+'19（講師求人）'!J79+'19（留学生支援）'!J79+'19（学生メディア）'!J79+'19（学習デザイン）'!J79+'19（経営投資）'!J79</f>
        <v>1105064</v>
      </c>
      <c r="K79" s="368"/>
      <c r="L79" s="368">
        <f>'19（管理）'!L79+'19（家庭教師）'!L79+'19（講師求人）'!L79+'19（留学生支援）'!L79+'19（学生メディア）'!L79+'19（学習デザイン）'!L79+'19（経営投資）'!L79</f>
        <v>1123752</v>
      </c>
      <c r="M79" s="368">
        <f>'19（管理）'!M79+'19（家庭教師）'!M79+'19（講師求人）'!M79+'19（留学生支援）'!M79+'19（学生メディア）'!M79+'19（学習デザイン）'!M79+'19（経営投資）'!M79</f>
        <v>1014952</v>
      </c>
      <c r="N79" s="368">
        <f>'19（管理）'!N79+'19（家庭教師）'!N79+'19（講師求人）'!N79+'19（留学生支援）'!N79+'19（学生メディア）'!N79+'19（学習デザイン）'!N79+'19（経営投資）'!N79</f>
        <v>682442</v>
      </c>
      <c r="O79" s="368">
        <f>'19（管理）'!O79+'19（家庭教師）'!O79+'19（講師求人）'!O79+'19（留学生支援）'!O79+'19（学生メディア）'!O79+'19（学習デザイン）'!O79+'19（経営投資）'!O79</f>
        <v>683997</v>
      </c>
      <c r="P79" s="368">
        <f>'19（管理）'!P79+'19（家庭教師）'!P79+'19（講師求人）'!P79+'19（留学生支援）'!P79+'19（学生メディア）'!P79+'19（学習デザイン）'!P79+'19（経営投資）'!P79</f>
        <v>682442</v>
      </c>
      <c r="Q79" s="368">
        <f>'19（管理）'!Q79+'19（家庭教師）'!Q79+'19（講師求人）'!Q79+'19（留学生支援）'!Q79+'19（学生メディア）'!Q79+'19（学習デザイン）'!Q79+'19（経営投資）'!Q79</f>
        <v>682842</v>
      </c>
      <c r="R79" s="408">
        <f t="shared" si="47"/>
        <v>11126777</v>
      </c>
      <c r="S79" s="408">
        <f t="shared" si="44"/>
        <v>0.007776238073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51"/>
      <c r="E80" s="368">
        <f>'19（管理）'!E80+'19（家庭教師）'!E80+'19（講師求人）'!E80+'19（留学生支援）'!E80+'19（学生メディア）'!E80+'19（学習デザイン）'!E80+'19（経営投資）'!E80</f>
        <v>647700</v>
      </c>
      <c r="F80" s="368">
        <f>'19（管理）'!F80+'19（家庭教師）'!F80+'19（講師求人）'!F80+'19（留学生支援）'!F80+'19（学生メディア）'!F80+'19（学習デザイン）'!F80+'19（経営投資）'!F80</f>
        <v>0</v>
      </c>
      <c r="G80" s="368">
        <f>'19（管理）'!G80+'19（家庭教師）'!G80+'19（講師求人）'!G80+'19（留学生支援）'!G80+'19（学生メディア）'!G80+'19（学習デザイン）'!G80+'19（経営投資）'!G80</f>
        <v>451040</v>
      </c>
      <c r="H80" s="368">
        <f>'19（管理）'!H80+'19（家庭教師）'!H80+'19（講師求人）'!H80+'19（留学生支援）'!H80+'19（学生メディア）'!H80+'19（学習デザイン）'!H80+'19（経営投資）'!H80</f>
        <v>0</v>
      </c>
      <c r="I80" s="368">
        <f>'19（管理）'!I80+'19（家庭教師）'!I80+'19（講師求人）'!I80+'19（留学生支援）'!I80+'19（学生メディア）'!I80+'19（学習デザイン）'!I80+'19（経営投資）'!I80</f>
        <v>107000</v>
      </c>
      <c r="J80" s="368">
        <f>'19（管理）'!J80+'19（家庭教師）'!J80+'19（講師求人）'!J80+'19（留学生支援）'!J80+'19（学生メディア）'!J80+'19（学習デザイン）'!J80+'19（経営投資）'!J80</f>
        <v>0</v>
      </c>
      <c r="K80" s="368"/>
      <c r="L80" s="368">
        <f>'19（管理）'!L80+'19（家庭教師）'!L80+'19（講師求人）'!L80+'19（留学生支援）'!L80+'19（学生メディア）'!L80+'19（学習デザイン）'!L80+'19（経営投資）'!L80</f>
        <v>0</v>
      </c>
      <c r="M80" s="368">
        <f>'19（管理）'!M80+'19（家庭教師）'!M80+'19（講師求人）'!M80+'19（留学生支援）'!M80+'19（学生メディア）'!M80+'19（学習デザイン）'!M80+'19（経営投資）'!M80</f>
        <v>0</v>
      </c>
      <c r="N80" s="368">
        <f>'19（管理）'!N80+'19（家庭教師）'!N80+'19（講師求人）'!N80+'19（留学生支援）'!N80+'19（学生メディア）'!N80+'19（学習デザイン）'!N80+'19（経営投資）'!N80</f>
        <v>0</v>
      </c>
      <c r="O80" s="368">
        <f>'19（管理）'!O80+'19（家庭教師）'!O80+'19（講師求人）'!O80+'19（留学生支援）'!O80+'19（学生メディア）'!O80+'19（学習デザイン）'!O80+'19（経営投資）'!O80</f>
        <v>0</v>
      </c>
      <c r="P80" s="368">
        <f>'19（管理）'!P80+'19（家庭教師）'!P80+'19（講師求人）'!P80+'19（留学生支援）'!P80+'19（学生メディア）'!P80+'19（学習デザイン）'!P80+'19（経営投資）'!P80</f>
        <v>120000</v>
      </c>
      <c r="Q80" s="368">
        <f>'19（管理）'!Q80+'19（家庭教師）'!Q80+'19（講師求人）'!Q80+'19（留学生支援）'!Q80+'19（学生メディア）'!Q80+'19（学習デザイン）'!Q80+'19（経営投資）'!Q80</f>
        <v>5000</v>
      </c>
      <c r="R80" s="368">
        <f t="shared" si="47"/>
        <v>1330740</v>
      </c>
      <c r="S80" s="368">
        <f t="shared" si="44"/>
        <v>0.0009300223284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5.0" customHeight="1">
      <c r="A81" s="400" t="s">
        <v>154</v>
      </c>
      <c r="B81" s="422"/>
      <c r="C81" s="422"/>
      <c r="D81" s="423" t="s">
        <v>155</v>
      </c>
      <c r="E81" s="401">
        <f t="shared" ref="E81:J81" si="48">SUM(E82:E85)</f>
        <v>41387076</v>
      </c>
      <c r="F81" s="401">
        <f t="shared" si="48"/>
        <v>41399296</v>
      </c>
      <c r="G81" s="401">
        <f t="shared" si="48"/>
        <v>64302845</v>
      </c>
      <c r="H81" s="401">
        <f t="shared" si="48"/>
        <v>41855775</v>
      </c>
      <c r="I81" s="401">
        <f t="shared" si="48"/>
        <v>41251855</v>
      </c>
      <c r="J81" s="401">
        <f t="shared" si="48"/>
        <v>41547369</v>
      </c>
      <c r="K81" s="401"/>
      <c r="L81" s="401">
        <f t="shared" ref="L81:Q81" si="49">SUM(L82:L85)</f>
        <v>42147696</v>
      </c>
      <c r="M81" s="401">
        <f t="shared" si="49"/>
        <v>41348826</v>
      </c>
      <c r="N81" s="401">
        <f t="shared" si="49"/>
        <v>64558742</v>
      </c>
      <c r="O81" s="401">
        <f t="shared" si="49"/>
        <v>40425139</v>
      </c>
      <c r="P81" s="401">
        <f t="shared" si="49"/>
        <v>40690060</v>
      </c>
      <c r="Q81" s="401">
        <f t="shared" si="49"/>
        <v>41980323</v>
      </c>
      <c r="R81" s="401">
        <f t="shared" si="47"/>
        <v>542895002</v>
      </c>
      <c r="S81" s="401">
        <f t="shared" si="44"/>
        <v>0.3794163201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6"/>
      <c r="E82" s="387">
        <f>'19（管理）'!E82+'19（家庭教師）'!E82+'19（講師求人）'!E82+'19（留学生支援）'!E82+'19（学生メディア）'!E82+'19（学習デザイン）'!E82+'19（経営投資）'!E82</f>
        <v>33397237</v>
      </c>
      <c r="F82" s="387">
        <f>'19（管理）'!F82+'19（家庭教師）'!F82+'19（講師求人）'!F82+'19（留学生支援）'!F82+'19（学生メディア）'!F82+'19（学習デザイン）'!F82+'19（経営投資）'!F82</f>
        <v>33214563</v>
      </c>
      <c r="G82" s="387">
        <f>'19（管理）'!G82+'19（家庭教師）'!G82+'19（講師求人）'!G82+'19（留学生支援）'!G82+'19（学生メディア）'!G82+'19（学習デザイン）'!G82+'19（経営投資）'!G82</f>
        <v>55180534</v>
      </c>
      <c r="H82" s="387">
        <f>'19（管理）'!H82+'19（家庭教師）'!H82+'19（講師求人）'!H82+'19（留学生支援）'!H82+'19（学生メディア）'!H82+'19（学習デザイン）'!H82+'19（経営投資）'!H82</f>
        <v>32913295</v>
      </c>
      <c r="I82" s="387">
        <f>'19（管理）'!I82+'19（家庭教師）'!I82+'19（講師求人）'!I82+'19（留学生支援）'!I82+'19（学生メディア）'!I82+'19（学習デザイン）'!I82+'19（経営投資）'!I82</f>
        <v>33164613</v>
      </c>
      <c r="J82" s="387">
        <f>'19（管理）'!J82+'19（家庭教師）'!J82+'19（講師求人）'!J82+'19（留学生支援）'!J82+'19（学生メディア）'!J82+'19（学習デザイン）'!J82+'19（経営投資）'!J82</f>
        <v>33846523</v>
      </c>
      <c r="K82" s="387"/>
      <c r="L82" s="387">
        <f>'19（管理）'!L82+'19（家庭教師）'!L82+'19（講師求人）'!L82+'19（留学生支援）'!L82+'19（学生メディア）'!L82+'19（学習デザイン）'!L82+'19（経営投資）'!L82</f>
        <v>33659482</v>
      </c>
      <c r="M82" s="387">
        <f>'19（管理）'!M82+'19（家庭教師）'!M82+'19（講師求人）'!M82+'19（留学生支援）'!M82+'19（学生メディア）'!M82+'19（学習デザイン）'!M82+'19（経営投資）'!M82</f>
        <v>33406611</v>
      </c>
      <c r="N82" s="387">
        <f>'19（管理）'!N82+'19（家庭教師）'!N82+'19（講師求人）'!N82+'19（留学生支援）'!N82+'19（学生メディア）'!N82+'19（学習デザイン）'!N82+'19（経営投資）'!N82</f>
        <v>56194244</v>
      </c>
      <c r="O82" s="387">
        <f>'19（管理）'!O82+'19（家庭教師）'!O82+'19（講師求人）'!O82+'19（留学生支援）'!O82+'19（学生メディア）'!O82+'19（学習デザイン）'!O82+'19（経営投資）'!O82</f>
        <v>32813077</v>
      </c>
      <c r="P82" s="387">
        <f>'19（管理）'!P82+'19（家庭教師）'!P82+'19（講師求人）'!P82+'19（留学生支援）'!P82+'19（学生メディア）'!P82+'19（学習デザイン）'!P82+'19（経営投資）'!P82</f>
        <v>33392152</v>
      </c>
      <c r="Q82" s="387">
        <f>'19（管理）'!Q82+'19（家庭教師）'!Q82+'19（講師求人）'!Q82+'19（留学生支援）'!Q82+'19（学生メディア）'!Q82+'19（学習デザイン）'!Q82+'19（経営投資）'!Q82</f>
        <v>33329454</v>
      </c>
      <c r="R82" s="387">
        <f t="shared" si="47"/>
        <v>444511785</v>
      </c>
      <c r="S82" s="387">
        <f t="shared" si="44"/>
        <v>0.310658645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51"/>
      <c r="E83" s="368">
        <f>'19（管理）'!E83+'19（家庭教師）'!E83+'19（講師求人）'!E83+'19（留学生支援）'!E83+'19（学生メディア）'!E83+'19（学習デザイン）'!E83+'19（経営投資）'!E83</f>
        <v>3019103</v>
      </c>
      <c r="F83" s="368">
        <f>'19（管理）'!F83+'19（家庭教師）'!F83+'19（講師求人）'!F83+'19（留学生支援）'!F83+'19（学生メディア）'!F83+'19（学習デザイン）'!F83+'19（経営投資）'!F83</f>
        <v>2725002</v>
      </c>
      <c r="G83" s="368">
        <f>'19（管理）'!G83+'19（家庭教師）'!G83+'19（講師求人）'!G83+'19（留学生支援）'!G83+'19（学生メディア）'!G83+'19（学習デザイン）'!G83+'19（経営投資）'!G83</f>
        <v>3077193</v>
      </c>
      <c r="H83" s="368">
        <f>'19（管理）'!H83+'19（家庭教師）'!H83+'19（講師求人）'!H83+'19（留学生支援）'!H83+'19（学生メディア）'!H83+'19（学習デザイン）'!H83+'19（経営投資）'!H83</f>
        <v>2976826</v>
      </c>
      <c r="I83" s="368">
        <f>'19（管理）'!I83+'19（家庭教師）'!I83+'19（講師求人）'!I83+'19（留学生支援）'!I83+'19（学生メディア）'!I83+'19（学習デザイン）'!I83+'19（経営投資）'!I83</f>
        <v>2434096</v>
      </c>
      <c r="J83" s="368">
        <f>'19（管理）'!J83+'19（家庭教師）'!J83+'19（講師求人）'!J83+'19（留学生支援）'!J83+'19（学生メディア）'!J83+'19（学習デザイン）'!J83+'19（経営投資）'!J83</f>
        <v>2566893</v>
      </c>
      <c r="K83" s="368"/>
      <c r="L83" s="368">
        <f>'19（管理）'!L83+'19（家庭教師）'!L83+'19（講師求人）'!L83+'19（留学生支援）'!L83+'19（学生メディア）'!L83+'19（学習デザイン）'!L83+'19（経営投資）'!L83</f>
        <v>2496354</v>
      </c>
      <c r="M83" s="368">
        <f>'19（管理）'!M83+'19（家庭教師）'!M83+'19（講師求人）'!M83+'19（留学生支援）'!M83+'19（学生メディア）'!M83+'19（学習デザイン）'!M83+'19（経営投資）'!M83</f>
        <v>2291647</v>
      </c>
      <c r="N83" s="368">
        <f>'19（管理）'!N83+'19（家庭教師）'!N83+'19（講師求人）'!N83+'19（留学生支援）'!N83+'19（学生メディア）'!N83+'19（学習デザイン）'!N83+'19（経営投資）'!N83</f>
        <v>3047408</v>
      </c>
      <c r="O83" s="368">
        <f>'19（管理）'!O83+'19（家庭教師）'!O83+'19（講師求人）'!O83+'19（留学生支援）'!O83+'19（学生メディア）'!O83+'19（学習デザイン）'!O83+'19（経営投資）'!O83</f>
        <v>2615645</v>
      </c>
      <c r="P83" s="368">
        <f>'19（管理）'!P83+'19（家庭教師）'!P83+'19（講師求人）'!P83+'19（留学生支援）'!P83+'19（学生メディア）'!P83+'19（学習デザイン）'!P83+'19（経営投資）'!P83</f>
        <v>2704164</v>
      </c>
      <c r="Q83" s="368">
        <f>'19（管理）'!Q83+'19（家庭教師）'!Q83+'19（講師求人）'!Q83+'19（留学生支援）'!Q83+'19（学生メディア）'!Q83+'19（学習デザイン）'!Q83+'19（経営投資）'!Q83</f>
        <v>3144287</v>
      </c>
      <c r="R83" s="368">
        <f t="shared" si="47"/>
        <v>33098618</v>
      </c>
      <c r="S83" s="368">
        <f t="shared" si="44"/>
        <v>0.02313183175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51"/>
      <c r="E84" s="368">
        <f>'19（管理）'!E84+'19（家庭教師）'!E84+'19（講師求人）'!E84+'19（留学生支援）'!E84+'19（学生メディア）'!E84+'19（学習デザイン）'!E84+'19（経営投資）'!E84</f>
        <v>4047508</v>
      </c>
      <c r="F84" s="368">
        <f>'19（管理）'!F84+'19（家庭教師）'!F84+'19（講師求人）'!F84+'19（留学生支援）'!F84+'19（学生メディア）'!F84+'19（学習デザイン）'!F84+'19（経営投資）'!F84</f>
        <v>4332604</v>
      </c>
      <c r="G84" s="368">
        <f>'19（管理）'!G84+'19（家庭教師）'!G84+'19（講師求人）'!G84+'19（留学生支援）'!G84+'19（学生メディア）'!G84+'19（学習デザイン）'!G84+'19（経営投資）'!G84</f>
        <v>4646593</v>
      </c>
      <c r="H84" s="368">
        <f>'19（管理）'!H84+'19（家庭教師）'!H84+'19（講師求人）'!H84+'19（留学生支援）'!H84+'19（学生メディア）'!H84+'19（学習デザイン）'!H84+'19（経営投資）'!H84</f>
        <v>4468491</v>
      </c>
      <c r="I84" s="368">
        <f>'19（管理）'!I84+'19（家庭教師）'!I84+'19（講師求人）'!I84+'19（留学生支援）'!I84+'19（学生メディア）'!I84+'19（学習デザイン）'!I84+'19（経営投資）'!I84</f>
        <v>3749473</v>
      </c>
      <c r="J84" s="368">
        <f>'19（管理）'!J84+'19（家庭教師）'!J84+'19（講師求人）'!J84+'19（留学生支援）'!J84+'19（学生メディア）'!J84+'19（学習デザイン）'!J84+'19（経営投資）'!J84</f>
        <v>3535313</v>
      </c>
      <c r="K84" s="368"/>
      <c r="L84" s="368">
        <f>'19（管理）'!L84+'19（家庭教師）'!L84+'19（講師求人）'!L84+'19（留学生支援）'!L84+'19（学生メディア）'!L84+'19（学習デザイン）'!L84+'19（経営投資）'!L84</f>
        <v>4545491</v>
      </c>
      <c r="M84" s="368">
        <f>'19（管理）'!M84+'19（家庭教師）'!M84+'19（講師求人）'!M84+'19（留学生支援）'!M84+'19（学生メディア）'!M84+'19（学習デザイン）'!M84+'19（経営投資）'!M84</f>
        <v>4427186</v>
      </c>
      <c r="N84" s="368">
        <f>'19（管理）'!N84+'19（家庭教師）'!N84+'19（講師求人）'!N84+'19（留学生支援）'!N84+'19（学生メディア）'!N84+'19（学習デザイン）'!N84+'19（経営投資）'!N84</f>
        <v>3901553</v>
      </c>
      <c r="O84" s="368">
        <f>'19（管理）'!O84+'19（家庭教師）'!O84+'19（講師求人）'!O84+'19（留学生支援）'!O84+'19（学生メディア）'!O84+'19（学習デザイン）'!O84+'19（経営投資）'!O84</f>
        <v>3877124</v>
      </c>
      <c r="P84" s="368">
        <f>'19（管理）'!P84+'19（家庭教師）'!P84+'19（講師求人）'!P84+'19（留学生支援）'!P84+'19（学生メディア）'!P84+'19（学習デザイン）'!P84+'19（経営投資）'!P84</f>
        <v>3519174</v>
      </c>
      <c r="Q84" s="368">
        <f>'19（管理）'!Q84+'19（家庭教師）'!Q84+'19（講師求人）'!Q84+'19（留学生支援）'!Q84+'19（学生メディア）'!Q84+'19（学習デザイン）'!Q84+'19（経営投資）'!Q84</f>
        <v>4100068</v>
      </c>
      <c r="R84" s="368">
        <f t="shared" si="47"/>
        <v>49150578</v>
      </c>
      <c r="S84" s="368">
        <f t="shared" si="44"/>
        <v>0.03435016231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0"/>
      <c r="E85" s="401">
        <f>'19（管理）'!E85+'19（家庭教師）'!E85+'19（講師求人）'!E85+'19（留学生支援）'!E85+'19（学生メディア）'!E85+'19（学習デザイン）'!E85+'19（経営投資）'!E85</f>
        <v>923228</v>
      </c>
      <c r="F85" s="401">
        <f>'19（管理）'!F85+'19（家庭教師）'!F85+'19（講師求人）'!F85+'19（留学生支援）'!F85+'19（学生メディア）'!F85+'19（学習デザイン）'!F85+'19（経営投資）'!F85</f>
        <v>1127127</v>
      </c>
      <c r="G85" s="401">
        <f>'19（管理）'!G85+'19（家庭教師）'!G85+'19（講師求人）'!G85+'19（留学生支援）'!G85+'19（学生メディア）'!G85+'19（学習デザイン）'!G85+'19（経営投資）'!G85</f>
        <v>1398525</v>
      </c>
      <c r="H85" s="401">
        <f>'19（管理）'!H85+'19（家庭教師）'!H85+'19（講師求人）'!H85+'19（留学生支援）'!H85+'19（学生メディア）'!H85+'19（学習デザイン）'!H85+'19（経営投資）'!H85</f>
        <v>1497163</v>
      </c>
      <c r="I85" s="401">
        <f>'19（管理）'!I85+'19（家庭教師）'!I85+'19（講師求人）'!I85+'19（留学生支援）'!I85+'19（学生メディア）'!I85+'19（学習デザイン）'!I85+'19（経営投資）'!I85</f>
        <v>1903673</v>
      </c>
      <c r="J85" s="401">
        <f>'19（管理）'!J85+'19（家庭教師）'!J85+'19（講師求人）'!J85+'19（留学生支援）'!J85+'19（学生メディア）'!J85+'19（学習デザイン）'!J85+'19（経営投資）'!J85</f>
        <v>1598640</v>
      </c>
      <c r="K85" s="401"/>
      <c r="L85" s="401">
        <f>'19（管理）'!L85+'19（家庭教師）'!L85+'19（講師求人）'!L85+'19（留学生支援）'!L85+'19（学生メディア）'!L85+'19（学習デザイン）'!L85+'19（経営投資）'!L85</f>
        <v>1446369</v>
      </c>
      <c r="M85" s="401">
        <f>'19（管理）'!M85+'19（家庭教師）'!M85+'19（講師求人）'!M85+'19（留学生支援）'!M85+'19（学生メディア）'!M85+'19（学習デザイン）'!M85+'19（経営投資）'!M85</f>
        <v>1223382</v>
      </c>
      <c r="N85" s="401">
        <f>'19（管理）'!N85+'19（家庭教師）'!N85+'19（講師求人）'!N85+'19（留学生支援）'!N85+'19（学生メディア）'!N85+'19（学習デザイン）'!N85+'19（経営投資）'!N85</f>
        <v>1415537</v>
      </c>
      <c r="O85" s="401">
        <f>'19（管理）'!O85+'19（家庭教師）'!O85+'19（講師求人）'!O85+'19（留学生支援）'!O85+'19（学生メディア）'!O85+'19（学習デザイン）'!O85+'19（経営投資）'!O85</f>
        <v>1119293</v>
      </c>
      <c r="P85" s="401">
        <f>'19（管理）'!P85+'19（家庭教師）'!P85+'19（講師求人）'!P85+'19（留学生支援）'!P85+'19（学生メディア）'!P85+'19（学習デザイン）'!P85+'19（経営投資）'!P85</f>
        <v>1074570</v>
      </c>
      <c r="Q85" s="401">
        <f>'19（管理）'!Q85+'19（家庭教師）'!Q85+'19（講師求人）'!Q85+'19（留学生支援）'!Q85+'19（学生メディア）'!Q85+'19（学習デザイン）'!Q85+'19（経営投資）'!Q85</f>
        <v>1406514</v>
      </c>
      <c r="R85" s="401">
        <f t="shared" si="47"/>
        <v>16134021</v>
      </c>
      <c r="S85" s="401">
        <f t="shared" si="44"/>
        <v>0.01127568103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34"/>
      <c r="E86" s="435">
        <f>'19（管理）'!E86+'19（家庭教師）'!E86+'19（講師求人）'!E86+'19（留学生支援）'!E86+'19（学生メディア）'!E86+'19（学習デザイン）'!E86+'19（経営投資）'!E86</f>
        <v>0</v>
      </c>
      <c r="F86" s="435">
        <f>'19（管理）'!F86+'19（家庭教師）'!F86+'19（講師求人）'!F86+'19（留学生支援）'!F86+'19（学生メディア）'!F86+'19（学習デザイン）'!F86+'19（経営投資）'!F86</f>
        <v>0</v>
      </c>
      <c r="G86" s="435">
        <f>'19（管理）'!G86+'19（家庭教師）'!G86+'19（講師求人）'!G86+'19（留学生支援）'!G86+'19（学生メディア）'!G86+'19（学習デザイン）'!G86+'19（経営投資）'!G86</f>
        <v>0</v>
      </c>
      <c r="H86" s="435">
        <f>'19（管理）'!H86+'19（家庭教師）'!H86+'19（講師求人）'!H86+'19（留学生支援）'!H86+'19（学生メディア）'!H86+'19（学習デザイン）'!H86+'19（経営投資）'!H86</f>
        <v>0</v>
      </c>
      <c r="I86" s="435">
        <f>'19（管理）'!I86+'19（家庭教師）'!I86+'19（講師求人）'!I86+'19（留学生支援）'!I86+'19（学生メディア）'!I86+'19（学習デザイン）'!I86+'19（経営投資）'!I86</f>
        <v>0</v>
      </c>
      <c r="J86" s="435">
        <f>'19（管理）'!J86+'19（家庭教師）'!J86+'19（講師求人）'!J86+'19（留学生支援）'!J86+'19（学生メディア）'!J86+'19（学習デザイン）'!J86+'19（経営投資）'!J86</f>
        <v>0</v>
      </c>
      <c r="K86" s="435"/>
      <c r="L86" s="435">
        <f>'19（管理）'!L86+'19（家庭教師）'!L86+'19（講師求人）'!L86+'19（留学生支援）'!L86+'19（学生メディア）'!L86+'19（学習デザイン）'!L86+'19（経営投資）'!L86</f>
        <v>0</v>
      </c>
      <c r="M86" s="435">
        <f>'19（管理）'!M86+'19（家庭教師）'!M86+'19（講師求人）'!M86+'19（留学生支援）'!M86+'19（学生メディア）'!M86+'19（学習デザイン）'!M86+'19（経営投資）'!M86</f>
        <v>0</v>
      </c>
      <c r="N86" s="435">
        <f>'19（管理）'!N86+'19（家庭教師）'!N86+'19（講師求人）'!N86+'19（留学生支援）'!N86+'19（学生メディア）'!N86+'19（学習デザイン）'!N86+'19（経営投資）'!N86</f>
        <v>0</v>
      </c>
      <c r="O86" s="435">
        <f>'19（管理）'!O86+'19（家庭教師）'!O86+'19（講師求人）'!O86+'19（留学生支援）'!O86+'19（学生メディア）'!O86+'19（学習デザイン）'!O86+'19（経営投資）'!O86</f>
        <v>0</v>
      </c>
      <c r="P86" s="435">
        <f>'19（管理）'!P86+'19（家庭教師）'!P86+'19（講師求人）'!P86+'19（留学生支援）'!P86+'19（学生メディア）'!P86+'19（学習デザイン）'!P86+'19（経営投資）'!P86</f>
        <v>0</v>
      </c>
      <c r="Q86" s="435">
        <f>'19（管理）'!Q86+'19（家庭教師）'!Q86+'19（講師求人）'!Q86+'19（留学生支援）'!Q86+'19（学生メディア）'!Q86+'19（学習デザイン）'!Q86+'19（経営投資）'!Q86</f>
        <v>5629993</v>
      </c>
      <c r="R86" s="435">
        <f t="shared" si="47"/>
        <v>5629993</v>
      </c>
      <c r="S86" s="435">
        <f t="shared" si="44"/>
        <v>0.003934667327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5">
        <v>782.0</v>
      </c>
      <c r="C87" s="385"/>
      <c r="D87" s="386"/>
      <c r="E87" s="435">
        <f>'19（管理）'!E87+'19（家庭教師）'!E87+'19（講師求人）'!E87+'19（留学生支援）'!E87+'19（学生メディア）'!E87+'19（学習デザイン）'!E87+'19（経営投資）'!E87</f>
        <v>94210</v>
      </c>
      <c r="F87" s="435">
        <f>'19（管理）'!F87+'19（家庭教師）'!F87+'19（講師求人）'!F87+'19（留学生支援）'!F87+'19（学生メディア）'!F87+'19（学習デザイン）'!F87+'19（経営投資）'!F87</f>
        <v>49070</v>
      </c>
      <c r="G87" s="435">
        <f>'19（管理）'!G87+'19（家庭教師）'!G87+'19（講師求人）'!G87+'19（留学生支援）'!G87+'19（学生メディア）'!G87+'19（学習デザイン）'!G87+'19（経営投資）'!G87</f>
        <v>838282</v>
      </c>
      <c r="H87" s="435">
        <f>'19（管理）'!H87+'19（家庭教師）'!H87+'19（講師求人）'!H87+'19（留学生支援）'!H87+'19（学生メディア）'!H87+'19（学習デザイン）'!H87+'19（経営投資）'!H87</f>
        <v>141372</v>
      </c>
      <c r="I87" s="435">
        <f>'19（管理）'!I87+'19（家庭教師）'!I87+'19（講師求人）'!I87+'19（留学生支援）'!I87+'19（学生メディア）'!I87+'19（学習デザイン）'!I87+'19（経営投資）'!I87</f>
        <v>139422</v>
      </c>
      <c r="J87" s="435">
        <f>'19（管理）'!J87+'19（家庭教師）'!J87+'19（講師求人）'!J87+'19（留学生支援）'!J87+'19（学生メディア）'!J87+'19（学習デザイン）'!J87+'19（経営投資）'!J87</f>
        <v>5784</v>
      </c>
      <c r="K87" s="435"/>
      <c r="L87" s="435">
        <f>'19（管理）'!L87+'19（家庭教師）'!L87+'19（講師求人）'!L87+'19（留学生支援）'!L87+'19（学生メディア）'!L87+'19（学習デザイン）'!L87+'19（経営投資）'!L87</f>
        <v>90420</v>
      </c>
      <c r="M87" s="435">
        <f>'19（管理）'!M87+'19（家庭教師）'!M87+'19（講師求人）'!M87+'19（留学生支援）'!M87+'19（学生メディア）'!M87+'19（学習デザイン）'!M87+'19（経営投資）'!M87</f>
        <v>37580</v>
      </c>
      <c r="N87" s="435">
        <f>'19（管理）'!N87+'19（家庭教師）'!N87+'19（講師求人）'!N87+'19（留学生支援）'!N87+'19（学生メディア）'!N87+'19（学習デザイン）'!N87+'19（経営投資）'!N87</f>
        <v>301790</v>
      </c>
      <c r="O87" s="435">
        <f>'19（管理）'!O87+'19（家庭教師）'!O87+'19（講師求人）'!O87+'19（留学生支援）'!O87+'19（学生メディア）'!O87+'19（学習デザイン）'!O87+'19（経営投資）'!O87</f>
        <v>9030</v>
      </c>
      <c r="P87" s="435">
        <f>'19（管理）'!P87+'19（家庭教師）'!P87+'19（講師求人）'!P87+'19（留学生支援）'!P87+'19（学生メディア）'!P87+'19（学習デザイン）'!P87+'19（経営投資）'!P87</f>
        <v>119238</v>
      </c>
      <c r="Q87" s="435">
        <f>'19（管理）'!Q87+'19（家庭教師）'!Q87+'19（講師求人）'!Q87+'19（留学生支援）'!Q87+'19（学生メディア）'!Q87+'19（学習デザイン）'!Q87+'19（経営投資）'!Q87</f>
        <v>41688</v>
      </c>
      <c r="R87" s="435">
        <f t="shared" si="47"/>
        <v>1867886</v>
      </c>
      <c r="S87" s="435">
        <f t="shared" si="44"/>
        <v>0.001305420809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56"/>
      <c r="E88" s="397">
        <f t="shared" ref="E88:J88" si="50">SUM(E89:E92)</f>
        <v>611750</v>
      </c>
      <c r="F88" s="397">
        <f t="shared" si="50"/>
        <v>878176</v>
      </c>
      <c r="G88" s="397">
        <f t="shared" si="50"/>
        <v>1339263</v>
      </c>
      <c r="H88" s="397">
        <f t="shared" si="50"/>
        <v>506500</v>
      </c>
      <c r="I88" s="397">
        <f t="shared" si="50"/>
        <v>573803</v>
      </c>
      <c r="J88" s="397">
        <f t="shared" si="50"/>
        <v>294047</v>
      </c>
      <c r="K88" s="397"/>
      <c r="L88" s="397">
        <f t="shared" ref="L88:Q88" si="51">SUM(L89:L92)</f>
        <v>5400259</v>
      </c>
      <c r="M88" s="397">
        <f t="shared" si="51"/>
        <v>563251</v>
      </c>
      <c r="N88" s="397">
        <f t="shared" si="51"/>
        <v>923153</v>
      </c>
      <c r="O88" s="397">
        <f t="shared" si="51"/>
        <v>669191</v>
      </c>
      <c r="P88" s="397">
        <f t="shared" si="51"/>
        <v>512262</v>
      </c>
      <c r="Q88" s="397">
        <f t="shared" si="51"/>
        <v>356155</v>
      </c>
      <c r="R88" s="397">
        <f t="shared" si="47"/>
        <v>12627810</v>
      </c>
      <c r="S88" s="397">
        <f t="shared" si="44"/>
        <v>0.008825274102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4"/>
      <c r="E89" s="365">
        <f>'19（管理）'!E89+'19（家庭教師）'!E89+'19（講師求人）'!E89+'19（留学生支援）'!E89+'19（学生メディア）'!E89+'19（学習デザイン）'!E89+'19（経営投資）'!E89</f>
        <v>232998</v>
      </c>
      <c r="F89" s="365">
        <f>'19（管理）'!F89+'19（家庭教師）'!F89+'19（講師求人）'!F89+'19（留学生支援）'!F89+'19（学生メディア）'!F89+'19（学習デザイン）'!F89+'19（経営投資）'!F89</f>
        <v>215392</v>
      </c>
      <c r="G89" s="365">
        <f>'19（管理）'!G89+'19（家庭教師）'!G89+'19（講師求人）'!G89+'19（留学生支援）'!G89+'19（学生メディア）'!G89+'19（学習デザイン）'!G89+'19（経営投資）'!G89</f>
        <v>218974</v>
      </c>
      <c r="H89" s="365">
        <f>'19（管理）'!H89+'19（家庭教師）'!H89+'19（講師求人）'!H89+'19（留学生支援）'!H89+'19（学生メディア）'!H89+'19（学習デザイン）'!H89+'19（経営投資）'!H89</f>
        <v>222358</v>
      </c>
      <c r="I89" s="365">
        <f>'19（管理）'!I89+'19（家庭教師）'!I89+'19（講師求人）'!I89+'19（留学生支援）'!I89+'19（学生メディア）'!I89+'19（学習デザイン）'!I89+'19（経営投資）'!I89</f>
        <v>224469</v>
      </c>
      <c r="J89" s="365">
        <f>'19（管理）'!J89+'19（家庭教師）'!J89+'19（講師求人）'!J89+'19（留学生支援）'!J89+'19（学生メディア）'!J89+'19（学習デザイン）'!J89+'19（経営投資）'!J89</f>
        <v>218521</v>
      </c>
      <c r="K89" s="365"/>
      <c r="L89" s="365">
        <f>'19（管理）'!L89+'19（家庭教師）'!L89+'19（講師求人）'!L89+'19（留学生支援）'!L89+'19（学生メディア）'!L89+'19（学習デザイン）'!L89+'19（経営投資）'!L89</f>
        <v>230796</v>
      </c>
      <c r="M89" s="365">
        <f>'19（管理）'!M89+'19（家庭教師）'!M89+'19（講師求人）'!M89+'19（留学生支援）'!M89+'19（学生メディア）'!M89+'19（学習デザイン）'!M89+'19（経営投資）'!M89</f>
        <v>261411</v>
      </c>
      <c r="N89" s="365">
        <f>'19（管理）'!N89+'19（家庭教師）'!N89+'19（講師求人）'!N89+'19（留学生支援）'!N89+'19（学生メディア）'!N89+'19（学習デザイン）'!N89+'19（経営投資）'!N89</f>
        <v>236313</v>
      </c>
      <c r="O89" s="365">
        <f>'19（管理）'!O89+'19（家庭教師）'!O89+'19（講師求人）'!O89+'19（留学生支援）'!O89+'19（学生メディア）'!O89+'19（学習デザイン）'!O89+'19（経営投資）'!O89</f>
        <v>260981</v>
      </c>
      <c r="P89" s="365">
        <f>'19（管理）'!P89+'19（家庭教師）'!P89+'19（講師求人）'!P89+'19（留学生支援）'!P89+'19（学生メディア）'!P89+'19（学習デザイン）'!P89+'19（経営投資）'!P89</f>
        <v>254072</v>
      </c>
      <c r="Q89" s="365">
        <f>'19（管理）'!Q89+'19（家庭教師）'!Q89+'19（講師求人）'!Q89+'19（留学生支援）'!Q89+'19（学生メディア）'!Q89+'19（学習デザイン）'!Q89+'19（経営投資）'!Q89</f>
        <v>239745</v>
      </c>
      <c r="R89" s="365">
        <f t="shared" si="47"/>
        <v>2816030</v>
      </c>
      <c r="S89" s="365">
        <f t="shared" si="44"/>
        <v>0.001968055952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51"/>
      <c r="E90" s="368">
        <f>'19（管理）'!E90+'19（家庭教師）'!E90+'19（講師求人）'!E90+'19（留学生支援）'!E90+'19（学生メディア）'!E90+'19（学習デザイン）'!E90+'19（経営投資）'!E90</f>
        <v>55404</v>
      </c>
      <c r="F90" s="368">
        <f>'19（管理）'!F90+'19（家庭教師）'!F90+'19（講師求人）'!F90+'19（留学生支援）'!F90+'19（学生メディア）'!F90+'19（学習デザイン）'!F90+'19（経営投資）'!F90</f>
        <v>59832</v>
      </c>
      <c r="G90" s="368">
        <f>'19（管理）'!G90+'19（家庭教師）'!G90+'19（講師求人）'!G90+'19（留学生支援）'!G90+'19（学生メディア）'!G90+'19（学習デザイン）'!G90+'19（経営投資）'!G90</f>
        <v>64368</v>
      </c>
      <c r="H90" s="368">
        <f>'19（管理）'!H90+'19（家庭教師）'!H90+'19（講師求人）'!H90+'19（留学生支援）'!H90+'19（学生メディア）'!H90+'19（学習デザイン）'!H90+'19（経営投資）'!H90</f>
        <v>57240</v>
      </c>
      <c r="I90" s="368">
        <f>'19（管理）'!I90+'19（家庭教師）'!I90+'19（講師求人）'!I90+'19（留学生支援）'!I90+'19（学生メディア）'!I90+'19（学習デザイン）'!I90+'19（経営投資）'!I90</f>
        <v>55796</v>
      </c>
      <c r="J90" s="368">
        <f>'19（管理）'!J90+'19（家庭教師）'!J90+'19（講師求人）'!J90+'19（留学生支援）'!J90+'19（学生メディア）'!J90+'19（学習デザイン）'!J90+'19（経営投資）'!J90</f>
        <v>29376</v>
      </c>
      <c r="K90" s="368"/>
      <c r="L90" s="368">
        <f>'19（管理）'!L90+'19（家庭教師）'!L90+'19（講師求人）'!L90+'19（留学生支援）'!L90+'19（学生メディア）'!L90+'19（学習デザイン）'!L90+'19（経営投資）'!L90</f>
        <v>27500</v>
      </c>
      <c r="M90" s="368">
        <f>'19（管理）'!M90+'19（家庭教師）'!M90+'19（講師求人）'!M90+'19（留学生支援）'!M90+'19（学生メディア）'!M90+'19（学習デザイン）'!M90+'19（経営投資）'!M90</f>
        <v>58630</v>
      </c>
      <c r="N90" s="368">
        <f>'19（管理）'!N90+'19（家庭教師）'!N90+'19（講師求人）'!N90+'19（留学生支援）'!N90+'19（学生メディア）'!N90+'19（学習デザイン）'!N90+'19（経営投資）'!N90</f>
        <v>57200</v>
      </c>
      <c r="O90" s="368">
        <f>'19（管理）'!O90+'19（家庭教師）'!O90+'19（講師求人）'!O90+'19（留学生支援）'!O90+'19（学生メディア）'!O90+'19（学習デザイン）'!O90+'19（経営投資）'!O90</f>
        <v>55770</v>
      </c>
      <c r="P90" s="368">
        <f>'19（管理）'!P90+'19（家庭教師）'!P90+'19（講師求人）'!P90+'19（留学生支援）'!P90+'19（学生メディア）'!P90+'19（学習デザイン）'!P90+'19（経営投資）'!P90</f>
        <v>62260</v>
      </c>
      <c r="Q90" s="368">
        <f>'19（管理）'!Q90+'19（家庭教師）'!Q90+'19（講師求人）'!Q90+'19（留学生支援）'!Q90+'19（学生メディア）'!Q90+'19（学習デザイン）'!Q90+'19（経営投資）'!Q90</f>
        <v>54670</v>
      </c>
      <c r="R90" s="368">
        <f t="shared" si="47"/>
        <v>638046</v>
      </c>
      <c r="S90" s="368">
        <f t="shared" si="44"/>
        <v>0.0004459150747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51"/>
      <c r="E91" s="368">
        <f>'19（管理）'!E91+'19（家庭教師）'!E91+'19（講師求人）'!E91+'19（留学生支援）'!E91+'19（学生メディア）'!E91+'19（学習デザイン）'!E91+'19（経営投資）'!E91</f>
        <v>288198</v>
      </c>
      <c r="F91" s="368">
        <f>'19（管理）'!F91+'19（家庭教師）'!F91+'19（講師求人）'!F91+'19（留学生支援）'!F91+'19（学生メディア）'!F91+'19（学習デザイン）'!F91+'19（経営投資）'!F91</f>
        <v>566676</v>
      </c>
      <c r="G91" s="368">
        <f>'19（管理）'!G91+'19（家庭教師）'!G91+'19（講師求人）'!G91+'19（留学生支援）'!G91+'19（学生メディア）'!G91+'19（学習デザイン）'!G91+'19（経営投資）'!G91</f>
        <v>217404</v>
      </c>
      <c r="H91" s="368">
        <f>'19（管理）'!H91+'19（家庭教師）'!H91+'19（講師求人）'!H91+'19（留学生支援）'!H91+'19（学生メディア）'!H91+'19（学習デザイン）'!H91+'19（経営投資）'!H91</f>
        <v>189702</v>
      </c>
      <c r="I91" s="368">
        <f>'19（管理）'!I91+'19（家庭教師）'!I91+'19（講師求人）'!I91+'19（留学生支援）'!I91+'19（学生メディア）'!I91+'19（学習デザイン）'!I91+'19（経営投資）'!I91</f>
        <v>82944</v>
      </c>
      <c r="J91" s="368">
        <f>'19（管理）'!J91+'19（家庭教師）'!J91+'19（講師求人）'!J91+'19（留学生支援）'!J91+'19（学生メディア）'!J91+'19（学習デザイン）'!J91+'19（経営投資）'!J91</f>
        <v>0</v>
      </c>
      <c r="K91" s="368"/>
      <c r="L91" s="368">
        <f>'19（管理）'!L91+'19（家庭教師）'!L91+'19（講師求人）'!L91+'19（留学生支援）'!L91+'19（学生メディア）'!L91+'19（学習デザイン）'!L91+'19（経営投資）'!L91</f>
        <v>813615</v>
      </c>
      <c r="M91" s="368">
        <f>'19（管理）'!M91+'19（家庭教師）'!M91+'19（講師求人）'!M91+'19（留学生支援）'!M91+'19（学生メディア）'!M91+'19（学習デザイン）'!M91+'19（経営投資）'!M91</f>
        <v>210210</v>
      </c>
      <c r="N91" s="368">
        <f>'19（管理）'!N91+'19（家庭教師）'!N91+'19（講師求人）'!N91+'19（留学生支援）'!N91+'19（学生メディア）'!N91+'19（学習デザイン）'!N91+'19（経営投資）'!N91</f>
        <v>596640</v>
      </c>
      <c r="O91" s="368">
        <f>'19（管理）'!O91+'19（家庭教師）'!O91+'19（講師求人）'!O91+'19（留学生支援）'!O91+'19（学生メディア）'!O91+'19（学習デザイン）'!O91+'19（経営投資）'!O91</f>
        <v>319440</v>
      </c>
      <c r="P91" s="368">
        <f>'19（管理）'!P91+'19（家庭教師）'!P91+'19（講師求人）'!P91+'19（留学生支援）'!P91+'19（学生メディア）'!P91+'19（学習デザイン）'!P91+'19（経営投資）'!P91</f>
        <v>83490</v>
      </c>
      <c r="Q91" s="368">
        <f>'19（管理）'!Q91+'19（家庭教師）'!Q91+'19（講師求人）'!Q91+'19（留学生支援）'!Q91+'19（学生メディア）'!Q91+'19（学習デザイン）'!Q91+'19（経営投資）'!Q91</f>
        <v>0</v>
      </c>
      <c r="R91" s="368">
        <f t="shared" si="47"/>
        <v>3368319</v>
      </c>
      <c r="S91" s="368">
        <f t="shared" si="44"/>
        <v>0.002354037512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0"/>
      <c r="E92" s="401">
        <f>'19（管理）'!E92+'19（家庭教師）'!E92+'19（講師求人）'!E92+'19（留学生支援）'!E92+'19（学生メディア）'!E92+'19（学習デザイン）'!E92+'19（経営投資）'!E92</f>
        <v>35150</v>
      </c>
      <c r="F92" s="401">
        <f>'19（管理）'!F92+'19（家庭教師）'!F92+'19（講師求人）'!F92+'19（留学生支援）'!F92+'19（学生メディア）'!F92+'19（学習デザイン）'!F92+'19（経営投資）'!F92</f>
        <v>36276</v>
      </c>
      <c r="G92" s="401">
        <f>'19（管理）'!G92+'19（家庭教師）'!G92+'19（講師求人）'!G92+'19（留学生支援）'!G92+'19（学生メディア）'!G92+'19（学習デザイン）'!G92+'19（経営投資）'!G92</f>
        <v>838517</v>
      </c>
      <c r="H92" s="401">
        <f>'19（管理）'!H92+'19（家庭教師）'!H92+'19（講師求人）'!H92+'19（留学生支援）'!H92+'19（学生メディア）'!H92+'19（学習デザイン）'!H92+'19（経営投資）'!H92</f>
        <v>37200</v>
      </c>
      <c r="I92" s="401">
        <f>'19（管理）'!I92+'19（家庭教師）'!I92+'19（講師求人）'!I92+'19（留学生支援）'!I92+'19（学生メディア）'!I92+'19（学習デザイン）'!I92+'19（経営投資）'!I92</f>
        <v>210594</v>
      </c>
      <c r="J92" s="401">
        <f>'19（管理）'!J92+'19（家庭教師）'!J92+'19（講師求人）'!J92+'19（留学生支援）'!J92+'19（学生メディア）'!J92+'19（学習デザイン）'!J92+'19（経営投資）'!J92</f>
        <v>46150</v>
      </c>
      <c r="K92" s="401"/>
      <c r="L92" s="401">
        <f>'19（管理）'!L92+'19（家庭教師）'!L92+'19（講師求人）'!L92+'19（留学生支援）'!L92+'19（学生メディア）'!L92+'19（学習デザイン）'!L92+'19（経営投資）'!L92</f>
        <v>4328348</v>
      </c>
      <c r="M92" s="401">
        <f>'19（管理）'!M92+'19（家庭教師）'!M92+'19（講師求人）'!M92+'19（留学生支援）'!M92+'19（学生メディア）'!M92+'19（学習デザイン）'!M92+'19（経営投資）'!M92</f>
        <v>33000</v>
      </c>
      <c r="N92" s="401">
        <f>'19（管理）'!N92+'19（家庭教師）'!N92+'19（講師求人）'!N92+'19（留学生支援）'!N92+'19（学生メディア）'!N92+'19（学習デザイン）'!N92+'19（経営投資）'!N92</f>
        <v>33000</v>
      </c>
      <c r="O92" s="401">
        <f>'19（管理）'!O92+'19（家庭教師）'!O92+'19（講師求人）'!O92+'19（留学生支援）'!O92+'19（学生メディア）'!O92+'19（学習デザイン）'!O92+'19（経営投資）'!O92</f>
        <v>33000</v>
      </c>
      <c r="P92" s="401">
        <f>'19（管理）'!P92+'19（家庭教師）'!P92+'19（講師求人）'!P92+'19（留学生支援）'!P92+'19（学生メディア）'!P92+'19（学習デザイン）'!P92+'19（経営投資）'!P92</f>
        <v>112440</v>
      </c>
      <c r="Q92" s="401">
        <f>'19（管理）'!Q92+'19（家庭教師）'!Q92+'19（講師求人）'!Q92+'19（留学生支援）'!Q92+'19（学生メディア）'!Q92+'19（学習デザイン）'!Q92+'19（経営投資）'!Q92</f>
        <v>61740</v>
      </c>
      <c r="R92" s="401">
        <f t="shared" si="47"/>
        <v>5805415</v>
      </c>
      <c r="S92" s="401">
        <f t="shared" si="44"/>
        <v>0.004057265563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52">SUM(E94:E95)</f>
        <v>14194995</v>
      </c>
      <c r="F93" s="435">
        <f t="shared" si="52"/>
        <v>885098</v>
      </c>
      <c r="G93" s="435">
        <f t="shared" si="52"/>
        <v>2506616</v>
      </c>
      <c r="H93" s="435">
        <f t="shared" si="52"/>
        <v>1603118</v>
      </c>
      <c r="I93" s="435">
        <f t="shared" si="52"/>
        <v>1491156</v>
      </c>
      <c r="J93" s="435">
        <f t="shared" si="52"/>
        <v>2282768</v>
      </c>
      <c r="K93" s="435"/>
      <c r="L93" s="435">
        <f t="shared" ref="L93:Q93" si="53">SUM(L94:L95)</f>
        <v>2125038</v>
      </c>
      <c r="M93" s="435">
        <f t="shared" si="53"/>
        <v>1766424</v>
      </c>
      <c r="N93" s="435">
        <f t="shared" si="53"/>
        <v>2023849</v>
      </c>
      <c r="O93" s="435">
        <f t="shared" si="53"/>
        <v>3494792</v>
      </c>
      <c r="P93" s="435">
        <f t="shared" si="53"/>
        <v>6176771</v>
      </c>
      <c r="Q93" s="435">
        <f t="shared" si="53"/>
        <v>5227860</v>
      </c>
      <c r="R93" s="435">
        <f t="shared" si="47"/>
        <v>43778485</v>
      </c>
      <c r="S93" s="435">
        <f t="shared" si="44"/>
        <v>0.03059573512</v>
      </c>
      <c r="T93" s="434"/>
      <c r="U93" s="434"/>
      <c r="V93" s="434"/>
      <c r="W93" s="434"/>
      <c r="X93" s="434"/>
      <c r="Y93" s="434"/>
      <c r="Z93" s="434"/>
      <c r="AA93" s="434"/>
      <c r="AB93" s="434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51">
        <v>10.0</v>
      </c>
      <c r="D94" s="351"/>
      <c r="E94" s="368">
        <f>'19（管理）'!E94+'19（家庭教師）'!E94+'19（講師求人）'!E94+'19（留学生支援）'!E94+'19（学生メディア）'!E94+'19（学習デザイン）'!E94+'19（経営投資）'!E94</f>
        <v>146880</v>
      </c>
      <c r="F94" s="368">
        <f>'19（管理）'!F94+'19（家庭教師）'!F94+'19（講師求人）'!F94+'19（留学生支援）'!F94+'19（学生メディア）'!F94+'19（学習デザイン）'!F94+'19（経営投資）'!F94</f>
        <v>219240</v>
      </c>
      <c r="G94" s="368">
        <f>'19（管理）'!G94+'19（家庭教師）'!G94+'19（講師求人）'!G94+'19（留学生支援）'!G94+'19（学生メディア）'!G94+'19（学習デザイン）'!G94+'19（経営投資）'!G94</f>
        <v>288900</v>
      </c>
      <c r="H94" s="368">
        <f>'19（管理）'!H94+'19（家庭教師）'!H94+'19（講師求人）'!H94+'19（留学生支援）'!H94+'19（学生メディア）'!H94+'19（学習デザイン）'!H94+'19（経営投資）'!H94</f>
        <v>273780</v>
      </c>
      <c r="I94" s="368">
        <f>'19（管理）'!I94+'19（家庭教師）'!I94+'19（講師求人）'!I94+'19（留学生支援）'!I94+'19（学生メディア）'!I94+'19（学習デザイン）'!I94+'19（経営投資）'!I94</f>
        <v>221960</v>
      </c>
      <c r="J94" s="368">
        <f>'19（管理）'!J94+'19（家庭教師）'!J94+'19（講師求人）'!J94+'19（留学生支援）'!J94+'19（学生メディア）'!J94+'19（学習デザイン）'!J94+'19（経営投資）'!J94</f>
        <v>903636</v>
      </c>
      <c r="K94" s="368"/>
      <c r="L94" s="368">
        <f>'19（管理）'!L94+'19（家庭教師）'!L94+'19（講師求人）'!L94+'19（留学生支援）'!L94+'19（学生メディア）'!L94+'19（学習デザイン）'!L94+'19（経営投資）'!L94</f>
        <v>172700</v>
      </c>
      <c r="M94" s="368">
        <f>'19（管理）'!M94+'19（家庭教師）'!M94+'19（講師求人）'!M94+'19（留学生支援）'!M94+'19（学生メディア）'!M94+'19（学習デザイン）'!M94+'19（経営投資）'!M94</f>
        <v>198550</v>
      </c>
      <c r="N94" s="368">
        <f>'19（管理）'!N94+'19（家庭教師）'!N94+'19（講師求人）'!N94+'19（留学生支援）'!N94+'19（学生メディア）'!N94+'19（学習デザイン）'!N94+'19（経営投資）'!N94</f>
        <v>124850</v>
      </c>
      <c r="O94" s="368">
        <f>'19（管理）'!O94+'19（家庭教師）'!O94+'19（講師求人）'!O94+'19（留学生支援）'!O94+'19（学生メディア）'!O94+'19（学習デザイン）'!O94+'19（経営投資）'!O94</f>
        <v>866010</v>
      </c>
      <c r="P94" s="368">
        <f>'19（管理）'!P94+'19（家庭教師）'!P94+'19（講師求人）'!P94+'19（留学生支援）'!P94+'19（学生メディア）'!P94+'19（学習デザイン）'!P94+'19（経営投資）'!P94</f>
        <v>66550</v>
      </c>
      <c r="Q94" s="368">
        <f>'19（管理）'!Q94+'19（家庭教師）'!Q94+'19（講師求人）'!Q94+'19（留学生支援）'!Q94+'19（学生メディア）'!Q94+'19（学習デザイン）'!Q94+'19（経営投資）'!Q94</f>
        <v>528055</v>
      </c>
      <c r="R94" s="368">
        <f t="shared" si="47"/>
        <v>4011111</v>
      </c>
      <c r="S94" s="368">
        <f t="shared" si="44"/>
        <v>0.002803269453</v>
      </c>
      <c r="T94" s="351"/>
      <c r="U94" s="351"/>
      <c r="V94" s="351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1"/>
      <c r="AH94" s="351"/>
      <c r="AI94" s="351"/>
      <c r="AJ94" s="351"/>
      <c r="AK94" s="351"/>
      <c r="AL94" s="351"/>
      <c r="AM94" s="351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401">
        <f>'19（管理）'!E95+'19（家庭教師）'!E95+'19（講師求人）'!E95+'19（留学生支援）'!E95+'19（学生メディア）'!E95+'19（学習デザイン）'!E95+'19（経営投資）'!E95</f>
        <v>14048115</v>
      </c>
      <c r="F95" s="401">
        <f>'19（管理）'!F95+'19（家庭教師）'!F95+'19（講師求人）'!F95+'19（留学生支援）'!F95+'19（学生メディア）'!F95+'19（学習デザイン）'!F95+'19（経営投資）'!F95</f>
        <v>665858</v>
      </c>
      <c r="G95" s="401">
        <f>'19（管理）'!G95+'19（家庭教師）'!G95+'19（講師求人）'!G95+'19（留学生支援）'!G95+'19（学生メディア）'!G95+'19（学習デザイン）'!G95+'19（経営投資）'!G95</f>
        <v>2217716</v>
      </c>
      <c r="H95" s="401">
        <f>'19（管理）'!H95+'19（家庭教師）'!H95+'19（講師求人）'!H95+'19（留学生支援）'!H95+'19（学生メディア）'!H95+'19（学習デザイン）'!H95+'19（経営投資）'!H95</f>
        <v>1329338</v>
      </c>
      <c r="I95" s="401">
        <f>'19（管理）'!I95+'19（家庭教師）'!I95+'19（講師求人）'!I95+'19（留学生支援）'!I95+'19（学生メディア）'!I95+'19（学習デザイン）'!I95+'19（経営投資）'!I95</f>
        <v>1269196</v>
      </c>
      <c r="J95" s="401">
        <f>'19（管理）'!J95+'19（家庭教師）'!J95+'19（講師求人）'!J95+'19（留学生支援）'!J95+'19（学生メディア）'!J95+'19（学習デザイン）'!J95+'19（経営投資）'!J95</f>
        <v>1379132</v>
      </c>
      <c r="K95" s="401"/>
      <c r="L95" s="401">
        <f>'19（管理）'!L95+'19（家庭教師）'!L95+'19（講師求人）'!L95+'19（留学生支援）'!L95+'19（学生メディア）'!L95+'19（学習デザイン）'!L95+'19（経営投資）'!L95</f>
        <v>1952338</v>
      </c>
      <c r="M95" s="401">
        <f>'19（管理）'!M95+'19（家庭教師）'!M95+'19（講師求人）'!M95+'19（留学生支援）'!M95+'19（学生メディア）'!M95+'19（学習デザイン）'!M95+'19（経営投資）'!M95</f>
        <v>1567874</v>
      </c>
      <c r="N95" s="401">
        <f>'19（管理）'!N95+'19（家庭教師）'!N95+'19（講師求人）'!N95+'19（留学生支援）'!N95+'19（学生メディア）'!N95+'19（学習デザイン）'!N95+'19（経営投資）'!N95</f>
        <v>1898999</v>
      </c>
      <c r="O95" s="401">
        <f>'19（管理）'!O95+'19（家庭教師）'!O95+'19（講師求人）'!O95+'19（留学生支援）'!O95+'19（学生メディア）'!O95+'19（学習デザイン）'!O95+'19（経営投資）'!O95</f>
        <v>2628782</v>
      </c>
      <c r="P95" s="401">
        <f>'19（管理）'!P95+'19（家庭教師）'!P95+'19（講師求人）'!P95+'19（留学生支援）'!P95+'19（学生メディア）'!P95+'19（学習デザイン）'!P95+'19（経営投資）'!P95</f>
        <v>6110221</v>
      </c>
      <c r="Q95" s="401">
        <f>'19（管理）'!Q95+'19（家庭教師）'!Q95+'19（講師求人）'!Q95+'19（留学生支援）'!Q95+'19（学生メディア）'!Q95+'19（学習デザイン）'!Q95+'19（経営投資）'!Q95</f>
        <v>4699805</v>
      </c>
      <c r="R95" s="401">
        <f t="shared" si="47"/>
        <v>39767374</v>
      </c>
      <c r="S95" s="401">
        <f t="shared" si="44"/>
        <v>0.02779246567</v>
      </c>
      <c r="T95" s="400"/>
      <c r="U95" s="400"/>
      <c r="V95" s="400"/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6"/>
      <c r="E96" s="387">
        <f>'19（管理）'!E96+'19（家庭教師）'!E96+'19（講師求人）'!E96+'19（留学生支援）'!E96+'19（学生メディア）'!E96+'19（学習デザイン）'!E96+'19（経営投資）'!E96</f>
        <v>538118</v>
      </c>
      <c r="F96" s="387">
        <f>'19（管理）'!F96+'19（家庭教師）'!F96+'19（講師求人）'!F96+'19（留学生支援）'!F96+'19（学生メディア）'!F96+'19（学習デザイン）'!F96+'19（経営投資）'!F96</f>
        <v>198798</v>
      </c>
      <c r="G96" s="387">
        <f>'19（管理）'!G96+'19（家庭教師）'!G96+'19（講師求人）'!G96+'19（留学生支援）'!G96+'19（学生メディア）'!G96+'19（学習デザイン）'!G96+'19（経営投資）'!G96</f>
        <v>3322732</v>
      </c>
      <c r="H96" s="387">
        <f>'19（管理）'!H96+'19（家庭教師）'!H96+'19（講師求人）'!H96+'19（留学生支援）'!H96+'19（学生メディア）'!H96+'19（学習デザイン）'!H96+'19（経営投資）'!H96</f>
        <v>6722424</v>
      </c>
      <c r="I96" s="387">
        <f>'19（管理）'!I96+'19（家庭教師）'!I96+'19（講師求人）'!I96+'19（留学生支援）'!I96+'19（学生メディア）'!I96+'19（学習デザイン）'!I96+'19（経営投資）'!I96</f>
        <v>1453571</v>
      </c>
      <c r="J96" s="387">
        <f>'19（管理）'!J96+'19（家庭教師）'!J96+'19（講師求人）'!J96+'19（留学生支援）'!J96+'19（学生メディア）'!J96+'19（学習デザイン）'!J96+'19（経営投資）'!J96</f>
        <v>2998162</v>
      </c>
      <c r="K96" s="387"/>
      <c r="L96" s="387">
        <f>'19（管理）'!L96+'19（家庭教師）'!L96+'19（講師求人）'!L96+'19（留学生支援）'!L96+'19（学生メディア）'!L96+'19（学習デザイン）'!L96+'19（経営投資）'!L96</f>
        <v>2051974</v>
      </c>
      <c r="M96" s="387">
        <f>'19（管理）'!M96+'19（家庭教師）'!M96+'19（講師求人）'!M96+'19（留学生支援）'!M96+'19（学生メディア）'!M96+'19（学習デザイン）'!M96+'19（経営投資）'!M96</f>
        <v>3036383</v>
      </c>
      <c r="N96" s="387">
        <f>'19（管理）'!N96+'19（家庭教師）'!N96+'19（講師求人）'!N96+'19（留学生支援）'!N96+'19（学生メディア）'!N96+'19（学習デザイン）'!N96+'19（経営投資）'!N96</f>
        <v>252658</v>
      </c>
      <c r="O96" s="387">
        <f>'19（管理）'!O96+'19（家庭教師）'!O96+'19（講師求人）'!O96+'19（留学生支援）'!O96+'19（学生メディア）'!O96+'19（学習デザイン）'!O96+'19（経営投資）'!O96</f>
        <v>6643822</v>
      </c>
      <c r="P96" s="387">
        <f>'19（管理）'!P96+'19（家庭教師）'!P96+'19（講師求人）'!P96+'19（留学生支援）'!P96+'19（学生メディア）'!P96+'19（学習デザイン）'!P96+'19（経営投資）'!P96</f>
        <v>609078</v>
      </c>
      <c r="Q96" s="387">
        <f>'19（管理）'!Q96+'19（家庭教師）'!Q96+'19（講師求人）'!Q96+'19（留学生支援）'!Q96+'19（学生メディア）'!Q96+'19（学習デザイン）'!Q96+'19（経営投資）'!Q96</f>
        <v>4718131</v>
      </c>
      <c r="R96" s="387">
        <f t="shared" si="47"/>
        <v>32545851</v>
      </c>
      <c r="S96" s="387">
        <f t="shared" si="44"/>
        <v>0.02274551612</v>
      </c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413" t="s">
        <v>173</v>
      </c>
      <c r="B97" s="351">
        <v>767.0</v>
      </c>
      <c r="C97" s="351"/>
      <c r="D97" s="351"/>
      <c r="E97" s="368">
        <f>'19（管理）'!E97+'19（家庭教師）'!E97+'19（講師求人）'!E97+'19（留学生支援）'!E97+'19（学生メディア）'!E97+'19（学習デザイン）'!E97+'19（経営投資）'!E97</f>
        <v>4499716</v>
      </c>
      <c r="F97" s="368">
        <f>'19（管理）'!F97+'19（家庭教師）'!F97+'19（講師求人）'!F97+'19（留学生支援）'!F97+'19（学生メディア）'!F97+'19（学習デザイン）'!F97+'19（経営投資）'!F97</f>
        <v>4736600</v>
      </c>
      <c r="G97" s="368">
        <f>'19（管理）'!G97+'19（家庭教師）'!G97+'19（講師求人）'!G97+'19（留学生支援）'!G97+'19（学生メディア）'!G97+'19（学習デザイン）'!G97+'19（経営投資）'!G97</f>
        <v>5464546</v>
      </c>
      <c r="H97" s="368">
        <f>'19（管理）'!H97+'19（家庭教師）'!H97+'19（講師求人）'!H97+'19（留学生支援）'!H97+'19（学生メディア）'!H97+'19（学習デザイン）'!H97+'19（経営投資）'!H97</f>
        <v>3713275</v>
      </c>
      <c r="I97" s="368">
        <f>'19（管理）'!I97+'19（家庭教師）'!I97+'19（講師求人）'!I97+'19（留学生支援）'!I97+'19（学生メディア）'!I97+'19（学習デザイン）'!I97+'19（経営投資）'!I97</f>
        <v>2665619</v>
      </c>
      <c r="J97" s="368">
        <f>'19（管理）'!J97+'19（家庭教師）'!J97+'19（講師求人）'!J97+'19（留学生支援）'!J97+'19（学生メディア）'!J97+'19（学習デザイン）'!J97+'19（経営投資）'!J97</f>
        <v>2653440</v>
      </c>
      <c r="K97" s="368"/>
      <c r="L97" s="368">
        <f>'19（管理）'!L97+'19（家庭教師）'!L97+'19（講師求人）'!L97+'19（留学生支援）'!L97+'19（学生メディア）'!L97+'19（学習デザイン）'!L97+'19（経営投資）'!L97</f>
        <v>4742259</v>
      </c>
      <c r="M97" s="368">
        <f>'19（管理）'!M97+'19（家庭教師）'!M97+'19（講師求人）'!M97+'19（留学生支援）'!M97+'19（学生メディア）'!M97+'19（学習デザイン）'!M97+'19（経営投資）'!M97</f>
        <v>3636209</v>
      </c>
      <c r="N97" s="368">
        <f>'19（管理）'!N97+'19（家庭教師）'!N97+'19（講師求人）'!N97+'19（留学生支援）'!N97+'19（学生メディア）'!N97+'19（学習デザイン）'!N97+'19（経営投資）'!N97</f>
        <v>3711660</v>
      </c>
      <c r="O97" s="368">
        <f>'19（管理）'!O97+'19（家庭教師）'!O97+'19（講師求人）'!O97+'19（留学生支援）'!O97+'19（学生メディア）'!O97+'19（学習デザイン）'!O97+'19（経営投資）'!O97</f>
        <v>3891897</v>
      </c>
      <c r="P97" s="368">
        <f>'19（管理）'!P97+'19（家庭教師）'!P97+'19（講師求人）'!P97+'19（留学生支援）'!P97+'19（学生メディア）'!P97+'19（学習デザイン）'!P97+'19（経営投資）'!P97</f>
        <v>3033788</v>
      </c>
      <c r="Q97" s="368">
        <f>'19（管理）'!Q97+'19（家庭教師）'!Q97+'19（講師求人）'!Q97+'19（留学生支援）'!Q97+'19（学生メディア）'!Q97+'19（学習デザイン）'!Q97+'19（経営投資）'!Q97</f>
        <v>5660227</v>
      </c>
      <c r="R97" s="368">
        <f t="shared" si="47"/>
        <v>48409236</v>
      </c>
      <c r="S97" s="368">
        <f t="shared" si="44"/>
        <v>0.03383205614</v>
      </c>
      <c r="T97" s="351"/>
      <c r="U97" s="351"/>
      <c r="V97" s="35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1"/>
      <c r="AH97" s="351"/>
      <c r="AI97" s="351"/>
      <c r="AJ97" s="351"/>
      <c r="AK97" s="351"/>
      <c r="AL97" s="351"/>
      <c r="AM97" s="351"/>
    </row>
    <row r="98" ht="15.0" customHeight="1">
      <c r="A98" s="400" t="s">
        <v>174</v>
      </c>
      <c r="B98" s="400">
        <v>730.0</v>
      </c>
      <c r="C98" s="400"/>
      <c r="D98" s="400"/>
      <c r="E98" s="368">
        <f>'19（管理）'!E98+'19（家庭教師）'!E98+'19（講師求人）'!E98+'19（留学生支援）'!E98+'19（学生メディア）'!E98+'19（学習デザイン）'!E98+'19（経営投資）'!E98</f>
        <v>0</v>
      </c>
      <c r="F98" s="368">
        <f>'19（管理）'!F98+'19（家庭教師）'!F98+'19（講師求人）'!F98+'19（留学生支援）'!F98+'19（学生メディア）'!F98+'19（学習デザイン）'!F98+'19（経営投資）'!F98</f>
        <v>0</v>
      </c>
      <c r="G98" s="368">
        <f>'19（管理）'!G98+'19（家庭教師）'!G98+'19（講師求人）'!G98+'19（留学生支援）'!G98+'19（学生メディア）'!G98+'19（学習デザイン）'!G98+'19（経営投資）'!G98</f>
        <v>0</v>
      </c>
      <c r="H98" s="368">
        <f>'19（管理）'!H98+'19（家庭教師）'!H98+'19（講師求人）'!H98+'19（留学生支援）'!H98+'19（学生メディア）'!H98+'19（学習デザイン）'!H98+'19（経営投資）'!H98</f>
        <v>0</v>
      </c>
      <c r="I98" s="368">
        <f>'19（管理）'!I98+'19（家庭教師）'!I98+'19（講師求人）'!I98+'19（留学生支援）'!I98+'19（学生メディア）'!I98+'19（学習デザイン）'!I98+'19（経営投資）'!I98</f>
        <v>0</v>
      </c>
      <c r="J98" s="368">
        <f>'19（管理）'!J98+'19（家庭教師）'!J98+'19（講師求人）'!J98+'19（留学生支援）'!J98+'19（学生メディア）'!J98+'19（学習デザイン）'!J98+'19（経営投資）'!J98</f>
        <v>0</v>
      </c>
      <c r="K98" s="401"/>
      <c r="L98" s="368">
        <f>'19（管理）'!L98+'19（家庭教師）'!L98+'19（講師求人）'!L98+'19（留学生支援）'!L98+'19（学生メディア）'!L98+'19（学習デザイン）'!L98+'19（経営投資）'!L98</f>
        <v>0</v>
      </c>
      <c r="M98" s="368">
        <f>'19（管理）'!M98+'19（家庭教師）'!M98+'19（講師求人）'!M98+'19（留学生支援）'!M98+'19（学生メディア）'!M98+'19（学習デザイン）'!M98+'19（経営投資）'!M98</f>
        <v>0</v>
      </c>
      <c r="N98" s="368">
        <f>'19（管理）'!N98+'19（家庭教師）'!N98+'19（講師求人）'!N98+'19（留学生支援）'!N98+'19（学生メディア）'!N98+'19（学習デザイン）'!N98+'19（経営投資）'!N98</f>
        <v>0</v>
      </c>
      <c r="O98" s="368">
        <f>'19（管理）'!O98+'19（家庭教師）'!O98+'19（講師求人）'!O98+'19（留学生支援）'!O98+'19（学生メディア）'!O98+'19（学習デザイン）'!O98+'19（経営投資）'!O98</f>
        <v>0</v>
      </c>
      <c r="P98" s="368">
        <f>'19（管理）'!P98+'19（家庭教師）'!P98+'19（講師求人）'!P98+'19（留学生支援）'!P98+'19（学生メディア）'!P98+'19（学習デザイン）'!P98+'19（経営投資）'!P98</f>
        <v>0</v>
      </c>
      <c r="Q98" s="368">
        <f>'19（管理）'!Q98+'19（家庭教師）'!Q98+'19（講師求人）'!Q98+'19（留学生支援）'!Q98+'19（学生メディア）'!Q98+'19（学習デザイン）'!Q98+'19（経営投資）'!Q98</f>
        <v>0</v>
      </c>
      <c r="R98" s="368">
        <f t="shared" si="47"/>
        <v>0</v>
      </c>
      <c r="S98" s="368">
        <f t="shared" si="44"/>
        <v>0</v>
      </c>
      <c r="T98" s="400"/>
      <c r="U98" s="400"/>
      <c r="V98" s="400"/>
      <c r="W98" s="400"/>
      <c r="X98" s="400"/>
      <c r="Y98" s="400"/>
      <c r="Z98" s="400"/>
      <c r="AA98" s="400"/>
      <c r="AB98" s="400"/>
      <c r="AC98" s="400"/>
      <c r="AD98" s="400"/>
      <c r="AE98" s="400"/>
      <c r="AF98" s="400"/>
      <c r="AG98" s="400"/>
      <c r="AH98" s="400"/>
      <c r="AI98" s="400"/>
      <c r="AJ98" s="400"/>
      <c r="AK98" s="400"/>
      <c r="AL98" s="400"/>
      <c r="AM98" s="400"/>
    </row>
    <row r="99" ht="15.0" customHeight="1">
      <c r="A99" s="437"/>
      <c r="B99" s="364"/>
      <c r="C99" s="364"/>
      <c r="D99" s="437"/>
      <c r="E99" s="438"/>
      <c r="F99" s="438"/>
      <c r="G99" s="438"/>
      <c r="H99" s="438"/>
      <c r="I99" s="438"/>
      <c r="J99" s="438"/>
      <c r="K99" s="365"/>
      <c r="L99" s="438"/>
      <c r="M99" s="438"/>
      <c r="N99" s="438"/>
      <c r="O99" s="438"/>
      <c r="P99" s="438"/>
      <c r="Q99" s="438"/>
      <c r="R99" s="439"/>
      <c r="S99" s="440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</row>
    <row r="100" ht="12.75" customHeight="1">
      <c r="A100" s="441"/>
      <c r="B100" s="367"/>
      <c r="C100" s="367"/>
      <c r="D100" s="442"/>
      <c r="E100" s="443"/>
      <c r="F100" s="443"/>
      <c r="G100" s="443"/>
      <c r="H100" s="443"/>
      <c r="I100" s="443"/>
      <c r="J100" s="443"/>
      <c r="K100" s="368"/>
      <c r="L100" s="443"/>
      <c r="M100" s="443"/>
      <c r="N100" s="443"/>
      <c r="O100" s="443"/>
      <c r="P100" s="443"/>
      <c r="Q100" s="443"/>
      <c r="R100" s="443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</row>
    <row r="101" ht="12.75" customHeight="1">
      <c r="A101" s="444"/>
      <c r="B101" s="375"/>
      <c r="C101" s="375"/>
      <c r="D101" s="445"/>
      <c r="E101" s="446"/>
      <c r="F101" s="446"/>
      <c r="G101" s="446"/>
      <c r="H101" s="446"/>
      <c r="I101" s="446"/>
      <c r="J101" s="446"/>
      <c r="K101" s="377"/>
      <c r="L101" s="446"/>
      <c r="M101" s="446"/>
      <c r="N101" s="446"/>
      <c r="O101" s="446"/>
      <c r="P101" s="446"/>
      <c r="Q101" s="446"/>
      <c r="R101" s="446"/>
      <c r="S101" s="447"/>
      <c r="T101" s="447"/>
      <c r="U101" s="447"/>
      <c r="V101" s="447"/>
      <c r="W101" s="447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447"/>
      <c r="AH101" s="447"/>
      <c r="AI101" s="447"/>
      <c r="AJ101" s="447"/>
      <c r="AK101" s="447"/>
      <c r="AL101" s="447"/>
      <c r="AM101" s="447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54">SUM(E48,E53:E55,E65:E81,E86:E88,E93,E96:E98,E107)</f>
        <v>135608356.6</v>
      </c>
      <c r="F102" s="451">
        <f t="shared" si="54"/>
        <v>111779956.6</v>
      </c>
      <c r="G102" s="451">
        <f t="shared" si="54"/>
        <v>121761029.6</v>
      </c>
      <c r="H102" s="451">
        <f t="shared" si="54"/>
        <v>104596653.4</v>
      </c>
      <c r="I102" s="451">
        <f t="shared" si="54"/>
        <v>98710505</v>
      </c>
      <c r="J102" s="451">
        <f t="shared" si="54"/>
        <v>99758554.52</v>
      </c>
      <c r="K102" s="452"/>
      <c r="L102" s="451">
        <f t="shared" ref="L102:R102" si="55">SUM(L48,L53:L55,L65:L81,L86:L88,L93,L96:L98,L107)</f>
        <v>108513394.2</v>
      </c>
      <c r="M102" s="451">
        <f t="shared" si="55"/>
        <v>95274820.41</v>
      </c>
      <c r="N102" s="451">
        <f t="shared" si="55"/>
        <v>107833633.4</v>
      </c>
      <c r="O102" s="451">
        <f t="shared" si="55"/>
        <v>103710800.2</v>
      </c>
      <c r="P102" s="451">
        <f t="shared" si="55"/>
        <v>117752383.9</v>
      </c>
      <c r="Q102" s="451">
        <f t="shared" si="55"/>
        <v>120556855.1</v>
      </c>
      <c r="R102" s="451">
        <f t="shared" si="55"/>
        <v>1325856943</v>
      </c>
      <c r="S102" s="453">
        <f>IFERROR(R102/$R$31,"")</f>
        <v>0.9266096766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56">E102</f>
        <v>135608356.6</v>
      </c>
      <c r="F103" s="455">
        <f t="shared" si="56"/>
        <v>111779956.6</v>
      </c>
      <c r="G103" s="455">
        <f t="shared" si="56"/>
        <v>121761029.6</v>
      </c>
      <c r="H103" s="455">
        <f t="shared" si="56"/>
        <v>104596653.4</v>
      </c>
      <c r="I103" s="455">
        <f t="shared" si="56"/>
        <v>98710505</v>
      </c>
      <c r="J103" s="455">
        <f t="shared" si="56"/>
        <v>99758554.52</v>
      </c>
      <c r="K103" s="455"/>
      <c r="L103" s="455">
        <f t="shared" ref="L103:Q103" si="57">L102</f>
        <v>108513394.2</v>
      </c>
      <c r="M103" s="455">
        <f t="shared" si="57"/>
        <v>95274820.41</v>
      </c>
      <c r="N103" s="455">
        <f t="shared" si="57"/>
        <v>107833633.4</v>
      </c>
      <c r="O103" s="455">
        <f t="shared" si="57"/>
        <v>103710800.2</v>
      </c>
      <c r="P103" s="455">
        <f t="shared" si="57"/>
        <v>117752383.9</v>
      </c>
      <c r="Q103" s="455">
        <f t="shared" si="57"/>
        <v>120556855.1</v>
      </c>
      <c r="R103" s="455" t="str">
        <f>R102-#REF!</f>
        <v>#REF!</v>
      </c>
      <c r="S103" s="456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457" t="s">
        <v>177</v>
      </c>
      <c r="B104" s="405"/>
      <c r="C104" s="405"/>
      <c r="D104" s="458" t="s">
        <v>178</v>
      </c>
      <c r="E104" s="456">
        <f t="shared" ref="E104:R104" si="58">IFERROR(E55/E31,"")</f>
        <v>0.3889263428</v>
      </c>
      <c r="F104" s="456">
        <f t="shared" si="58"/>
        <v>0.202830268</v>
      </c>
      <c r="G104" s="456">
        <f t="shared" si="58"/>
        <v>0.09345630396</v>
      </c>
      <c r="H104" s="456">
        <f t="shared" si="58"/>
        <v>0.1545047052</v>
      </c>
      <c r="I104" s="456">
        <f t="shared" si="58"/>
        <v>0.1551405807</v>
      </c>
      <c r="J104" s="456">
        <f t="shared" si="58"/>
        <v>0.2345324571</v>
      </c>
      <c r="K104" s="456" t="str">
        <f t="shared" si="58"/>
        <v/>
      </c>
      <c r="L104" s="456">
        <f t="shared" si="58"/>
        <v>0.1599514126</v>
      </c>
      <c r="M104" s="456">
        <f t="shared" si="58"/>
        <v>0.1149270286</v>
      </c>
      <c r="N104" s="456">
        <f t="shared" si="58"/>
        <v>0.1094729258</v>
      </c>
      <c r="O104" s="456">
        <f t="shared" si="58"/>
        <v>0.176421599</v>
      </c>
      <c r="P104" s="456">
        <f t="shared" si="58"/>
        <v>0.2374323155</v>
      </c>
      <c r="Q104" s="456">
        <f t="shared" si="58"/>
        <v>0.3095758038</v>
      </c>
      <c r="R104" s="456">
        <f t="shared" si="58"/>
        <v>0.1887614716</v>
      </c>
      <c r="S104" s="456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  <c r="AM104" s="405"/>
    </row>
    <row r="105" ht="12.0" customHeight="1">
      <c r="A105" s="457" t="s">
        <v>179</v>
      </c>
      <c r="B105" s="405"/>
      <c r="C105" s="405"/>
      <c r="D105" s="458" t="s">
        <v>180</v>
      </c>
      <c r="E105" s="456">
        <f t="shared" ref="E105:R105" si="59">IFERROR(E81/E31,"")</f>
        <v>0.3357105684</v>
      </c>
      <c r="F105" s="456">
        <f t="shared" si="59"/>
        <v>0.2892432289</v>
      </c>
      <c r="G105" s="456">
        <f t="shared" si="59"/>
        <v>0.3629458616</v>
      </c>
      <c r="H105" s="456">
        <f t="shared" si="59"/>
        <v>0.3090469119</v>
      </c>
      <c r="I105" s="456">
        <f t="shared" si="59"/>
        <v>0.3556960952</v>
      </c>
      <c r="J105" s="456">
        <f t="shared" si="59"/>
        <v>0.4168060355</v>
      </c>
      <c r="K105" s="456" t="str">
        <f t="shared" si="59"/>
        <v/>
      </c>
      <c r="L105" s="456">
        <f t="shared" si="59"/>
        <v>0.3681056206</v>
      </c>
      <c r="M105" s="456">
        <f t="shared" si="59"/>
        <v>0.3368470973</v>
      </c>
      <c r="N105" s="456">
        <f t="shared" si="59"/>
        <v>0.5963677026</v>
      </c>
      <c r="O105" s="456">
        <f t="shared" si="59"/>
        <v>0.4067404545</v>
      </c>
      <c r="P105" s="456">
        <f t="shared" si="59"/>
        <v>0.4336352218</v>
      </c>
      <c r="Q105" s="456">
        <f t="shared" si="59"/>
        <v>0.4306997042</v>
      </c>
      <c r="R105" s="456">
        <f t="shared" si="59"/>
        <v>0.3794163201</v>
      </c>
      <c r="S105" s="456"/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  <c r="AM105" s="405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60">(E31-SUM(E48,E53:E55,E65:E74,E76:E80,E87:E88,E93,E96:E97))*(8/108)</f>
        <v>2638645.556</v>
      </c>
      <c r="F107" s="435">
        <f t="shared" si="60"/>
        <v>6684640.593</v>
      </c>
      <c r="G107" s="435">
        <f t="shared" si="60"/>
        <v>9642363.556</v>
      </c>
      <c r="H107" s="435">
        <f t="shared" si="60"/>
        <v>6140050.37</v>
      </c>
      <c r="I107" s="435">
        <f t="shared" si="60"/>
        <v>5517166</v>
      </c>
      <c r="J107" s="435">
        <f t="shared" si="60"/>
        <v>3838040.519</v>
      </c>
      <c r="K107" s="435"/>
      <c r="L107" s="435">
        <f t="shared" ref="L107:Q107" si="61">(L31-SUM(L48,L53:L55,L65:L74,L76:L80,L87:L88,L93,L96:L97))*(10/108)</f>
        <v>5384257.222</v>
      </c>
      <c r="M107" s="435">
        <f t="shared" si="61"/>
        <v>7648332.407</v>
      </c>
      <c r="N107" s="435">
        <f t="shared" si="61"/>
        <v>6732029.444</v>
      </c>
      <c r="O107" s="435">
        <f t="shared" si="61"/>
        <v>4132199.167</v>
      </c>
      <c r="P107" s="435">
        <f t="shared" si="61"/>
        <v>2949894.907</v>
      </c>
      <c r="Q107" s="435">
        <f t="shared" si="61"/>
        <v>2862003.056</v>
      </c>
      <c r="R107" s="435">
        <f>SUM(E107:J107,L107:Q107)</f>
        <v>64169622.8</v>
      </c>
      <c r="S107" s="434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62">E31-E102</f>
        <v>-12326339.56</v>
      </c>
      <c r="F109" s="451">
        <f t="shared" si="62"/>
        <v>31349741.41</v>
      </c>
      <c r="G109" s="451">
        <f t="shared" si="62"/>
        <v>55408217.44</v>
      </c>
      <c r="H109" s="451">
        <f t="shared" si="62"/>
        <v>30838367.63</v>
      </c>
      <c r="I109" s="451">
        <f t="shared" si="62"/>
        <v>17264496</v>
      </c>
      <c r="J109" s="451">
        <f t="shared" si="62"/>
        <v>-78210.51852</v>
      </c>
      <c r="K109" s="452"/>
      <c r="L109" s="451">
        <f t="shared" ref="L109:Q109" si="63">L31-L102</f>
        <v>5985525.778</v>
      </c>
      <c r="M109" s="451">
        <f t="shared" si="63"/>
        <v>27477687.59</v>
      </c>
      <c r="N109" s="451">
        <f t="shared" si="63"/>
        <v>419616.5556</v>
      </c>
      <c r="O109" s="451">
        <f t="shared" si="63"/>
        <v>-4322754.167</v>
      </c>
      <c r="P109" s="451">
        <f t="shared" si="63"/>
        <v>-23917616.91</v>
      </c>
      <c r="Q109" s="451">
        <f t="shared" si="63"/>
        <v>-23086802.06</v>
      </c>
      <c r="R109" s="451">
        <f>SUM(E109:J109,L109:Q109)</f>
        <v>105011929.2</v>
      </c>
      <c r="S109" s="453">
        <f>IFERROR(R109/$R$31,"")</f>
        <v>0.07339032336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R111" si="64">IFERROR(E109/E3,"")</f>
        <v>-0.07603457253</v>
      </c>
      <c r="F111" s="456">
        <f t="shared" si="64"/>
        <v>0.1644473017</v>
      </c>
      <c r="G111" s="456">
        <f t="shared" si="64"/>
        <v>0.2494185974</v>
      </c>
      <c r="H111" s="456">
        <f t="shared" si="64"/>
        <v>0.1702035846</v>
      </c>
      <c r="I111" s="456">
        <f t="shared" si="64"/>
        <v>0.1121362381</v>
      </c>
      <c r="J111" s="456">
        <f t="shared" si="64"/>
        <v>-0.0005750548557</v>
      </c>
      <c r="K111" s="456" t="str">
        <f t="shared" si="64"/>
        <v/>
      </c>
      <c r="L111" s="456">
        <f t="shared" si="64"/>
        <v>0.03734618251</v>
      </c>
      <c r="M111" s="456">
        <f t="shared" si="64"/>
        <v>0.151552427</v>
      </c>
      <c r="N111" s="456">
        <f t="shared" si="64"/>
        <v>0.002707412649</v>
      </c>
      <c r="O111" s="456">
        <f t="shared" si="64"/>
        <v>-0.0290724964</v>
      </c>
      <c r="P111" s="456">
        <f t="shared" si="64"/>
        <v>-0.1741858109</v>
      </c>
      <c r="Q111" s="456">
        <f t="shared" si="64"/>
        <v>-0.1880423296</v>
      </c>
      <c r="R111" s="456">
        <f t="shared" si="64"/>
        <v>0.05381380823</v>
      </c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7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85"/>
      <c r="C113" s="385"/>
      <c r="D113" s="351"/>
      <c r="E113" s="387">
        <f>'19（管理）'!E113+'19（家庭教師）'!E113+'19（講師求人）'!E113+'19（留学生支援）'!E113+'19（学生メディア）'!E113+'19（学習デザイン）'!E113+'19（経営投資）'!E113</f>
        <v>0</v>
      </c>
      <c r="F113" s="387">
        <f>'19（管理）'!F113+'19（家庭教師）'!F113+'19（講師求人）'!F113+'19（留学生支援）'!F113+'19（学生メディア）'!F113+'19（学習デザイン）'!F113+'19（経営投資）'!F113</f>
        <v>0</v>
      </c>
      <c r="G113" s="387">
        <f>'19（管理）'!G113+'19（家庭教師）'!G113+'19（講師求人）'!G113+'19（留学生支援）'!G113+'19（学生メディア）'!G113+'19（学習デザイン）'!G113+'19（経営投資）'!G113</f>
        <v>0</v>
      </c>
      <c r="H113" s="387">
        <f>'19（管理）'!H113+'19（家庭教師）'!H113+'19（講師求人）'!H113+'19（留学生支援）'!H113+'19（学生メディア）'!H113+'19（学習デザイン）'!H113+'19（経営投資）'!H113</f>
        <v>0</v>
      </c>
      <c r="I113" s="387">
        <f>'19（管理）'!I113+'19（家庭教師）'!I113+'19（講師求人）'!I113+'19（留学生支援）'!I113+'19（学生メディア）'!I113+'19（学習デザイン）'!I113+'19（経営投資）'!I113</f>
        <v>1586</v>
      </c>
      <c r="J113" s="387">
        <f>'19（管理）'!J113+'19（家庭教師）'!J113+'19（講師求人）'!J113+'19（留学生支援）'!J113+'19（学生メディア）'!J113+'19（学習デザイン）'!J113+'19（経営投資）'!J113</f>
        <v>0</v>
      </c>
      <c r="K113" s="387"/>
      <c r="L113" s="387">
        <f>'19（管理）'!L113+'19（家庭教師）'!L113+'19（講師求人）'!L113+'19（留学生支援）'!L113+'19（学生メディア）'!L113+'19（学習デザイン）'!L113+'19（経営投資）'!L113</f>
        <v>0</v>
      </c>
      <c r="M113" s="387">
        <f>'19（管理）'!M113+'19（家庭教師）'!M113+'19（講師求人）'!M113+'19（留学生支援）'!M113+'19（学生メディア）'!M113+'19（学習デザイン）'!M113+'19（経営投資）'!M113</f>
        <v>0</v>
      </c>
      <c r="N113" s="387">
        <f>'19（管理）'!N113+'19（家庭教師）'!N113+'19（講師求人）'!N113+'19（留学生支援）'!N113+'19（学生メディア）'!N113+'19（学習デザイン）'!N113+'19（経営投資）'!N113</f>
        <v>1531</v>
      </c>
      <c r="O113" s="387">
        <f>'19（管理）'!O113+'19（家庭教師）'!O113+'19（講師求人）'!O113+'19（留学生支援）'!O113+'19（学生メディア）'!O113+'19（学習デザイン）'!O113+'19（経営投資）'!O113</f>
        <v>0</v>
      </c>
      <c r="P113" s="387">
        <f>'19（管理）'!P113+'19（家庭教師）'!P113+'19（講師求人）'!P113+'19（留学生支援）'!P113+'19（学生メディア）'!P113+'19（学習デザイン）'!P113+'19（経営投資）'!P113</f>
        <v>1870</v>
      </c>
      <c r="Q113" s="387">
        <f>'19（管理）'!Q113+'19（家庭教師）'!Q113+'19（講師求人）'!Q113+'19（留学生支援）'!Q113+'19（学生メディア）'!Q113+'19（学習デザイン）'!Q113+'19（経営投資）'!Q113</f>
        <v>0</v>
      </c>
      <c r="R113" s="387">
        <f t="shared" ref="R113:R114" si="65">SUM(E113:J113,L113:Q113)</f>
        <v>4987</v>
      </c>
      <c r="S113" s="351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4"/>
      <c r="C114" s="374"/>
      <c r="D114" s="376"/>
      <c r="E114" s="470">
        <f>'19（管理）'!E114+'19（家庭教師）'!E114+'19（講師求人）'!E114+'19（留学生支援）'!E114+'19（学生メディア）'!E114+'19（学習デザイン）'!E114+'19（経営投資）'!E114</f>
        <v>0</v>
      </c>
      <c r="F114" s="470">
        <f>'19（管理）'!F114+'19（家庭教師）'!F114+'19（講師求人）'!F114+'19（留学生支援）'!F114+'19（学生メディア）'!F114+'19（学習デザイン）'!F114+'19（経営投資）'!F114</f>
        <v>0</v>
      </c>
      <c r="G114" s="470">
        <f>'19（管理）'!G114+'19（家庭教師）'!G114+'19（講師求人）'!G114+'19（留学生支援）'!G114+'19（学生メディア）'!G114+'19（学習デザイン）'!G114+'19（経営投資）'!G114</f>
        <v>0</v>
      </c>
      <c r="H114" s="470">
        <f>'19（管理）'!H114+'19（家庭教師）'!H114+'19（講師求人）'!H114+'19（留学生支援）'!H114+'19（学生メディア）'!H114+'19（学習デザイン）'!H114+'19（経営投資）'!H114</f>
        <v>0</v>
      </c>
      <c r="I114" s="470">
        <f>'19（管理）'!I114+'19（家庭教師）'!I114+'19（講師求人）'!I114+'19（留学生支援）'!I114+'19（学生メディア）'!I114+'19（学習デザイン）'!I114+'19（経営投資）'!I114</f>
        <v>0</v>
      </c>
      <c r="J114" s="470">
        <f>'19（管理）'!J114+'19（家庭教師）'!J114+'19（講師求人）'!J114+'19（留学生支援）'!J114+'19（学生メディア）'!J114+'19（学習デザイン）'!J114+'19（経営投資）'!J114</f>
        <v>0</v>
      </c>
      <c r="K114" s="376"/>
      <c r="L114" s="470">
        <f>'19（管理）'!L114+'19（家庭教師）'!L114+'19（講師求人）'!L114+'19（留学生支援）'!L114+'19（学生メディア）'!L114+'19（学習デザイン）'!L114+'19（経営投資）'!L114</f>
        <v>0</v>
      </c>
      <c r="M114" s="470">
        <f>'19（管理）'!M114+'19（家庭教師）'!M114+'19（講師求人）'!M114+'19（留学生支援）'!M114+'19（学生メディア）'!M114+'19（学習デザイン）'!M114+'19（経営投資）'!M114</f>
        <v>0</v>
      </c>
      <c r="N114" s="470">
        <f>'19（管理）'!N114+'19（家庭教師）'!N114+'19（講師求人）'!N114+'19（留学生支援）'!N114+'19（学生メディア）'!N114+'19（学習デザイン）'!N114+'19（経営投資）'!N114</f>
        <v>15000</v>
      </c>
      <c r="O114" s="470">
        <f>'19（管理）'!O114+'19（家庭教師）'!O114+'19（講師求人）'!O114+'19（留学生支援）'!O114+'19（学生メディア）'!O114+'19（学習デザイン）'!O114+'19（経営投資）'!O114</f>
        <v>16846</v>
      </c>
      <c r="P114" s="470">
        <f>'19（管理）'!P114+'19（家庭教師）'!P114+'19（講師求人）'!P114+'19（留学生支援）'!P114+'19（学生メディア）'!P114+'19（学習デザイン）'!P114+'19（経営投資）'!P114</f>
        <v>319181</v>
      </c>
      <c r="Q114" s="470">
        <f>'19（管理）'!Q114+'19（家庭教師）'!Q114+'19（講師求人）'!Q114+'19（留学生支援）'!Q114+'19（学生メディア）'!Q114+'19（学習デザイン）'!Q114+'19（経営投資）'!Q114</f>
        <v>15000</v>
      </c>
      <c r="R114" s="470">
        <f t="shared" si="65"/>
        <v>366027</v>
      </c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5"/>
      <c r="C115" s="385"/>
      <c r="D115" s="386"/>
      <c r="E115" s="472"/>
      <c r="F115" s="472"/>
      <c r="G115" s="472"/>
      <c r="H115" s="472"/>
      <c r="I115" s="472"/>
      <c r="J115" s="472"/>
      <c r="K115" s="472"/>
      <c r="L115" s="472"/>
      <c r="M115" s="472"/>
      <c r="N115" s="472"/>
      <c r="O115" s="472"/>
      <c r="P115" s="472"/>
      <c r="Q115" s="472"/>
      <c r="R115" s="472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1" t="s">
        <v>187</v>
      </c>
      <c r="B116" s="385"/>
      <c r="C116" s="385"/>
      <c r="D116" s="351"/>
      <c r="E116" s="387">
        <f>'19（管理）'!E116+'19（家庭教師）'!E116+'19（講師求人）'!E116+'19（留学生支援）'!E116+'19（学生メディア）'!E116+'19（学習デザイン）'!E116+'19（経営投資）'!E116</f>
        <v>0</v>
      </c>
      <c r="F116" s="387">
        <f>'19（管理）'!F116+'19（家庭教師）'!F116+'19（講師求人）'!F116+'19（留学生支援）'!F116+'19（学生メディア）'!F116+'19（学習デザイン）'!F116+'19（経営投資）'!F116</f>
        <v>0</v>
      </c>
      <c r="G116" s="387">
        <f>'19（管理）'!G116+'19（家庭教師）'!G116+'19（講師求人）'!G116+'19（留学生支援）'!G116+'19（学生メディア）'!G116+'19（学習デザイン）'!G116+'19（経営投資）'!G116</f>
        <v>0</v>
      </c>
      <c r="H116" s="387">
        <f>'19（管理）'!H116+'19（家庭教師）'!H116+'19（講師求人）'!H116+'19（留学生支援）'!H116+'19（学生メディア）'!H116+'19（学習デザイン）'!H116+'19（経営投資）'!H116</f>
        <v>0</v>
      </c>
      <c r="I116" s="387">
        <f>'19（管理）'!I116+'19（家庭教師）'!I116+'19（講師求人）'!I116+'19（留学生支援）'!I116+'19（学生メディア）'!I116+'19（学習デザイン）'!I116+'19（経営投資）'!I116</f>
        <v>0</v>
      </c>
      <c r="J116" s="387">
        <f>'19（管理）'!J116+'19（家庭教師）'!J116+'19（講師求人）'!J116+'19（留学生支援）'!J116+'19（学生メディア）'!J116+'19（学習デザイン）'!J116+'19（経営投資）'!J116</f>
        <v>0</v>
      </c>
      <c r="K116" s="387"/>
      <c r="L116" s="387">
        <f>'19（管理）'!L116+'19（家庭教師）'!L116+'19（講師求人）'!L116+'19（留学生支援）'!L116+'19（学生メディア）'!L116+'19（学習デザイン）'!L116+'19（経営投資）'!L116</f>
        <v>0</v>
      </c>
      <c r="M116" s="387">
        <f>'19（管理）'!M116+'19（家庭教師）'!M116+'19（講師求人）'!M116+'19（留学生支援）'!M116+'19（学生メディア）'!M116+'19（学習デザイン）'!M116+'19（経営投資）'!M116</f>
        <v>0</v>
      </c>
      <c r="N116" s="387">
        <f>'19（管理）'!N116+'19（家庭教師）'!N116+'19（講師求人）'!N116+'19（留学生支援）'!N116+'19（学生メディア）'!N116+'19（学習デザイン）'!N116+'19（経営投資）'!N116</f>
        <v>0</v>
      </c>
      <c r="O116" s="387">
        <f>'19（管理）'!O116+'19（家庭教師）'!O116+'19（講師求人）'!O116+'19（留学生支援）'!O116+'19（学生メディア）'!O116+'19（学習デザイン）'!O116+'19（経営投資）'!O116</f>
        <v>0</v>
      </c>
      <c r="P116" s="387">
        <f>'19（管理）'!P116+'19（家庭教師）'!P116+'19（講師求人）'!P116+'19（留学生支援）'!P116+'19（学生メディア）'!P116+'19（学習デザイン）'!P116+'19（経営投資）'!P116</f>
        <v>0</v>
      </c>
      <c r="Q116" s="387">
        <f>'19（管理）'!Q116+'19（家庭教師）'!Q116+'19（講師求人）'!Q116+'19（留学生支援）'!Q116+'19（学生メディア）'!Q116+'19（学習デザイン）'!Q116+'19（経営投資）'!Q116</f>
        <v>0</v>
      </c>
      <c r="R116" s="387">
        <f t="shared" ref="R116:R119" si="68">SUM(E116:J116,L116:Q116)</f>
        <v>0</v>
      </c>
      <c r="S116" s="351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73" t="s">
        <v>45</v>
      </c>
      <c r="B117" s="449"/>
      <c r="C117" s="449"/>
      <c r="D117" s="461"/>
      <c r="E117" s="451">
        <f t="shared" ref="E117:J117" si="66">E109+E113+E114-E116</f>
        <v>-12326339.56</v>
      </c>
      <c r="F117" s="451">
        <f t="shared" si="66"/>
        <v>31349741.41</v>
      </c>
      <c r="G117" s="451">
        <f t="shared" si="66"/>
        <v>55408217.44</v>
      </c>
      <c r="H117" s="451">
        <f t="shared" si="66"/>
        <v>30838367.63</v>
      </c>
      <c r="I117" s="451">
        <f t="shared" si="66"/>
        <v>17266082</v>
      </c>
      <c r="J117" s="451">
        <f t="shared" si="66"/>
        <v>-78210.51852</v>
      </c>
      <c r="K117" s="452"/>
      <c r="L117" s="451">
        <f t="shared" ref="L117:Q117" si="67">L109+L113+L114-L116</f>
        <v>5985525.778</v>
      </c>
      <c r="M117" s="451">
        <f t="shared" si="67"/>
        <v>27477687.59</v>
      </c>
      <c r="N117" s="451">
        <f t="shared" si="67"/>
        <v>436147.5556</v>
      </c>
      <c r="O117" s="451">
        <f t="shared" si="67"/>
        <v>-4305908.167</v>
      </c>
      <c r="P117" s="451">
        <f t="shared" si="67"/>
        <v>-23596565.91</v>
      </c>
      <c r="Q117" s="451">
        <f t="shared" si="67"/>
        <v>-23071802.06</v>
      </c>
      <c r="R117" s="451">
        <f t="shared" si="68"/>
        <v>105382943.2</v>
      </c>
      <c r="S117" s="453">
        <f>IFERROR(R117/$R$31,"")</f>
        <v>0.07364961616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69">E117*0.4</f>
        <v>-4930535.822</v>
      </c>
      <c r="F118" s="387">
        <f t="shared" si="69"/>
        <v>12539896.56</v>
      </c>
      <c r="G118" s="387">
        <f t="shared" si="69"/>
        <v>22163286.98</v>
      </c>
      <c r="H118" s="387">
        <f t="shared" si="69"/>
        <v>12335347.05</v>
      </c>
      <c r="I118" s="387">
        <f t="shared" si="69"/>
        <v>6906432.8</v>
      </c>
      <c r="J118" s="387">
        <f t="shared" si="69"/>
        <v>-31284.20741</v>
      </c>
      <c r="K118" s="387"/>
      <c r="L118" s="387">
        <f t="shared" ref="L118:Q118" si="70">L117*0.4</f>
        <v>2394210.311</v>
      </c>
      <c r="M118" s="387">
        <f t="shared" si="70"/>
        <v>10991075.04</v>
      </c>
      <c r="N118" s="387">
        <f t="shared" si="70"/>
        <v>174459.0222</v>
      </c>
      <c r="O118" s="387">
        <f t="shared" si="70"/>
        <v>-1722363.267</v>
      </c>
      <c r="P118" s="387">
        <f t="shared" si="70"/>
        <v>-9438626.363</v>
      </c>
      <c r="Q118" s="387">
        <f t="shared" si="70"/>
        <v>-9228720.822</v>
      </c>
      <c r="R118" s="387">
        <f t="shared" si="68"/>
        <v>42153177.28</v>
      </c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68"/>
        <v>0</v>
      </c>
      <c r="S119" s="351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71">E117-E118</f>
        <v>-7395803.733</v>
      </c>
      <c r="F121" s="451">
        <f t="shared" si="71"/>
        <v>18809844.84</v>
      </c>
      <c r="G121" s="451">
        <f t="shared" si="71"/>
        <v>33244930.47</v>
      </c>
      <c r="H121" s="451">
        <f t="shared" si="71"/>
        <v>18503020.58</v>
      </c>
      <c r="I121" s="451">
        <f t="shared" si="71"/>
        <v>10359649.2</v>
      </c>
      <c r="J121" s="451">
        <f t="shared" si="71"/>
        <v>-46926.31111</v>
      </c>
      <c r="K121" s="452"/>
      <c r="L121" s="451">
        <f t="shared" ref="L121:Q121" si="72">L117-L118</f>
        <v>3591315.467</v>
      </c>
      <c r="M121" s="451">
        <f t="shared" si="72"/>
        <v>16486612.56</v>
      </c>
      <c r="N121" s="451">
        <f t="shared" si="72"/>
        <v>261688.5333</v>
      </c>
      <c r="O121" s="451">
        <f t="shared" si="72"/>
        <v>-2583544.9</v>
      </c>
      <c r="P121" s="451">
        <f t="shared" si="72"/>
        <v>-14157939.54</v>
      </c>
      <c r="Q121" s="451">
        <f t="shared" si="72"/>
        <v>-13843081.23</v>
      </c>
      <c r="R121" s="451">
        <f>SUM(E121:J121,L121:Q121)</f>
        <v>63229765.92</v>
      </c>
      <c r="S121" s="449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1.25" customHeight="1">
      <c r="A122" s="386"/>
      <c r="B122" s="386"/>
      <c r="C122" s="386"/>
      <c r="D122" s="386"/>
      <c r="E122" s="412"/>
      <c r="F122" s="412"/>
      <c r="G122" s="412"/>
      <c r="H122" s="412"/>
      <c r="I122" s="412"/>
      <c r="J122" s="412"/>
      <c r="K122" s="412"/>
      <c r="L122" s="412"/>
      <c r="M122" s="412"/>
      <c r="N122" s="412"/>
      <c r="O122" s="412"/>
      <c r="P122" s="412"/>
      <c r="Q122" s="412"/>
      <c r="R122" s="387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1.25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6"/>
      <c r="T123" s="356"/>
      <c r="U123" s="356"/>
      <c r="V123" s="356"/>
      <c r="W123" s="356"/>
      <c r="X123" s="356"/>
      <c r="Y123" s="356"/>
      <c r="Z123" s="356"/>
      <c r="AA123" s="356"/>
      <c r="AB123" s="356"/>
      <c r="AC123" s="356"/>
      <c r="AD123" s="356"/>
      <c r="AE123" s="356"/>
      <c r="AF123" s="356"/>
      <c r="AG123" s="356"/>
      <c r="AH123" s="356"/>
      <c r="AI123" s="356"/>
      <c r="AJ123" s="356"/>
      <c r="AK123" s="356"/>
      <c r="AL123" s="356"/>
      <c r="AM123" s="356"/>
    </row>
    <row r="124" ht="11.25" customHeight="1">
      <c r="A124" s="476" t="s">
        <v>190</v>
      </c>
      <c r="B124" s="477"/>
      <c r="C124" s="477"/>
      <c r="D124" s="477"/>
      <c r="E124" s="478">
        <f>'19（家庭教師）'!E124+'19（講師求人）'!E124+'19（留学生支援）'!E124+'19（学生メディア）'!E124+'19（学習デザイン）'!E124+'19（経営投資）'!E124</f>
        <v>62</v>
      </c>
      <c r="F124" s="478">
        <f>'19（家庭教師）'!F124+'19（講師求人）'!F124+'19（留学生支援）'!F124+'19（学生メディア）'!F124+'19（学習デザイン）'!F124+'19（経営投資）'!F124</f>
        <v>62</v>
      </c>
      <c r="G124" s="478">
        <f>'19（家庭教師）'!G124+'19（講師求人）'!G124+'19（留学生支援）'!G124+'19（学生メディア）'!G124+'19（学習デザイン）'!G124+'19（経営投資）'!G124</f>
        <v>62</v>
      </c>
      <c r="H124" s="478">
        <f>'19（家庭教師）'!H124+'19（講師求人）'!H124+'19（留学生支援）'!H124+'19（学生メディア）'!H124+'19（学習デザイン）'!H124+'19（経営投資）'!H124</f>
        <v>64</v>
      </c>
      <c r="I124" s="478">
        <f>'19（家庭教師）'!I124+'19（講師求人）'!I124+'19（留学生支援）'!I124+'19（学生メディア）'!I124+'19（学習デザイン）'!I124+'19（経営投資）'!I124</f>
        <v>64</v>
      </c>
      <c r="J124" s="478">
        <f>'19（家庭教師）'!J124+'19（講師求人）'!J124+'19（留学生支援）'!J124+'19（学生メディア）'!J124+'19（学習デザイン）'!J124+'19（経営投資）'!J124</f>
        <v>66</v>
      </c>
      <c r="K124" s="478"/>
      <c r="L124" s="478">
        <f>'19（家庭教師）'!L124+'19（講師求人）'!L124+'19（留学生支援）'!L124+'19（学生メディア）'!L124+'19（学習デザイン）'!L124+'19（経営投資）'!L124</f>
        <v>65</v>
      </c>
      <c r="M124" s="478">
        <f>'19（家庭教師）'!M124+'19（講師求人）'!M124+'19（留学生支援）'!M124+'19（学生メディア）'!M124+'19（学習デザイン）'!M124+'19（経営投資）'!M124</f>
        <v>65</v>
      </c>
      <c r="N124" s="478">
        <f>'19（家庭教師）'!N124+'19（講師求人）'!N124+'19（留学生支援）'!N124+'19（学生メディア）'!N124+'19（学習デザイン）'!N124+'19（経営投資）'!N124</f>
        <v>66</v>
      </c>
      <c r="O124" s="478">
        <f>'19（家庭教師）'!O124+'19（講師求人）'!O124+'19（留学生支援）'!O124+'19（学生メディア）'!O124+'19（学習デザイン）'!O124+'19（経営投資）'!O124</f>
        <v>66</v>
      </c>
      <c r="P124" s="478">
        <f>'19（家庭教師）'!P124+'19（講師求人）'!P124+'19（留学生支援）'!P124+'19（学生メディア）'!P124+'19（学習デザイン）'!P124+'19（経営投資）'!P124</f>
        <v>67</v>
      </c>
      <c r="Q124" s="478">
        <f>'19（家庭教師）'!Q124+'19（講師求人）'!Q124+'19（留学生支援）'!Q124+'19（学生メディア）'!Q124+'19（学習デザイン）'!Q124+'19（経営投資）'!Q124</f>
        <v>67</v>
      </c>
      <c r="R124" s="479">
        <f t="shared" ref="R124:R128" si="73">SUM(E124:J124,L124:Q124)</f>
        <v>776</v>
      </c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467"/>
      <c r="AH124" s="467"/>
      <c r="AI124" s="467"/>
      <c r="AJ124" s="467"/>
      <c r="AK124" s="467"/>
      <c r="AL124" s="467"/>
      <c r="AM124" s="467"/>
    </row>
    <row r="125" ht="12.0" customHeight="1">
      <c r="A125" s="480" t="s">
        <v>191</v>
      </c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81"/>
      <c r="M125" s="481"/>
      <c r="N125" s="481"/>
      <c r="O125" s="481"/>
      <c r="P125" s="481"/>
      <c r="Q125" s="481"/>
      <c r="R125" s="481">
        <f t="shared" si="73"/>
        <v>0</v>
      </c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/>
      <c r="F126" s="485"/>
      <c r="G126" s="485"/>
      <c r="H126" s="485"/>
      <c r="I126" s="485"/>
      <c r="J126" s="485"/>
      <c r="K126" s="485"/>
      <c r="L126" s="485"/>
      <c r="M126" s="485"/>
      <c r="N126" s="485"/>
      <c r="O126" s="485"/>
      <c r="P126" s="485"/>
      <c r="Q126" s="485"/>
      <c r="R126" s="486">
        <f t="shared" si="73"/>
        <v>0</v>
      </c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/>
      <c r="F127" s="485"/>
      <c r="G127" s="485"/>
      <c r="H127" s="485"/>
      <c r="I127" s="485"/>
      <c r="J127" s="485"/>
      <c r="K127" s="485"/>
      <c r="L127" s="485"/>
      <c r="M127" s="485"/>
      <c r="N127" s="485"/>
      <c r="O127" s="485"/>
      <c r="P127" s="485"/>
      <c r="Q127" s="485"/>
      <c r="R127" s="486">
        <f t="shared" si="73"/>
        <v>0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/>
      <c r="F128" s="489"/>
      <c r="G128" s="489"/>
      <c r="H128" s="489"/>
      <c r="I128" s="489"/>
      <c r="J128" s="489"/>
      <c r="K128" s="489"/>
      <c r="L128" s="489"/>
      <c r="M128" s="489"/>
      <c r="N128" s="489"/>
      <c r="O128" s="489"/>
      <c r="P128" s="489"/>
      <c r="Q128" s="489"/>
      <c r="R128" s="490">
        <f t="shared" si="73"/>
        <v>0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6"/>
      <c r="F130" s="386"/>
      <c r="G130" s="386"/>
      <c r="H130" s="386"/>
      <c r="I130" s="386"/>
      <c r="J130" s="386"/>
      <c r="K130" s="387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351"/>
      <c r="B131" s="351"/>
      <c r="C131" s="351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1"/>
      <c r="T131" s="351"/>
      <c r="U131" s="351"/>
      <c r="V131" s="351"/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51"/>
      <c r="AM131" s="351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356"/>
      <c r="B138" s="356"/>
      <c r="C138" s="356"/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356"/>
      <c r="T138" s="356"/>
      <c r="U138" s="356"/>
      <c r="V138" s="356"/>
      <c r="W138" s="356"/>
      <c r="X138" s="356"/>
      <c r="Y138" s="356"/>
      <c r="Z138" s="356"/>
      <c r="AA138" s="356"/>
      <c r="AB138" s="356"/>
      <c r="AC138" s="356"/>
      <c r="AD138" s="356"/>
      <c r="AE138" s="356"/>
      <c r="AF138" s="356"/>
      <c r="AG138" s="356"/>
      <c r="AH138" s="356"/>
      <c r="AI138" s="356"/>
      <c r="AJ138" s="356"/>
      <c r="AK138" s="356"/>
      <c r="AL138" s="356"/>
      <c r="AM138" s="356"/>
    </row>
    <row r="139" ht="12.0" customHeight="1">
      <c r="A139" s="386"/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  <c r="AE139" s="386"/>
      <c r="AF139" s="386"/>
      <c r="AG139" s="386"/>
      <c r="AH139" s="386"/>
      <c r="AI139" s="386"/>
      <c r="AJ139" s="386"/>
      <c r="AK139" s="386"/>
      <c r="AL139" s="386"/>
      <c r="AM139" s="386"/>
    </row>
    <row r="140" ht="12.0" customHeight="1">
      <c r="A140" s="351"/>
      <c r="B140" s="351"/>
      <c r="C140" s="351"/>
      <c r="D140" s="351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1"/>
      <c r="T140" s="351"/>
      <c r="U140" s="351"/>
      <c r="V140" s="351"/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351"/>
      <c r="AI140" s="351"/>
      <c r="AJ140" s="351"/>
      <c r="AK140" s="351"/>
      <c r="AL140" s="351"/>
      <c r="AM140" s="351"/>
    </row>
    <row r="141" ht="12.0" customHeight="1">
      <c r="A141" s="386"/>
      <c r="B141" s="386"/>
      <c r="C141" s="386"/>
      <c r="D141" s="386"/>
      <c r="E141" s="472"/>
      <c r="F141" s="472"/>
      <c r="G141" s="472"/>
      <c r="H141" s="472"/>
      <c r="I141" s="472"/>
      <c r="J141" s="472"/>
      <c r="K141" s="472"/>
      <c r="L141" s="472"/>
      <c r="M141" s="472"/>
      <c r="N141" s="472"/>
      <c r="O141" s="472"/>
      <c r="P141" s="472"/>
      <c r="Q141" s="472"/>
      <c r="R141" s="472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  <c r="AE141" s="386"/>
      <c r="AF141" s="386"/>
      <c r="AG141" s="386"/>
      <c r="AH141" s="386"/>
      <c r="AI141" s="386"/>
      <c r="AJ141" s="386"/>
      <c r="AK141" s="386"/>
      <c r="AL141" s="386"/>
      <c r="AM141" s="386"/>
    </row>
    <row r="142" ht="12.0" customHeight="1">
      <c r="A142" s="351"/>
      <c r="B142" s="351"/>
      <c r="C142" s="351"/>
      <c r="D142" s="351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497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497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497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497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497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497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497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497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497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497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497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497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497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497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497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497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497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497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497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497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497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497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497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497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497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497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497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497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497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497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497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497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497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497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497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497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497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497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497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497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497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497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497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497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497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497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497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497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497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497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497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497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497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497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497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497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497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497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497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497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497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497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497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497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497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497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497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497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497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497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497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497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497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497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497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497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497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497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497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497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497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497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497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497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497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497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497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497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497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497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497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497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497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497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497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497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497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497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497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497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497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497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497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497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497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497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497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497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497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497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497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497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497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497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497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497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497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497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497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497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497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497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497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497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497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497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497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497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497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497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497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497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497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497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497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497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497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497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497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497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497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497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497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497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497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497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497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497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497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497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497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497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497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497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497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497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497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497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497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497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497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497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497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497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497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497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497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497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497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497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497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497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497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497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497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497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497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497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497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497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497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497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497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497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497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497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497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497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497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497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497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497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497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497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497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497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497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497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497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497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497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497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497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497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497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497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497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497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497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497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497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497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497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497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497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497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497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497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497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497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497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497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497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497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497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497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497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497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497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497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497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497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497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497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497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497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497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497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497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497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497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497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497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497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497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497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497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497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497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497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497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497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497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497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497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497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497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497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497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497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497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497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497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497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497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497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497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497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497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497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497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497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497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497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497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497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497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497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497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497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497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497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497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497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497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497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497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497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497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497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497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497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497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497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497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497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497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497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497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497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497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497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497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497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497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497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497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497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497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497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497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497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497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497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497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497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497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497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497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497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497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497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497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497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497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497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497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497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497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497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497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497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497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497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497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497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497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497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497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497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497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497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497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497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497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497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497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497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497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497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497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497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497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497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497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497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497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497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497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497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497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497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497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497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497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497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497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497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497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497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497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497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497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497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497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497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497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497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497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497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497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497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497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497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497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497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497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497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497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497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497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497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497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497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497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497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497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497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497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497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497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497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497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497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497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497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497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497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497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497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497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497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497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497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497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497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497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497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497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497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497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497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497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497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497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497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497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497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497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497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497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497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497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497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497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497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497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497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497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497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497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497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497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497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497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497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497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497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497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497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497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497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497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497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497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497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497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497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497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497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497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497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497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497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497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497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497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497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497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497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497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497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497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497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497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497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497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497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497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497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497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497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497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497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497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497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497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497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497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497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497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497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497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497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497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497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497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497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497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497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497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497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497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497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497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497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497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497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497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497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497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497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497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497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497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497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497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497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497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497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497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497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497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497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497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497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497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497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497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497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497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497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497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497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497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497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497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497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497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497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497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497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497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497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497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497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497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497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497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497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497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497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497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497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497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497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497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497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497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497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497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497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497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497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497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497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497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497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497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497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497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497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497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497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497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497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497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497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497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497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497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497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497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497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497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497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497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497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497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497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497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497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497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497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497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497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497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497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497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497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497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497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497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497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497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497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497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497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497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497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497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497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497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497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497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497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497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497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497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497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497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497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497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497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497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497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497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497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497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497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497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497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497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497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497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497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497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497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497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497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497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497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497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497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497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497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497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497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497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497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497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497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497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497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497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497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497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497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497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497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497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497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497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497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497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497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497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497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497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497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497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497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497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497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497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497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497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497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497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497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497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497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497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497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497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497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497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497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497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497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497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497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497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497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497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497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497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497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497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497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497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497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497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497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497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497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497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497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497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497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497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497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497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497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497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497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497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497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497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497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497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497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497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497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497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497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497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497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497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497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497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497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497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497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497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497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497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497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497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497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497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497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497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31" footer="0.0" header="0.0" left="0.7874015748031497" right="0.7874015748031497" top="0.1968503937007874"/>
  <pageSetup paperSize="9" orientation="portrait"/>
  <rowBreaks count="2" manualBreakCount="2">
    <brk id="106" man="1"/>
    <brk id="47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11.33"/>
    <col customWidth="1" min="20" max="20" width="4.67"/>
    <col customWidth="1" min="21" max="39" width="8.22"/>
  </cols>
  <sheetData>
    <row r="1" ht="12.0" customHeight="1">
      <c r="A1" s="350">
        <f>+'社員報告（月次）'!L1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498">
        <f t="shared" ref="E3:J3" si="1">SUM(E4:E16)</f>
        <v>0</v>
      </c>
      <c r="F3" s="498">
        <f t="shared" si="1"/>
        <v>0</v>
      </c>
      <c r="G3" s="498">
        <f t="shared" si="1"/>
        <v>0</v>
      </c>
      <c r="H3" s="498">
        <f t="shared" si="1"/>
        <v>0</v>
      </c>
      <c r="I3" s="498">
        <f t="shared" si="1"/>
        <v>0</v>
      </c>
      <c r="J3" s="498">
        <f t="shared" si="1"/>
        <v>0</v>
      </c>
      <c r="K3" s="499"/>
      <c r="L3" s="498">
        <f t="shared" ref="L3:R3" si="2">SUM(L4:L16)</f>
        <v>0</v>
      </c>
      <c r="M3" s="498">
        <f t="shared" si="2"/>
        <v>0</v>
      </c>
      <c r="N3" s="498">
        <f t="shared" si="2"/>
        <v>0</v>
      </c>
      <c r="O3" s="498">
        <f t="shared" si="2"/>
        <v>0</v>
      </c>
      <c r="P3" s="498">
        <f t="shared" si="2"/>
        <v>0</v>
      </c>
      <c r="Q3" s="498">
        <f t="shared" si="2"/>
        <v>0</v>
      </c>
      <c r="R3" s="498">
        <f t="shared" si="2"/>
        <v>0</v>
      </c>
      <c r="S3" s="362">
        <v>1.0</v>
      </c>
      <c r="T3" s="358"/>
      <c r="U3" s="358"/>
      <c r="V3" s="358"/>
      <c r="W3" s="358"/>
      <c r="X3" s="358"/>
      <c r="Y3" s="358"/>
      <c r="Z3" s="358"/>
      <c r="AA3" s="358"/>
      <c r="AB3" s="358"/>
      <c r="AC3" s="358"/>
      <c r="AD3" s="358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363" t="s">
        <v>105</v>
      </c>
      <c r="B4" s="364">
        <v>500.0</v>
      </c>
      <c r="C4" s="364">
        <v>1.0</v>
      </c>
      <c r="D4" s="364"/>
      <c r="E4" s="500"/>
      <c r="F4" s="500"/>
      <c r="G4" s="500"/>
      <c r="H4" s="500"/>
      <c r="I4" s="500"/>
      <c r="J4" s="500"/>
      <c r="K4" s="501"/>
      <c r="L4" s="500"/>
      <c r="M4" s="500"/>
      <c r="N4" s="500"/>
      <c r="O4" s="500"/>
      <c r="P4" s="500"/>
      <c r="Q4" s="500"/>
      <c r="R4" s="500">
        <f t="shared" ref="R4:R16" si="3">SUM(E4:J4,L4:Q4)</f>
        <v>0</v>
      </c>
      <c r="S4" s="366" t="str">
        <f t="shared" ref="S4:S16" si="4">IF(ISERROR(R4/$R$3),"",R4/$R$3)</f>
        <v/>
      </c>
      <c r="T4" s="366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</row>
    <row r="5" ht="11.25" customHeight="1">
      <c r="A5" s="367" t="s">
        <v>106</v>
      </c>
      <c r="B5" s="351">
        <v>500.0</v>
      </c>
      <c r="C5" s="351">
        <v>2.0</v>
      </c>
      <c r="D5" s="351"/>
      <c r="E5" s="502"/>
      <c r="F5" s="502"/>
      <c r="G5" s="502"/>
      <c r="H5" s="502"/>
      <c r="I5" s="502"/>
      <c r="J5" s="502"/>
      <c r="K5" s="353"/>
      <c r="L5" s="502"/>
      <c r="M5" s="502"/>
      <c r="N5" s="502"/>
      <c r="O5" s="502"/>
      <c r="P5" s="502"/>
      <c r="Q5" s="502"/>
      <c r="R5" s="502">
        <f t="shared" si="3"/>
        <v>0</v>
      </c>
      <c r="S5" s="369" t="str">
        <f t="shared" si="4"/>
        <v/>
      </c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502"/>
      <c r="F6" s="502"/>
      <c r="G6" s="502"/>
      <c r="H6" s="502"/>
      <c r="I6" s="502"/>
      <c r="J6" s="502"/>
      <c r="K6" s="353"/>
      <c r="L6" s="502"/>
      <c r="M6" s="502"/>
      <c r="N6" s="502"/>
      <c r="O6" s="502"/>
      <c r="P6" s="502"/>
      <c r="Q6" s="502"/>
      <c r="R6" s="502">
        <f t="shared" si="3"/>
        <v>0</v>
      </c>
      <c r="S6" s="369" t="str">
        <f t="shared" si="4"/>
        <v/>
      </c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73" t="s">
        <v>108</v>
      </c>
      <c r="B7" s="356">
        <v>500.0</v>
      </c>
      <c r="C7" s="356">
        <v>4.0</v>
      </c>
      <c r="D7" s="356"/>
      <c r="E7" s="503"/>
      <c r="F7" s="503"/>
      <c r="G7" s="503"/>
      <c r="H7" s="503"/>
      <c r="I7" s="503"/>
      <c r="J7" s="503"/>
      <c r="K7" s="504"/>
      <c r="L7" s="503"/>
      <c r="M7" s="503"/>
      <c r="N7" s="503"/>
      <c r="O7" s="503"/>
      <c r="P7" s="503"/>
      <c r="Q7" s="503"/>
      <c r="R7" s="503">
        <f t="shared" si="3"/>
        <v>0</v>
      </c>
      <c r="S7" s="369" t="str">
        <f t="shared" si="4"/>
        <v/>
      </c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356"/>
      <c r="AH7" s="356"/>
      <c r="AI7" s="356"/>
      <c r="AJ7" s="356"/>
      <c r="AK7" s="356"/>
      <c r="AL7" s="356"/>
      <c r="AM7" s="356"/>
    </row>
    <row r="8" ht="11.25" customHeight="1">
      <c r="A8" s="373" t="s">
        <v>109</v>
      </c>
      <c r="B8" s="356">
        <v>500.0</v>
      </c>
      <c r="C8" s="356">
        <v>0.0</v>
      </c>
      <c r="D8" s="356"/>
      <c r="E8" s="503"/>
      <c r="F8" s="503"/>
      <c r="G8" s="503"/>
      <c r="H8" s="503"/>
      <c r="I8" s="503"/>
      <c r="J8" s="503"/>
      <c r="K8" s="504"/>
      <c r="L8" s="503"/>
      <c r="M8" s="503"/>
      <c r="N8" s="503"/>
      <c r="O8" s="503"/>
      <c r="P8" s="503"/>
      <c r="Q8" s="503"/>
      <c r="R8" s="503">
        <f t="shared" si="3"/>
        <v>0</v>
      </c>
      <c r="S8" s="369" t="str">
        <f t="shared" si="4"/>
        <v/>
      </c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  <c r="AE8" s="356"/>
      <c r="AF8" s="356"/>
      <c r="AG8" s="356"/>
      <c r="AH8" s="356"/>
      <c r="AI8" s="356"/>
      <c r="AJ8" s="356"/>
      <c r="AK8" s="356"/>
      <c r="AL8" s="356"/>
      <c r="AM8" s="356"/>
    </row>
    <row r="9" ht="11.25" customHeight="1">
      <c r="A9" s="367" t="s">
        <v>34</v>
      </c>
      <c r="B9" s="356">
        <v>500.0</v>
      </c>
      <c r="C9" s="356">
        <v>5.0</v>
      </c>
      <c r="D9" s="356"/>
      <c r="E9" s="503"/>
      <c r="F9" s="503"/>
      <c r="G9" s="503"/>
      <c r="H9" s="503"/>
      <c r="I9" s="503"/>
      <c r="J9" s="503"/>
      <c r="K9" s="504"/>
      <c r="L9" s="503"/>
      <c r="M9" s="503"/>
      <c r="N9" s="503"/>
      <c r="O9" s="503"/>
      <c r="P9" s="503"/>
      <c r="Q9" s="503"/>
      <c r="R9" s="503">
        <f t="shared" si="3"/>
        <v>0</v>
      </c>
      <c r="S9" s="369" t="str">
        <f t="shared" si="4"/>
        <v/>
      </c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356"/>
      <c r="AI9" s="356"/>
      <c r="AJ9" s="356"/>
      <c r="AK9" s="356"/>
      <c r="AL9" s="356"/>
      <c r="AM9" s="356"/>
    </row>
    <row r="10" ht="11.25" customHeight="1">
      <c r="A10" s="367" t="s">
        <v>79</v>
      </c>
      <c r="B10" s="356">
        <v>500.0</v>
      </c>
      <c r="C10" s="356">
        <v>8.0</v>
      </c>
      <c r="D10" s="356"/>
      <c r="E10" s="503"/>
      <c r="F10" s="503"/>
      <c r="G10" s="503"/>
      <c r="H10" s="503"/>
      <c r="I10" s="503"/>
      <c r="J10" s="503"/>
      <c r="K10" s="504"/>
      <c r="L10" s="503"/>
      <c r="M10" s="503"/>
      <c r="N10" s="503"/>
      <c r="O10" s="503"/>
      <c r="P10" s="503"/>
      <c r="Q10" s="503"/>
      <c r="R10" s="503">
        <f t="shared" si="3"/>
        <v>0</v>
      </c>
      <c r="S10" s="369" t="str">
        <f t="shared" si="4"/>
        <v/>
      </c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</row>
    <row r="11" ht="11.25" customHeight="1">
      <c r="A11" s="367" t="s">
        <v>80</v>
      </c>
      <c r="B11" s="351">
        <v>500.0</v>
      </c>
      <c r="C11" s="351">
        <v>10.0</v>
      </c>
      <c r="D11" s="351"/>
      <c r="E11" s="502"/>
      <c r="F11" s="502"/>
      <c r="G11" s="502"/>
      <c r="H11" s="502"/>
      <c r="I11" s="502"/>
      <c r="J11" s="502"/>
      <c r="K11" s="353"/>
      <c r="L11" s="502"/>
      <c r="M11" s="502"/>
      <c r="N11" s="502"/>
      <c r="O11" s="502"/>
      <c r="P11" s="502"/>
      <c r="Q11" s="502"/>
      <c r="R11" s="503">
        <f t="shared" si="3"/>
        <v>0</v>
      </c>
      <c r="S11" s="369" t="str">
        <f t="shared" si="4"/>
        <v/>
      </c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367" t="s">
        <v>110</v>
      </c>
      <c r="B12" s="351"/>
      <c r="C12" s="351"/>
      <c r="D12" s="351"/>
      <c r="E12" s="502"/>
      <c r="F12" s="502"/>
      <c r="G12" s="502"/>
      <c r="H12" s="502"/>
      <c r="I12" s="502"/>
      <c r="J12" s="502"/>
      <c r="K12" s="353"/>
      <c r="L12" s="502"/>
      <c r="M12" s="502"/>
      <c r="N12" s="502"/>
      <c r="O12" s="502"/>
      <c r="P12" s="502"/>
      <c r="Q12" s="502"/>
      <c r="R12" s="503">
        <f t="shared" si="3"/>
        <v>0</v>
      </c>
      <c r="S12" s="369" t="str">
        <f t="shared" si="4"/>
        <v/>
      </c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367" t="s">
        <v>111</v>
      </c>
      <c r="B13" s="351">
        <v>500.0</v>
      </c>
      <c r="C13" s="351">
        <v>7.0</v>
      </c>
      <c r="D13" s="351"/>
      <c r="E13" s="502"/>
      <c r="F13" s="502"/>
      <c r="G13" s="502"/>
      <c r="H13" s="502"/>
      <c r="I13" s="502"/>
      <c r="J13" s="502"/>
      <c r="K13" s="353"/>
      <c r="L13" s="502"/>
      <c r="M13" s="502"/>
      <c r="N13" s="502"/>
      <c r="O13" s="502"/>
      <c r="P13" s="502"/>
      <c r="Q13" s="502"/>
      <c r="R13" s="503">
        <f t="shared" si="3"/>
        <v>0</v>
      </c>
      <c r="S13" s="369" t="str">
        <f t="shared" si="4"/>
        <v/>
      </c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373" t="s">
        <v>112</v>
      </c>
      <c r="B14" s="351">
        <v>500.0</v>
      </c>
      <c r="C14" s="351">
        <v>9.0</v>
      </c>
      <c r="D14" s="351"/>
      <c r="E14" s="502"/>
      <c r="F14" s="502"/>
      <c r="G14" s="502"/>
      <c r="H14" s="502"/>
      <c r="I14" s="502"/>
      <c r="J14" s="502"/>
      <c r="K14" s="353"/>
      <c r="L14" s="502"/>
      <c r="M14" s="502"/>
      <c r="N14" s="502"/>
      <c r="O14" s="502"/>
      <c r="P14" s="502"/>
      <c r="Q14" s="502"/>
      <c r="R14" s="502">
        <f t="shared" si="3"/>
        <v>0</v>
      </c>
      <c r="S14" s="369" t="str">
        <f t="shared" si="4"/>
        <v/>
      </c>
      <c r="T14" s="369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</row>
    <row r="15" ht="11.25" customHeight="1">
      <c r="A15" s="373" t="s">
        <v>113</v>
      </c>
      <c r="B15" s="351">
        <v>500.0</v>
      </c>
      <c r="C15" s="351">
        <v>6.0</v>
      </c>
      <c r="D15" s="351"/>
      <c r="E15" s="502"/>
      <c r="F15" s="502"/>
      <c r="G15" s="502"/>
      <c r="H15" s="502"/>
      <c r="I15" s="502"/>
      <c r="J15" s="502"/>
      <c r="K15" s="353"/>
      <c r="L15" s="502"/>
      <c r="M15" s="502"/>
      <c r="N15" s="502"/>
      <c r="O15" s="502"/>
      <c r="P15" s="502"/>
      <c r="Q15" s="502"/>
      <c r="R15" s="502">
        <f t="shared" si="3"/>
        <v>0</v>
      </c>
      <c r="S15" s="369" t="str">
        <f t="shared" si="4"/>
        <v/>
      </c>
      <c r="T15" s="369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</row>
    <row r="16" ht="11.25" customHeight="1">
      <c r="A16" s="367" t="s">
        <v>82</v>
      </c>
      <c r="B16" s="351">
        <v>500.0</v>
      </c>
      <c r="C16" s="351">
        <v>12.0</v>
      </c>
      <c r="D16" s="351"/>
      <c r="E16" s="502"/>
      <c r="F16" s="502"/>
      <c r="G16" s="502"/>
      <c r="H16" s="502"/>
      <c r="I16" s="502"/>
      <c r="J16" s="502"/>
      <c r="K16" s="353"/>
      <c r="L16" s="502"/>
      <c r="M16" s="502"/>
      <c r="N16" s="502"/>
      <c r="O16" s="502"/>
      <c r="P16" s="502"/>
      <c r="Q16" s="502"/>
      <c r="R16" s="502">
        <f t="shared" si="3"/>
        <v>0</v>
      </c>
      <c r="S16" s="369" t="str">
        <f t="shared" si="4"/>
        <v/>
      </c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4"/>
      <c r="B17" s="376"/>
      <c r="C17" s="376"/>
      <c r="D17" s="376"/>
      <c r="E17" s="470"/>
      <c r="F17" s="470"/>
      <c r="G17" s="470"/>
      <c r="H17" s="470"/>
      <c r="I17" s="470"/>
      <c r="J17" s="470"/>
      <c r="K17" s="470"/>
      <c r="L17" s="470"/>
      <c r="M17" s="470"/>
      <c r="N17" s="470"/>
      <c r="O17" s="470"/>
      <c r="P17" s="470"/>
      <c r="Q17" s="470"/>
      <c r="R17" s="470"/>
      <c r="S17" s="37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454" t="s">
        <v>114</v>
      </c>
      <c r="B18" s="405">
        <v>604.0</v>
      </c>
      <c r="C18" s="405"/>
      <c r="D18" s="505" t="s">
        <v>115</v>
      </c>
      <c r="E18" s="506">
        <f t="shared" ref="E18:J18" si="5">SUM(E19:E29)</f>
        <v>0</v>
      </c>
      <c r="F18" s="506">
        <f t="shared" si="5"/>
        <v>0</v>
      </c>
      <c r="G18" s="506">
        <f t="shared" si="5"/>
        <v>0</v>
      </c>
      <c r="H18" s="506">
        <f t="shared" si="5"/>
        <v>0</v>
      </c>
      <c r="I18" s="506">
        <f t="shared" si="5"/>
        <v>0</v>
      </c>
      <c r="J18" s="506">
        <f t="shared" si="5"/>
        <v>0</v>
      </c>
      <c r="K18" s="406"/>
      <c r="L18" s="506">
        <f t="shared" ref="L18:R18" si="6">SUM(L19:L29)</f>
        <v>0</v>
      </c>
      <c r="M18" s="506">
        <f t="shared" si="6"/>
        <v>0</v>
      </c>
      <c r="N18" s="506">
        <f t="shared" si="6"/>
        <v>0</v>
      </c>
      <c r="O18" s="506">
        <f t="shared" si="6"/>
        <v>0</v>
      </c>
      <c r="P18" s="506">
        <f t="shared" si="6"/>
        <v>0</v>
      </c>
      <c r="Q18" s="506">
        <f t="shared" si="6"/>
        <v>0</v>
      </c>
      <c r="R18" s="506">
        <f t="shared" si="6"/>
        <v>0</v>
      </c>
      <c r="S18" s="456">
        <v>1.0</v>
      </c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</row>
    <row r="19" ht="11.25" customHeight="1">
      <c r="A19" s="367" t="s">
        <v>107</v>
      </c>
      <c r="B19" s="364">
        <v>604.0</v>
      </c>
      <c r="C19" s="364">
        <v>3.0</v>
      </c>
      <c r="D19" s="364"/>
      <c r="E19" s="500"/>
      <c r="F19" s="500"/>
      <c r="G19" s="500"/>
      <c r="H19" s="500"/>
      <c r="I19" s="500"/>
      <c r="J19" s="500"/>
      <c r="K19" s="501"/>
      <c r="L19" s="500"/>
      <c r="M19" s="500"/>
      <c r="N19" s="500"/>
      <c r="O19" s="500"/>
      <c r="P19" s="500"/>
      <c r="Q19" s="500"/>
      <c r="R19" s="500">
        <f t="shared" ref="R19:R29" si="7">SUM(E19:J19,L19:Q19)</f>
        <v>0</v>
      </c>
      <c r="S19" s="366" t="str">
        <f t="shared" ref="S19:S29" si="8">IF(ISERROR(R19/$R$18),"",R19/$R$18)</f>
        <v/>
      </c>
      <c r="T19" s="507"/>
      <c r="U19" s="364"/>
      <c r="V19" s="364"/>
      <c r="W19" s="364"/>
      <c r="X19" s="364"/>
      <c r="Y19" s="364"/>
      <c r="Z19" s="364"/>
      <c r="AA19" s="364"/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/>
    </row>
    <row r="20" ht="11.25" customHeight="1">
      <c r="A20" s="373" t="s">
        <v>108</v>
      </c>
      <c r="B20" s="351">
        <v>604.0</v>
      </c>
      <c r="C20" s="351">
        <v>4.0</v>
      </c>
      <c r="D20" s="351"/>
      <c r="E20" s="502"/>
      <c r="F20" s="502"/>
      <c r="G20" s="502"/>
      <c r="H20" s="502"/>
      <c r="I20" s="502"/>
      <c r="J20" s="502"/>
      <c r="K20" s="353"/>
      <c r="L20" s="502"/>
      <c r="M20" s="502"/>
      <c r="N20" s="502"/>
      <c r="O20" s="502"/>
      <c r="P20" s="502"/>
      <c r="Q20" s="502"/>
      <c r="R20" s="502">
        <f t="shared" si="7"/>
        <v>0</v>
      </c>
      <c r="S20" s="369" t="str">
        <f t="shared" si="8"/>
        <v/>
      </c>
      <c r="T20" s="390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</row>
    <row r="21" ht="11.25" customHeight="1">
      <c r="A21" s="373" t="s">
        <v>109</v>
      </c>
      <c r="B21" s="351">
        <v>604.0</v>
      </c>
      <c r="C21" s="386">
        <v>0.0</v>
      </c>
      <c r="D21" s="386"/>
      <c r="E21" s="508"/>
      <c r="F21" s="508"/>
      <c r="G21" s="508"/>
      <c r="H21" s="508"/>
      <c r="I21" s="508"/>
      <c r="J21" s="508"/>
      <c r="K21" s="472"/>
      <c r="L21" s="508"/>
      <c r="M21" s="508"/>
      <c r="N21" s="508"/>
      <c r="O21" s="508"/>
      <c r="P21" s="508"/>
      <c r="Q21" s="508"/>
      <c r="R21" s="502">
        <f t="shared" si="7"/>
        <v>0</v>
      </c>
      <c r="S21" s="369" t="str">
        <f t="shared" si="8"/>
        <v/>
      </c>
      <c r="T21" s="389"/>
      <c r="U21" s="386"/>
      <c r="V21" s="386"/>
      <c r="W21" s="386"/>
      <c r="X21" s="386"/>
      <c r="Y21" s="386"/>
      <c r="Z21" s="386"/>
      <c r="AA21" s="386"/>
      <c r="AB21" s="386"/>
      <c r="AC21" s="386"/>
      <c r="AD21" s="386"/>
      <c r="AE21" s="386"/>
      <c r="AF21" s="386"/>
      <c r="AG21" s="386"/>
      <c r="AH21" s="386"/>
      <c r="AI21" s="386"/>
      <c r="AJ21" s="386"/>
      <c r="AK21" s="386"/>
      <c r="AL21" s="386"/>
      <c r="AM21" s="386"/>
    </row>
    <row r="22" ht="11.25" customHeight="1">
      <c r="A22" s="367" t="s">
        <v>34</v>
      </c>
      <c r="B22" s="351">
        <v>604.0</v>
      </c>
      <c r="C22" s="386">
        <v>5.0</v>
      </c>
      <c r="D22" s="386"/>
      <c r="E22" s="508"/>
      <c r="F22" s="508"/>
      <c r="G22" s="508"/>
      <c r="H22" s="508"/>
      <c r="I22" s="508"/>
      <c r="J22" s="508"/>
      <c r="K22" s="472"/>
      <c r="L22" s="508"/>
      <c r="M22" s="508"/>
      <c r="N22" s="508"/>
      <c r="O22" s="508"/>
      <c r="P22" s="508"/>
      <c r="Q22" s="508"/>
      <c r="R22" s="502">
        <f t="shared" si="7"/>
        <v>0</v>
      </c>
      <c r="S22" s="369" t="str">
        <f t="shared" si="8"/>
        <v/>
      </c>
      <c r="T22" s="389"/>
      <c r="U22" s="386"/>
      <c r="V22" s="386"/>
      <c r="W22" s="386"/>
      <c r="X22" s="386"/>
      <c r="Y22" s="386"/>
      <c r="Z22" s="386"/>
      <c r="AA22" s="386"/>
      <c r="AB22" s="386"/>
      <c r="AC22" s="386"/>
      <c r="AD22" s="386"/>
      <c r="AE22" s="386"/>
      <c r="AF22" s="386"/>
      <c r="AG22" s="386"/>
      <c r="AH22" s="386"/>
      <c r="AI22" s="386"/>
      <c r="AJ22" s="386"/>
      <c r="AK22" s="386"/>
      <c r="AL22" s="386"/>
      <c r="AM22" s="386"/>
    </row>
    <row r="23" ht="11.25" customHeight="1">
      <c r="A23" s="367" t="s">
        <v>79</v>
      </c>
      <c r="B23" s="351">
        <v>604.0</v>
      </c>
      <c r="C23" s="386">
        <v>8.0</v>
      </c>
      <c r="D23" s="386"/>
      <c r="E23" s="508"/>
      <c r="F23" s="508"/>
      <c r="G23" s="508"/>
      <c r="H23" s="508"/>
      <c r="I23" s="508"/>
      <c r="J23" s="508"/>
      <c r="K23" s="472"/>
      <c r="L23" s="508"/>
      <c r="M23" s="508"/>
      <c r="N23" s="508"/>
      <c r="O23" s="508"/>
      <c r="P23" s="508"/>
      <c r="Q23" s="508"/>
      <c r="R23" s="502">
        <f t="shared" si="7"/>
        <v>0</v>
      </c>
      <c r="S23" s="369" t="str">
        <f t="shared" si="8"/>
        <v/>
      </c>
      <c r="T23" s="389"/>
      <c r="U23" s="386"/>
      <c r="V23" s="386"/>
      <c r="W23" s="386"/>
      <c r="X23" s="386"/>
      <c r="Y23" s="386"/>
      <c r="Z23" s="386"/>
      <c r="AA23" s="386"/>
      <c r="AB23" s="386"/>
      <c r="AC23" s="386"/>
      <c r="AD23" s="386"/>
      <c r="AE23" s="386"/>
      <c r="AF23" s="386"/>
      <c r="AG23" s="386"/>
      <c r="AH23" s="386"/>
      <c r="AI23" s="386"/>
      <c r="AJ23" s="386"/>
      <c r="AK23" s="386"/>
      <c r="AL23" s="386"/>
      <c r="AM23" s="386"/>
    </row>
    <row r="24" ht="11.25" customHeight="1">
      <c r="A24" s="367" t="s">
        <v>80</v>
      </c>
      <c r="B24" s="351">
        <v>604.0</v>
      </c>
      <c r="C24" s="386">
        <v>10.0</v>
      </c>
      <c r="D24" s="386"/>
      <c r="E24" s="508"/>
      <c r="F24" s="508"/>
      <c r="G24" s="508"/>
      <c r="H24" s="508"/>
      <c r="I24" s="508"/>
      <c r="J24" s="508"/>
      <c r="K24" s="472"/>
      <c r="L24" s="508"/>
      <c r="M24" s="508"/>
      <c r="N24" s="508"/>
      <c r="O24" s="508"/>
      <c r="P24" s="508"/>
      <c r="Q24" s="508"/>
      <c r="R24" s="502">
        <f t="shared" si="7"/>
        <v>0</v>
      </c>
      <c r="S24" s="369" t="str">
        <f t="shared" si="8"/>
        <v/>
      </c>
      <c r="T24" s="389"/>
      <c r="U24" s="386"/>
      <c r="V24" s="386"/>
      <c r="W24" s="386"/>
      <c r="X24" s="386"/>
      <c r="Y24" s="386"/>
      <c r="Z24" s="386"/>
      <c r="AA24" s="386"/>
      <c r="AB24" s="386"/>
      <c r="AC24" s="386"/>
      <c r="AD24" s="386"/>
      <c r="AE24" s="386"/>
      <c r="AF24" s="386"/>
      <c r="AG24" s="386"/>
      <c r="AH24" s="386"/>
      <c r="AI24" s="386"/>
      <c r="AJ24" s="386"/>
      <c r="AK24" s="386"/>
      <c r="AL24" s="386"/>
      <c r="AM24" s="386"/>
    </row>
    <row r="25" ht="11.25" customHeight="1">
      <c r="A25" s="367" t="s">
        <v>116</v>
      </c>
      <c r="B25" s="351">
        <v>604.0</v>
      </c>
      <c r="C25" s="351">
        <v>11.0</v>
      </c>
      <c r="D25" s="351"/>
      <c r="E25" s="502"/>
      <c r="F25" s="502"/>
      <c r="G25" s="502"/>
      <c r="H25" s="502"/>
      <c r="I25" s="502"/>
      <c r="J25" s="502"/>
      <c r="K25" s="353"/>
      <c r="L25" s="502"/>
      <c r="M25" s="502"/>
      <c r="N25" s="502"/>
      <c r="O25" s="502"/>
      <c r="P25" s="502"/>
      <c r="Q25" s="502"/>
      <c r="R25" s="502">
        <f t="shared" si="7"/>
        <v>0</v>
      </c>
      <c r="S25" s="369" t="str">
        <f t="shared" si="8"/>
        <v/>
      </c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51">
        <v>604.0</v>
      </c>
      <c r="C26" s="351">
        <v>7.0</v>
      </c>
      <c r="D26" s="351"/>
      <c r="E26" s="502"/>
      <c r="F26" s="502"/>
      <c r="G26" s="502"/>
      <c r="H26" s="502"/>
      <c r="I26" s="502"/>
      <c r="J26" s="502"/>
      <c r="K26" s="353"/>
      <c r="L26" s="502"/>
      <c r="M26" s="502"/>
      <c r="N26" s="502"/>
      <c r="O26" s="502"/>
      <c r="P26" s="502"/>
      <c r="Q26" s="502"/>
      <c r="R26" s="502">
        <f t="shared" si="7"/>
        <v>0</v>
      </c>
      <c r="S26" s="369" t="str">
        <f t="shared" si="8"/>
        <v/>
      </c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373" t="s">
        <v>112</v>
      </c>
      <c r="B27" s="351">
        <v>604.0</v>
      </c>
      <c r="C27" s="351">
        <v>9.0</v>
      </c>
      <c r="D27" s="351"/>
      <c r="E27" s="502"/>
      <c r="F27" s="502"/>
      <c r="G27" s="502"/>
      <c r="H27" s="502"/>
      <c r="I27" s="502"/>
      <c r="J27" s="502"/>
      <c r="K27" s="353"/>
      <c r="L27" s="502"/>
      <c r="M27" s="502"/>
      <c r="N27" s="502"/>
      <c r="O27" s="502"/>
      <c r="P27" s="502"/>
      <c r="Q27" s="502"/>
      <c r="R27" s="502">
        <f t="shared" si="7"/>
        <v>0</v>
      </c>
      <c r="S27" s="369" t="str">
        <f t="shared" si="8"/>
        <v/>
      </c>
      <c r="T27" s="390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</row>
    <row r="28" ht="11.25" customHeight="1">
      <c r="A28" s="373" t="s">
        <v>113</v>
      </c>
      <c r="B28" s="351">
        <v>604.0</v>
      </c>
      <c r="C28" s="351">
        <v>6.0</v>
      </c>
      <c r="D28" s="351"/>
      <c r="E28" s="502"/>
      <c r="F28" s="502"/>
      <c r="G28" s="502"/>
      <c r="H28" s="502"/>
      <c r="I28" s="502"/>
      <c r="J28" s="502"/>
      <c r="K28" s="353"/>
      <c r="L28" s="502"/>
      <c r="M28" s="502"/>
      <c r="N28" s="502"/>
      <c r="O28" s="502"/>
      <c r="P28" s="502"/>
      <c r="Q28" s="502"/>
      <c r="R28" s="502">
        <f t="shared" si="7"/>
        <v>0</v>
      </c>
      <c r="S28" s="369" t="str">
        <f t="shared" si="8"/>
        <v/>
      </c>
      <c r="T28" s="390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</row>
    <row r="29" ht="11.25" customHeight="1">
      <c r="A29" s="367" t="s">
        <v>82</v>
      </c>
      <c r="B29" s="351">
        <v>604.0</v>
      </c>
      <c r="C29" s="351">
        <v>12.0</v>
      </c>
      <c r="D29" s="351"/>
      <c r="E29" s="502"/>
      <c r="F29" s="502"/>
      <c r="G29" s="502"/>
      <c r="H29" s="502"/>
      <c r="I29" s="502"/>
      <c r="J29" s="502"/>
      <c r="K29" s="353"/>
      <c r="L29" s="502"/>
      <c r="M29" s="502"/>
      <c r="N29" s="502"/>
      <c r="O29" s="502"/>
      <c r="P29" s="502"/>
      <c r="Q29" s="502"/>
      <c r="R29" s="502">
        <f t="shared" si="7"/>
        <v>0</v>
      </c>
      <c r="S29" s="369" t="str">
        <f t="shared" si="8"/>
        <v/>
      </c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470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509" t="s">
        <v>12</v>
      </c>
      <c r="B31" s="393"/>
      <c r="C31" s="393"/>
      <c r="D31" s="394" t="s">
        <v>117</v>
      </c>
      <c r="E31" s="510">
        <f t="shared" ref="E31:J31" si="9">E3-E18</f>
        <v>0</v>
      </c>
      <c r="F31" s="510">
        <f t="shared" si="9"/>
        <v>0</v>
      </c>
      <c r="G31" s="510">
        <f t="shared" si="9"/>
        <v>0</v>
      </c>
      <c r="H31" s="510">
        <f t="shared" si="9"/>
        <v>0</v>
      </c>
      <c r="I31" s="510">
        <f t="shared" si="9"/>
        <v>0</v>
      </c>
      <c r="J31" s="510">
        <f t="shared" si="9"/>
        <v>0</v>
      </c>
      <c r="K31" s="511"/>
      <c r="L31" s="510">
        <f t="shared" ref="L31:Q31" si="10">L3-L18</f>
        <v>0</v>
      </c>
      <c r="M31" s="510">
        <f t="shared" si="10"/>
        <v>0</v>
      </c>
      <c r="N31" s="510">
        <f t="shared" si="10"/>
        <v>0</v>
      </c>
      <c r="O31" s="510">
        <f t="shared" si="10"/>
        <v>0</v>
      </c>
      <c r="P31" s="510">
        <f t="shared" si="10"/>
        <v>0</v>
      </c>
      <c r="Q31" s="510">
        <f t="shared" si="10"/>
        <v>0</v>
      </c>
      <c r="R31" s="510">
        <f>SUM(E31:J31,L31:Q31)</f>
        <v>0</v>
      </c>
      <c r="S31" s="384" t="str">
        <f>IFERROR(R31/R3,"")</f>
        <v/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6"/>
      <c r="C32" s="386"/>
      <c r="D32" s="386"/>
      <c r="E32" s="508"/>
      <c r="F32" s="508"/>
      <c r="G32" s="508"/>
      <c r="H32" s="508"/>
      <c r="I32" s="508"/>
      <c r="J32" s="508"/>
      <c r="K32" s="472"/>
      <c r="L32" s="508"/>
      <c r="M32" s="508"/>
      <c r="N32" s="508"/>
      <c r="O32" s="508"/>
      <c r="P32" s="508"/>
      <c r="Q32" s="508"/>
      <c r="R32" s="508">
        <f t="shared" ref="R32:R33" si="11">R4</f>
        <v>0</v>
      </c>
      <c r="S32" s="388" t="str">
        <f t="shared" ref="S32:S44" si="12">IF(ISERROR(R32/$R$31),"",R32/$R$31)</f>
        <v/>
      </c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51"/>
      <c r="C33" s="351"/>
      <c r="D33" s="351"/>
      <c r="E33" s="502"/>
      <c r="F33" s="502"/>
      <c r="G33" s="502"/>
      <c r="H33" s="502"/>
      <c r="I33" s="502"/>
      <c r="J33" s="502"/>
      <c r="K33" s="353"/>
      <c r="L33" s="502"/>
      <c r="M33" s="502"/>
      <c r="N33" s="502"/>
      <c r="O33" s="502"/>
      <c r="P33" s="502"/>
      <c r="Q33" s="502"/>
      <c r="R33" s="502">
        <f t="shared" si="11"/>
        <v>0</v>
      </c>
      <c r="S33" s="369" t="str">
        <f t="shared" si="12"/>
        <v/>
      </c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502"/>
      <c r="F34" s="502"/>
      <c r="G34" s="502"/>
      <c r="H34" s="502"/>
      <c r="I34" s="502"/>
      <c r="J34" s="502"/>
      <c r="K34" s="353"/>
      <c r="L34" s="502"/>
      <c r="M34" s="502"/>
      <c r="N34" s="502"/>
      <c r="O34" s="502"/>
      <c r="P34" s="502"/>
      <c r="Q34" s="502"/>
      <c r="R34" s="502">
        <f t="shared" ref="R34:R44" si="13">R6-R19</f>
        <v>0</v>
      </c>
      <c r="S34" s="369" t="str">
        <f t="shared" si="12"/>
        <v/>
      </c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503"/>
      <c r="F35" s="503"/>
      <c r="G35" s="503"/>
      <c r="H35" s="503"/>
      <c r="I35" s="503"/>
      <c r="J35" s="503"/>
      <c r="K35" s="504"/>
      <c r="L35" s="503"/>
      <c r="M35" s="503"/>
      <c r="N35" s="503"/>
      <c r="O35" s="503"/>
      <c r="P35" s="503"/>
      <c r="Q35" s="503"/>
      <c r="R35" s="502">
        <f t="shared" si="13"/>
        <v>0</v>
      </c>
      <c r="S35" s="369" t="str">
        <f t="shared" si="12"/>
        <v/>
      </c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373" t="s">
        <v>109</v>
      </c>
      <c r="B36" s="356"/>
      <c r="C36" s="356"/>
      <c r="D36" s="356"/>
      <c r="E36" s="503"/>
      <c r="F36" s="503"/>
      <c r="G36" s="503"/>
      <c r="H36" s="503"/>
      <c r="I36" s="503"/>
      <c r="J36" s="503"/>
      <c r="K36" s="504"/>
      <c r="L36" s="503"/>
      <c r="M36" s="503"/>
      <c r="N36" s="503"/>
      <c r="O36" s="503"/>
      <c r="P36" s="503"/>
      <c r="Q36" s="503"/>
      <c r="R36" s="502">
        <f t="shared" si="13"/>
        <v>0</v>
      </c>
      <c r="S36" s="369" t="str">
        <f t="shared" si="12"/>
        <v/>
      </c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03"/>
      <c r="F37" s="503"/>
      <c r="G37" s="503"/>
      <c r="H37" s="503"/>
      <c r="I37" s="503"/>
      <c r="J37" s="503"/>
      <c r="K37" s="504"/>
      <c r="L37" s="503"/>
      <c r="M37" s="503"/>
      <c r="N37" s="503"/>
      <c r="O37" s="503"/>
      <c r="P37" s="503"/>
      <c r="Q37" s="503"/>
      <c r="R37" s="502">
        <f t="shared" si="13"/>
        <v>0</v>
      </c>
      <c r="S37" s="369" t="str">
        <f t="shared" si="12"/>
        <v/>
      </c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67" t="s">
        <v>79</v>
      </c>
      <c r="B38" s="356"/>
      <c r="C38" s="356"/>
      <c r="D38" s="356"/>
      <c r="E38" s="503"/>
      <c r="F38" s="503"/>
      <c r="G38" s="503"/>
      <c r="H38" s="503"/>
      <c r="I38" s="503"/>
      <c r="J38" s="503"/>
      <c r="K38" s="504"/>
      <c r="L38" s="503"/>
      <c r="M38" s="503"/>
      <c r="N38" s="503"/>
      <c r="O38" s="503"/>
      <c r="P38" s="503"/>
      <c r="Q38" s="503"/>
      <c r="R38" s="502">
        <f t="shared" si="13"/>
        <v>0</v>
      </c>
      <c r="S38" s="369" t="str">
        <f t="shared" si="12"/>
        <v/>
      </c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67" t="s">
        <v>80</v>
      </c>
      <c r="B39" s="351"/>
      <c r="C39" s="351"/>
      <c r="D39" s="351"/>
      <c r="E39" s="502"/>
      <c r="F39" s="502"/>
      <c r="G39" s="502"/>
      <c r="H39" s="502"/>
      <c r="I39" s="502"/>
      <c r="J39" s="502"/>
      <c r="K39" s="353"/>
      <c r="L39" s="502"/>
      <c r="M39" s="502"/>
      <c r="N39" s="502"/>
      <c r="O39" s="502"/>
      <c r="P39" s="502"/>
      <c r="Q39" s="502"/>
      <c r="R39" s="502">
        <f t="shared" si="13"/>
        <v>0</v>
      </c>
      <c r="S39" s="369" t="str">
        <f t="shared" si="12"/>
        <v/>
      </c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67" t="s">
        <v>116</v>
      </c>
      <c r="B40" s="351"/>
      <c r="C40" s="351"/>
      <c r="D40" s="351"/>
      <c r="E40" s="502"/>
      <c r="F40" s="502"/>
      <c r="G40" s="502"/>
      <c r="H40" s="502"/>
      <c r="I40" s="502"/>
      <c r="J40" s="502"/>
      <c r="K40" s="353"/>
      <c r="L40" s="502"/>
      <c r="M40" s="502"/>
      <c r="N40" s="502"/>
      <c r="O40" s="502"/>
      <c r="P40" s="502"/>
      <c r="Q40" s="502"/>
      <c r="R40" s="502">
        <f t="shared" si="13"/>
        <v>0</v>
      </c>
      <c r="S40" s="369" t="str">
        <f t="shared" si="12"/>
        <v/>
      </c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367" t="s">
        <v>111</v>
      </c>
      <c r="B41" s="351"/>
      <c r="C41" s="351"/>
      <c r="D41" s="351"/>
      <c r="E41" s="502"/>
      <c r="F41" s="502"/>
      <c r="G41" s="502"/>
      <c r="H41" s="502"/>
      <c r="I41" s="502"/>
      <c r="J41" s="502"/>
      <c r="K41" s="353"/>
      <c r="L41" s="502"/>
      <c r="M41" s="502"/>
      <c r="N41" s="502"/>
      <c r="O41" s="502"/>
      <c r="P41" s="502"/>
      <c r="Q41" s="502"/>
      <c r="R41" s="502">
        <f t="shared" si="13"/>
        <v>0</v>
      </c>
      <c r="S41" s="369" t="str">
        <f t="shared" si="12"/>
        <v/>
      </c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373" t="s">
        <v>112</v>
      </c>
      <c r="B42" s="351"/>
      <c r="C42" s="351"/>
      <c r="D42" s="351"/>
      <c r="E42" s="502"/>
      <c r="F42" s="502"/>
      <c r="G42" s="502"/>
      <c r="H42" s="502"/>
      <c r="I42" s="502"/>
      <c r="J42" s="502"/>
      <c r="K42" s="353"/>
      <c r="L42" s="502"/>
      <c r="M42" s="502"/>
      <c r="N42" s="502"/>
      <c r="O42" s="502"/>
      <c r="P42" s="502"/>
      <c r="Q42" s="502"/>
      <c r="R42" s="502">
        <f t="shared" si="13"/>
        <v>0</v>
      </c>
      <c r="S42" s="369" t="str">
        <f t="shared" si="12"/>
        <v/>
      </c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</row>
    <row r="43" ht="11.25" customHeight="1">
      <c r="A43" s="367" t="s">
        <v>113</v>
      </c>
      <c r="B43" s="356"/>
      <c r="C43" s="356"/>
      <c r="D43" s="356"/>
      <c r="E43" s="502"/>
      <c r="F43" s="502"/>
      <c r="G43" s="502"/>
      <c r="H43" s="502"/>
      <c r="I43" s="502"/>
      <c r="J43" s="502"/>
      <c r="K43" s="353"/>
      <c r="L43" s="502"/>
      <c r="M43" s="502"/>
      <c r="N43" s="502"/>
      <c r="O43" s="502"/>
      <c r="P43" s="502"/>
      <c r="Q43" s="502"/>
      <c r="R43" s="502">
        <f t="shared" si="13"/>
        <v>0</v>
      </c>
      <c r="S43" s="369" t="str">
        <f t="shared" si="12"/>
        <v/>
      </c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367" t="s">
        <v>82</v>
      </c>
      <c r="B44" s="356"/>
      <c r="C44" s="356"/>
      <c r="D44" s="356"/>
      <c r="E44" s="502"/>
      <c r="F44" s="502"/>
      <c r="G44" s="502"/>
      <c r="H44" s="502"/>
      <c r="I44" s="502"/>
      <c r="J44" s="502"/>
      <c r="K44" s="353"/>
      <c r="L44" s="502"/>
      <c r="M44" s="502"/>
      <c r="N44" s="502"/>
      <c r="O44" s="502"/>
      <c r="P44" s="502"/>
      <c r="Q44" s="502"/>
      <c r="R44" s="502">
        <f t="shared" si="13"/>
        <v>0</v>
      </c>
      <c r="S44" s="369" t="str">
        <f t="shared" si="12"/>
        <v/>
      </c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99"/>
      <c r="B45" s="400"/>
      <c r="C45" s="400"/>
      <c r="D45" s="400"/>
      <c r="E45" s="512"/>
      <c r="F45" s="512"/>
      <c r="G45" s="512"/>
      <c r="H45" s="512"/>
      <c r="I45" s="512"/>
      <c r="J45" s="512"/>
      <c r="K45" s="512"/>
      <c r="L45" s="512"/>
      <c r="M45" s="512"/>
      <c r="N45" s="512"/>
      <c r="O45" s="512"/>
      <c r="P45" s="512"/>
      <c r="Q45" s="512"/>
      <c r="R45" s="512"/>
      <c r="S45" s="402"/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 t="str">
        <f t="shared" ref="E46:R46" si="14">IFERROR(E31/E3,"")</f>
        <v/>
      </c>
      <c r="F46" s="404" t="str">
        <f t="shared" si="14"/>
        <v/>
      </c>
      <c r="G46" s="404" t="str">
        <f t="shared" si="14"/>
        <v/>
      </c>
      <c r="H46" s="404" t="str">
        <f t="shared" si="14"/>
        <v/>
      </c>
      <c r="I46" s="404" t="str">
        <f t="shared" si="14"/>
        <v/>
      </c>
      <c r="J46" s="404" t="str">
        <f t="shared" si="14"/>
        <v/>
      </c>
      <c r="K46" s="404" t="str">
        <f t="shared" si="14"/>
        <v/>
      </c>
      <c r="L46" s="404" t="str">
        <f t="shared" si="14"/>
        <v/>
      </c>
      <c r="M46" s="404" t="str">
        <f t="shared" si="14"/>
        <v/>
      </c>
      <c r="N46" s="404" t="str">
        <f t="shared" si="14"/>
        <v/>
      </c>
      <c r="O46" s="404" t="str">
        <f t="shared" si="14"/>
        <v/>
      </c>
      <c r="P46" s="404" t="str">
        <f t="shared" si="14"/>
        <v/>
      </c>
      <c r="Q46" s="404" t="str">
        <f t="shared" si="14"/>
        <v/>
      </c>
      <c r="R46" s="404" t="str">
        <f t="shared" si="14"/>
        <v/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499">
        <f t="shared" ref="E48:J48" si="15">SUM(E49:E52)</f>
        <v>444981</v>
      </c>
      <c r="F48" s="499">
        <f t="shared" si="15"/>
        <v>862211</v>
      </c>
      <c r="G48" s="499">
        <f t="shared" si="15"/>
        <v>230365</v>
      </c>
      <c r="H48" s="499">
        <f t="shared" si="15"/>
        <v>85408</v>
      </c>
      <c r="I48" s="499">
        <f t="shared" si="15"/>
        <v>199567</v>
      </c>
      <c r="J48" s="499">
        <f t="shared" si="15"/>
        <v>127447</v>
      </c>
      <c r="K48" s="499"/>
      <c r="L48" s="499">
        <f t="shared" ref="L48:Q48" si="16">SUM(L49:L52)</f>
        <v>154545</v>
      </c>
      <c r="M48" s="499">
        <f t="shared" si="16"/>
        <v>123656</v>
      </c>
      <c r="N48" s="499">
        <f t="shared" si="16"/>
        <v>344169</v>
      </c>
      <c r="O48" s="499">
        <f t="shared" si="16"/>
        <v>124315</v>
      </c>
      <c r="P48" s="499">
        <f t="shared" si="16"/>
        <v>659432</v>
      </c>
      <c r="Q48" s="499">
        <f t="shared" si="16"/>
        <v>648596</v>
      </c>
      <c r="R48" s="361">
        <f t="shared" ref="R48:R98" si="17">SUM(E48:J48,L48:Q48)</f>
        <v>4004692</v>
      </c>
      <c r="S48" s="362" t="str">
        <f t="shared" ref="S48:S98" si="18">IFERROR(R48/$R$31,"")</f>
        <v/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363" t="s">
        <v>121</v>
      </c>
      <c r="B49" s="364">
        <v>751.0</v>
      </c>
      <c r="C49" s="364">
        <v>1.0</v>
      </c>
      <c r="D49" s="366"/>
      <c r="E49" s="513">
        <v>20907.0</v>
      </c>
      <c r="F49" s="513">
        <v>29152.0</v>
      </c>
      <c r="G49" s="513">
        <v>33189.0</v>
      </c>
      <c r="H49" s="513">
        <v>17085.0</v>
      </c>
      <c r="I49" s="513">
        <v>32985.0</v>
      </c>
      <c r="J49" s="513">
        <v>9778.0</v>
      </c>
      <c r="K49" s="365"/>
      <c r="L49" s="513">
        <v>31608.0</v>
      </c>
      <c r="M49" s="513">
        <v>12826.0</v>
      </c>
      <c r="N49" s="513">
        <v>22366.0</v>
      </c>
      <c r="O49" s="513">
        <v>8448.0</v>
      </c>
      <c r="P49" s="513">
        <v>237974.0</v>
      </c>
      <c r="Q49" s="513">
        <v>106162.0</v>
      </c>
      <c r="R49" s="514">
        <f t="shared" si="17"/>
        <v>562480</v>
      </c>
      <c r="S49" s="366" t="str">
        <f t="shared" si="18"/>
        <v/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367" t="s">
        <v>122</v>
      </c>
      <c r="B50" s="351">
        <v>751.0</v>
      </c>
      <c r="C50" s="351">
        <v>2.0</v>
      </c>
      <c r="D50" s="369"/>
      <c r="E50" s="515">
        <v>9193.0</v>
      </c>
      <c r="F50" s="515">
        <v>3002.0</v>
      </c>
      <c r="G50" s="515">
        <v>4237.0</v>
      </c>
      <c r="H50" s="515">
        <v>4101.0</v>
      </c>
      <c r="I50" s="515">
        <v>3125.0</v>
      </c>
      <c r="J50" s="515">
        <v>11463.0</v>
      </c>
      <c r="K50" s="368"/>
      <c r="L50" s="515">
        <v>12890.0</v>
      </c>
      <c r="M50" s="515">
        <v>3745.0</v>
      </c>
      <c r="N50" s="515">
        <v>104973.0</v>
      </c>
      <c r="O50" s="515">
        <v>5776.0</v>
      </c>
      <c r="P50" s="515">
        <v>12857.0</v>
      </c>
      <c r="Q50" s="515">
        <v>5292.0</v>
      </c>
      <c r="R50" s="516">
        <f t="shared" si="17"/>
        <v>180654</v>
      </c>
      <c r="S50" s="369" t="str">
        <f t="shared" si="18"/>
        <v/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414881.0</v>
      </c>
      <c r="F51" s="518">
        <v>830057.0</v>
      </c>
      <c r="G51" s="518">
        <v>192939.0</v>
      </c>
      <c r="H51" s="518">
        <v>64222.0</v>
      </c>
      <c r="I51" s="518">
        <v>163457.0</v>
      </c>
      <c r="J51" s="518">
        <v>106206.0</v>
      </c>
      <c r="K51" s="397"/>
      <c r="L51" s="518">
        <v>110047.0</v>
      </c>
      <c r="M51" s="518">
        <v>107085.0</v>
      </c>
      <c r="N51" s="518">
        <v>216830.0</v>
      </c>
      <c r="O51" s="518">
        <v>110091.0</v>
      </c>
      <c r="P51" s="518">
        <v>408601.0</v>
      </c>
      <c r="Q51" s="518">
        <v>537142.0</v>
      </c>
      <c r="R51" s="516">
        <f t="shared" si="17"/>
        <v>3261558</v>
      </c>
      <c r="S51" s="398" t="str">
        <f t="shared" si="18"/>
        <v/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0.0</v>
      </c>
      <c r="F52" s="519">
        <v>0.0</v>
      </c>
      <c r="G52" s="519">
        <v>0.0</v>
      </c>
      <c r="H52" s="519">
        <v>0.0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0.0</v>
      </c>
      <c r="P52" s="519">
        <v>0.0</v>
      </c>
      <c r="Q52" s="519">
        <v>0.0</v>
      </c>
      <c r="R52" s="520">
        <f t="shared" si="17"/>
        <v>0</v>
      </c>
      <c r="S52" s="402" t="str">
        <f t="shared" si="18"/>
        <v/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21">
        <v>328848.0</v>
      </c>
      <c r="F53" s="521">
        <v>268892.0</v>
      </c>
      <c r="G53" s="521">
        <v>384464.0</v>
      </c>
      <c r="H53" s="521">
        <v>365559.0</v>
      </c>
      <c r="I53" s="521">
        <v>477193.0</v>
      </c>
      <c r="J53" s="521">
        <v>422046.0</v>
      </c>
      <c r="K53" s="472"/>
      <c r="L53" s="521">
        <v>370798.0</v>
      </c>
      <c r="M53" s="521">
        <v>290595.0</v>
      </c>
      <c r="N53" s="521">
        <v>364040.0</v>
      </c>
      <c r="O53" s="521">
        <v>359318.0</v>
      </c>
      <c r="P53" s="521">
        <v>391840.0</v>
      </c>
      <c r="Q53" s="521">
        <v>192701.0</v>
      </c>
      <c r="R53" s="514">
        <f t="shared" si="17"/>
        <v>4216294</v>
      </c>
      <c r="S53" s="388" t="str">
        <f t="shared" si="18"/>
        <v/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22">
        <v>10940.0</v>
      </c>
      <c r="F54" s="522">
        <v>58688.0</v>
      </c>
      <c r="G54" s="522">
        <v>5000.0</v>
      </c>
      <c r="H54" s="522">
        <v>133582.0</v>
      </c>
      <c r="I54" s="522">
        <v>2110.0</v>
      </c>
      <c r="J54" s="522">
        <v>88300.0</v>
      </c>
      <c r="K54" s="353"/>
      <c r="L54" s="522">
        <v>13299.0</v>
      </c>
      <c r="M54" s="522">
        <v>5881.0</v>
      </c>
      <c r="N54" s="522">
        <v>114141.0</v>
      </c>
      <c r="O54" s="522">
        <v>91151.0</v>
      </c>
      <c r="P54" s="522">
        <v>26916.0</v>
      </c>
      <c r="Q54" s="522">
        <v>31440.0</v>
      </c>
      <c r="R54" s="516">
        <f t="shared" si="17"/>
        <v>581448</v>
      </c>
      <c r="S54" s="369" t="str">
        <f t="shared" si="18"/>
        <v/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504">
        <f t="shared" ref="E55:J55" si="19">SUM(E56:E64)</f>
        <v>1684800</v>
      </c>
      <c r="F55" s="504">
        <f t="shared" si="19"/>
        <v>324000</v>
      </c>
      <c r="G55" s="504">
        <f t="shared" si="19"/>
        <v>-1890000</v>
      </c>
      <c r="H55" s="504">
        <f t="shared" si="19"/>
        <v>1684800</v>
      </c>
      <c r="I55" s="504">
        <f t="shared" si="19"/>
        <v>0</v>
      </c>
      <c r="J55" s="504">
        <f t="shared" si="19"/>
        <v>4594910</v>
      </c>
      <c r="K55" s="504"/>
      <c r="L55" s="504">
        <f t="shared" ref="L55:Q55" si="20">SUM(L56:L64)</f>
        <v>0</v>
      </c>
      <c r="M55" s="504">
        <f t="shared" si="20"/>
        <v>330000</v>
      </c>
      <c r="N55" s="504">
        <f t="shared" si="20"/>
        <v>-1053000</v>
      </c>
      <c r="O55" s="504">
        <f t="shared" si="20"/>
        <v>1598738</v>
      </c>
      <c r="P55" s="504">
        <f t="shared" si="20"/>
        <v>1848000</v>
      </c>
      <c r="Q55" s="504">
        <f t="shared" si="20"/>
        <v>157300</v>
      </c>
      <c r="R55" s="523">
        <f t="shared" si="17"/>
        <v>9279548</v>
      </c>
      <c r="S55" s="398" t="str">
        <f t="shared" si="18"/>
        <v/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24">
        <v>0.0</v>
      </c>
      <c r="F56" s="524">
        <v>0.0</v>
      </c>
      <c r="G56" s="524">
        <v>0.0</v>
      </c>
      <c r="H56" s="524">
        <v>0.0</v>
      </c>
      <c r="I56" s="524">
        <v>0.0</v>
      </c>
      <c r="J56" s="524">
        <v>0.0</v>
      </c>
      <c r="K56" s="501"/>
      <c r="L56" s="524">
        <v>0.0</v>
      </c>
      <c r="M56" s="524">
        <v>0.0</v>
      </c>
      <c r="N56" s="524">
        <v>0.0</v>
      </c>
      <c r="O56" s="524">
        <v>0.0</v>
      </c>
      <c r="P56" s="524">
        <v>0.0</v>
      </c>
      <c r="Q56" s="524">
        <v>0.0</v>
      </c>
      <c r="R56" s="514">
        <f t="shared" si="17"/>
        <v>0</v>
      </c>
      <c r="S56" s="366" t="str">
        <f t="shared" si="18"/>
        <v/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21">
        <v>0.0</v>
      </c>
      <c r="F57" s="521">
        <v>0.0</v>
      </c>
      <c r="G57" s="521">
        <v>0.0</v>
      </c>
      <c r="H57" s="521">
        <v>0.0</v>
      </c>
      <c r="I57" s="521">
        <v>0.0</v>
      </c>
      <c r="J57" s="521">
        <v>0.0</v>
      </c>
      <c r="K57" s="472"/>
      <c r="L57" s="521">
        <v>0.0</v>
      </c>
      <c r="M57" s="521">
        <v>0.0</v>
      </c>
      <c r="N57" s="521">
        <v>0.0</v>
      </c>
      <c r="O57" s="521">
        <v>0.0</v>
      </c>
      <c r="P57" s="521">
        <v>0.0</v>
      </c>
      <c r="Q57" s="521">
        <v>0.0</v>
      </c>
      <c r="R57" s="525">
        <f t="shared" si="17"/>
        <v>0</v>
      </c>
      <c r="S57" s="388" t="str">
        <f t="shared" si="18"/>
        <v/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21">
        <v>0.0</v>
      </c>
      <c r="F58" s="521">
        <v>0.0</v>
      </c>
      <c r="G58" s="521">
        <v>0.0</v>
      </c>
      <c r="H58" s="521">
        <v>0.0</v>
      </c>
      <c r="I58" s="521">
        <v>0.0</v>
      </c>
      <c r="J58" s="521">
        <v>0.0</v>
      </c>
      <c r="K58" s="472"/>
      <c r="L58" s="521">
        <v>0.0</v>
      </c>
      <c r="M58" s="521">
        <v>0.0</v>
      </c>
      <c r="N58" s="521">
        <v>0.0</v>
      </c>
      <c r="O58" s="521">
        <v>0.0</v>
      </c>
      <c r="P58" s="521">
        <v>0.0</v>
      </c>
      <c r="Q58" s="521">
        <v>0.0</v>
      </c>
      <c r="R58" s="525">
        <f t="shared" si="17"/>
        <v>0</v>
      </c>
      <c r="S58" s="388" t="str">
        <f t="shared" si="18"/>
        <v/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21">
        <v>0.0</v>
      </c>
      <c r="F59" s="521">
        <v>0.0</v>
      </c>
      <c r="G59" s="521">
        <v>0.0</v>
      </c>
      <c r="H59" s="521">
        <v>0.0</v>
      </c>
      <c r="I59" s="521">
        <v>0.0</v>
      </c>
      <c r="J59" s="521">
        <v>0.0</v>
      </c>
      <c r="K59" s="472"/>
      <c r="L59" s="521">
        <v>0.0</v>
      </c>
      <c r="M59" s="521">
        <v>0.0</v>
      </c>
      <c r="N59" s="521">
        <v>0.0</v>
      </c>
      <c r="O59" s="521">
        <v>0.0</v>
      </c>
      <c r="P59" s="521">
        <v>0.0</v>
      </c>
      <c r="Q59" s="521">
        <v>0.0</v>
      </c>
      <c r="R59" s="525">
        <f t="shared" si="17"/>
        <v>0</v>
      </c>
      <c r="S59" s="388" t="str">
        <f t="shared" si="18"/>
        <v/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21">
        <v>0.0</v>
      </c>
      <c r="F60" s="521">
        <v>0.0</v>
      </c>
      <c r="G60" s="521">
        <v>0.0</v>
      </c>
      <c r="H60" s="521">
        <v>0.0</v>
      </c>
      <c r="I60" s="521">
        <v>0.0</v>
      </c>
      <c r="J60" s="521">
        <v>32990.0</v>
      </c>
      <c r="K60" s="472"/>
      <c r="L60" s="521">
        <v>0.0</v>
      </c>
      <c r="M60" s="521">
        <v>0.0</v>
      </c>
      <c r="N60" s="521">
        <v>0.0</v>
      </c>
      <c r="O60" s="521">
        <v>72.0</v>
      </c>
      <c r="P60" s="521">
        <v>0.0</v>
      </c>
      <c r="Q60" s="521">
        <v>0.0</v>
      </c>
      <c r="R60" s="525">
        <f t="shared" si="17"/>
        <v>33062</v>
      </c>
      <c r="S60" s="388" t="str">
        <f t="shared" si="18"/>
        <v/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21">
        <v>0.0</v>
      </c>
      <c r="F61" s="521">
        <v>0.0</v>
      </c>
      <c r="G61" s="521">
        <v>0.0</v>
      </c>
      <c r="H61" s="521">
        <v>0.0</v>
      </c>
      <c r="I61" s="521">
        <v>0.0</v>
      </c>
      <c r="J61" s="521">
        <v>0.0</v>
      </c>
      <c r="K61" s="472"/>
      <c r="L61" s="521">
        <v>0.0</v>
      </c>
      <c r="M61" s="521">
        <v>0.0</v>
      </c>
      <c r="N61" s="521">
        <v>0.0</v>
      </c>
      <c r="O61" s="521">
        <v>0.0</v>
      </c>
      <c r="P61" s="521">
        <v>0.0</v>
      </c>
      <c r="Q61" s="521">
        <v>0.0</v>
      </c>
      <c r="R61" s="525">
        <f t="shared" si="17"/>
        <v>0</v>
      </c>
      <c r="S61" s="388" t="str">
        <f t="shared" si="18"/>
        <v/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26">
        <v>1684800.0</v>
      </c>
      <c r="F62" s="526">
        <v>324000.0</v>
      </c>
      <c r="G62" s="526">
        <v>-1890000.0</v>
      </c>
      <c r="H62" s="526">
        <v>1684800.0</v>
      </c>
      <c r="I62" s="526">
        <v>0.0</v>
      </c>
      <c r="J62" s="526">
        <v>4561920.0</v>
      </c>
      <c r="K62" s="406"/>
      <c r="L62" s="526">
        <v>0.0</v>
      </c>
      <c r="M62" s="526">
        <v>330000.0</v>
      </c>
      <c r="N62" s="526">
        <v>-1053000.0</v>
      </c>
      <c r="O62" s="526">
        <v>1598666.0</v>
      </c>
      <c r="P62" s="526">
        <v>1848000.0</v>
      </c>
      <c r="Q62" s="526">
        <v>157300.0</v>
      </c>
      <c r="R62" s="525">
        <f t="shared" si="17"/>
        <v>9246486</v>
      </c>
      <c r="S62" s="388" t="str">
        <f t="shared" si="18"/>
        <v/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26">
        <v>0.0</v>
      </c>
      <c r="F63" s="526">
        <v>0.0</v>
      </c>
      <c r="G63" s="526">
        <v>0.0</v>
      </c>
      <c r="H63" s="526">
        <v>0.0</v>
      </c>
      <c r="I63" s="526">
        <v>0.0</v>
      </c>
      <c r="J63" s="526">
        <v>0.0</v>
      </c>
      <c r="K63" s="406"/>
      <c r="L63" s="526">
        <v>0.0</v>
      </c>
      <c r="M63" s="526">
        <v>0.0</v>
      </c>
      <c r="N63" s="526">
        <v>0.0</v>
      </c>
      <c r="O63" s="526">
        <v>0.0</v>
      </c>
      <c r="P63" s="526">
        <v>0.0</v>
      </c>
      <c r="Q63" s="526">
        <v>0.0</v>
      </c>
      <c r="R63" s="525">
        <f t="shared" si="17"/>
        <v>0</v>
      </c>
      <c r="S63" s="388" t="str">
        <f t="shared" si="18"/>
        <v/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27"/>
      <c r="F64" s="527"/>
      <c r="G64" s="527"/>
      <c r="H64" s="527"/>
      <c r="I64" s="527"/>
      <c r="J64" s="527"/>
      <c r="K64" s="512"/>
      <c r="L64" s="527"/>
      <c r="M64" s="527"/>
      <c r="N64" s="527"/>
      <c r="O64" s="527"/>
      <c r="P64" s="527"/>
      <c r="Q64" s="527"/>
      <c r="R64" s="528">
        <f t="shared" si="17"/>
        <v>0</v>
      </c>
      <c r="S64" s="402" t="str">
        <f t="shared" si="18"/>
        <v/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21">
        <v>249744.0</v>
      </c>
      <c r="F65" s="521">
        <v>132125.0</v>
      </c>
      <c r="G65" s="521">
        <v>126050.0</v>
      </c>
      <c r="H65" s="521">
        <v>202319.0</v>
      </c>
      <c r="I65" s="521">
        <v>221990.0</v>
      </c>
      <c r="J65" s="521">
        <v>123869.0</v>
      </c>
      <c r="K65" s="472"/>
      <c r="L65" s="521">
        <v>191790.0</v>
      </c>
      <c r="M65" s="521">
        <v>77234.0</v>
      </c>
      <c r="N65" s="521">
        <v>121425.0</v>
      </c>
      <c r="O65" s="521">
        <v>167354.0</v>
      </c>
      <c r="P65" s="521">
        <v>111665.0</v>
      </c>
      <c r="Q65" s="521">
        <v>483887.0</v>
      </c>
      <c r="R65" s="525">
        <f t="shared" si="17"/>
        <v>2209452</v>
      </c>
      <c r="S65" s="388" t="str">
        <f t="shared" si="18"/>
        <v/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22">
        <v>0.0</v>
      </c>
      <c r="F66" s="522">
        <v>27000.0</v>
      </c>
      <c r="G66" s="522">
        <v>89817.0</v>
      </c>
      <c r="H66" s="522">
        <v>0.0</v>
      </c>
      <c r="I66" s="522">
        <v>12780.0</v>
      </c>
      <c r="J66" s="522">
        <v>15066.0</v>
      </c>
      <c r="K66" s="353"/>
      <c r="L66" s="522">
        <v>14500.0</v>
      </c>
      <c r="M66" s="522">
        <v>39230.0</v>
      </c>
      <c r="N66" s="522">
        <v>50577.0</v>
      </c>
      <c r="O66" s="522">
        <v>153510.0</v>
      </c>
      <c r="P66" s="522">
        <v>28050.0</v>
      </c>
      <c r="Q66" s="522">
        <v>46747.0</v>
      </c>
      <c r="R66" s="516">
        <f t="shared" si="17"/>
        <v>477277</v>
      </c>
      <c r="S66" s="369" t="str">
        <f t="shared" si="18"/>
        <v/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22">
        <v>10876.0</v>
      </c>
      <c r="F67" s="522">
        <v>30980.0</v>
      </c>
      <c r="G67" s="522">
        <v>59583.0</v>
      </c>
      <c r="H67" s="522">
        <v>60285.0</v>
      </c>
      <c r="I67" s="522">
        <v>42008.0</v>
      </c>
      <c r="J67" s="522">
        <v>91690.0</v>
      </c>
      <c r="K67" s="353"/>
      <c r="L67" s="522">
        <v>27699.0</v>
      </c>
      <c r="M67" s="522">
        <v>36015.0</v>
      </c>
      <c r="N67" s="522">
        <v>63242.0</v>
      </c>
      <c r="O67" s="522">
        <v>70165.0</v>
      </c>
      <c r="P67" s="522">
        <v>36112.0</v>
      </c>
      <c r="Q67" s="522">
        <v>3500.0</v>
      </c>
      <c r="R67" s="516">
        <f t="shared" si="17"/>
        <v>532155</v>
      </c>
      <c r="S67" s="369" t="str">
        <f t="shared" si="18"/>
        <v/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22">
        <v>0.0</v>
      </c>
      <c r="F68" s="522">
        <v>0.0</v>
      </c>
      <c r="G68" s="522">
        <v>0.0</v>
      </c>
      <c r="H68" s="522">
        <v>0.0</v>
      </c>
      <c r="I68" s="522">
        <v>0.0</v>
      </c>
      <c r="J68" s="522">
        <v>0.0</v>
      </c>
      <c r="K68" s="353"/>
      <c r="L68" s="522">
        <v>0.0</v>
      </c>
      <c r="M68" s="522">
        <v>0.0</v>
      </c>
      <c r="N68" s="522">
        <v>0.0</v>
      </c>
      <c r="O68" s="522">
        <v>0.0</v>
      </c>
      <c r="P68" s="522">
        <v>0.0</v>
      </c>
      <c r="Q68" s="522">
        <v>0.0</v>
      </c>
      <c r="R68" s="516">
        <f t="shared" si="17"/>
        <v>0</v>
      </c>
      <c r="S68" s="369" t="str">
        <f t="shared" si="18"/>
        <v/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22">
        <v>2523038.0</v>
      </c>
      <c r="F69" s="522">
        <v>1373610.0</v>
      </c>
      <c r="G69" s="522">
        <v>591460.0</v>
      </c>
      <c r="H69" s="522">
        <v>856786.0</v>
      </c>
      <c r="I69" s="522">
        <v>599362.0</v>
      </c>
      <c r="J69" s="522">
        <v>994628.0</v>
      </c>
      <c r="K69" s="353"/>
      <c r="L69" s="522">
        <v>715352.0</v>
      </c>
      <c r="M69" s="522">
        <v>384098.0</v>
      </c>
      <c r="N69" s="522">
        <v>729086.0</v>
      </c>
      <c r="O69" s="522">
        <v>8230631.0</v>
      </c>
      <c r="P69" s="522">
        <v>7776882.0</v>
      </c>
      <c r="Q69" s="522">
        <v>864949.0</v>
      </c>
      <c r="R69" s="516">
        <f t="shared" si="17"/>
        <v>25639882</v>
      </c>
      <c r="S69" s="369" t="str">
        <f t="shared" si="18"/>
        <v/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22">
        <v>18226.0</v>
      </c>
      <c r="F70" s="522">
        <v>0.0</v>
      </c>
      <c r="G70" s="522">
        <v>0.0</v>
      </c>
      <c r="H70" s="522">
        <v>0.0</v>
      </c>
      <c r="I70" s="522">
        <v>2608.0</v>
      </c>
      <c r="J70" s="522">
        <v>2268.0</v>
      </c>
      <c r="K70" s="353"/>
      <c r="L70" s="522">
        <v>109495.0</v>
      </c>
      <c r="M70" s="522">
        <v>0.0</v>
      </c>
      <c r="N70" s="522">
        <v>0.0</v>
      </c>
      <c r="O70" s="522">
        <v>0.0</v>
      </c>
      <c r="P70" s="522">
        <v>0.0</v>
      </c>
      <c r="Q70" s="522">
        <v>0.0</v>
      </c>
      <c r="R70" s="516">
        <f t="shared" si="17"/>
        <v>132597</v>
      </c>
      <c r="S70" s="369" t="str">
        <f t="shared" si="18"/>
        <v/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22">
        <v>0.0</v>
      </c>
      <c r="F71" s="522">
        <v>0.0</v>
      </c>
      <c r="G71" s="522">
        <v>0.0</v>
      </c>
      <c r="H71" s="522">
        <v>660840.0</v>
      </c>
      <c r="I71" s="522">
        <v>0.0</v>
      </c>
      <c r="J71" s="522">
        <v>0.0</v>
      </c>
      <c r="K71" s="353"/>
      <c r="L71" s="522">
        <v>0.0</v>
      </c>
      <c r="M71" s="522">
        <v>0.0</v>
      </c>
      <c r="N71" s="522">
        <v>0.0</v>
      </c>
      <c r="O71" s="522">
        <v>0.0</v>
      </c>
      <c r="P71" s="522">
        <v>0.0</v>
      </c>
      <c r="Q71" s="522">
        <v>-14180.0</v>
      </c>
      <c r="R71" s="516">
        <f t="shared" si="17"/>
        <v>646660</v>
      </c>
      <c r="S71" s="369" t="str">
        <f t="shared" si="18"/>
        <v/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22">
        <v>0.0</v>
      </c>
      <c r="F72" s="522">
        <v>0.0</v>
      </c>
      <c r="G72" s="522">
        <v>0.0</v>
      </c>
      <c r="H72" s="522">
        <v>0.0</v>
      </c>
      <c r="I72" s="522">
        <v>0.0</v>
      </c>
      <c r="J72" s="522">
        <v>0.0</v>
      </c>
      <c r="K72" s="353"/>
      <c r="L72" s="522">
        <v>0.0</v>
      </c>
      <c r="M72" s="522">
        <v>0.0</v>
      </c>
      <c r="N72" s="522">
        <v>0.0</v>
      </c>
      <c r="O72" s="522">
        <v>0.0</v>
      </c>
      <c r="P72" s="522">
        <v>0.0</v>
      </c>
      <c r="Q72" s="522">
        <v>0.0</v>
      </c>
      <c r="R72" s="516">
        <f t="shared" si="17"/>
        <v>0</v>
      </c>
      <c r="S72" s="369" t="str">
        <f t="shared" si="18"/>
        <v/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22">
        <v>3957694.0</v>
      </c>
      <c r="F73" s="522">
        <v>3957694.0</v>
      </c>
      <c r="G73" s="522">
        <v>3957694.0</v>
      </c>
      <c r="H73" s="522">
        <v>3957694.0</v>
      </c>
      <c r="I73" s="522">
        <v>3957694.0</v>
      </c>
      <c r="J73" s="522">
        <v>3957694.0</v>
      </c>
      <c r="K73" s="353"/>
      <c r="L73" s="522">
        <v>1335632.0</v>
      </c>
      <c r="M73" s="522">
        <v>4900533.0</v>
      </c>
      <c r="N73" s="522">
        <v>4900533.0</v>
      </c>
      <c r="O73" s="522">
        <v>4900533.0</v>
      </c>
      <c r="P73" s="522">
        <v>9622880.0</v>
      </c>
      <c r="Q73" s="522">
        <v>6078556.0</v>
      </c>
      <c r="R73" s="516">
        <f t="shared" si="17"/>
        <v>55484831</v>
      </c>
      <c r="S73" s="369" t="str">
        <f t="shared" si="18"/>
        <v/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147</v>
      </c>
      <c r="B74" s="351"/>
      <c r="C74" s="351"/>
      <c r="D74" s="369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516">
        <f t="shared" si="17"/>
        <v>0</v>
      </c>
      <c r="S74" s="369" t="str">
        <f t="shared" si="18"/>
        <v/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22">
        <v>0.0</v>
      </c>
      <c r="F75" s="522">
        <v>0.0</v>
      </c>
      <c r="G75" s="522">
        <v>0.0</v>
      </c>
      <c r="H75" s="522">
        <v>0.0</v>
      </c>
      <c r="I75" s="522">
        <v>0.0</v>
      </c>
      <c r="J75" s="522">
        <v>0.0</v>
      </c>
      <c r="K75" s="353"/>
      <c r="L75" s="522">
        <v>0.0</v>
      </c>
      <c r="M75" s="522">
        <v>0.0</v>
      </c>
      <c r="N75" s="522">
        <v>0.0</v>
      </c>
      <c r="O75" s="522">
        <v>0.0</v>
      </c>
      <c r="P75" s="522">
        <v>0.0</v>
      </c>
      <c r="Q75" s="522">
        <v>0.0</v>
      </c>
      <c r="R75" s="516">
        <f t="shared" si="17"/>
        <v>0</v>
      </c>
      <c r="S75" s="369" t="str">
        <f t="shared" si="18"/>
        <v/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22">
        <v>235864.0</v>
      </c>
      <c r="F76" s="522">
        <v>232957.0</v>
      </c>
      <c r="G76" s="522">
        <v>307168.0</v>
      </c>
      <c r="H76" s="522">
        <v>84000.0</v>
      </c>
      <c r="I76" s="522">
        <v>186409.0</v>
      </c>
      <c r="J76" s="522">
        <v>76290.0</v>
      </c>
      <c r="K76" s="353"/>
      <c r="L76" s="522">
        <v>254000.0</v>
      </c>
      <c r="M76" s="522">
        <v>176535.0</v>
      </c>
      <c r="N76" s="522">
        <v>157681.0</v>
      </c>
      <c r="O76" s="522">
        <v>104410.0</v>
      </c>
      <c r="P76" s="522">
        <v>190122.0</v>
      </c>
      <c r="Q76" s="522">
        <v>175450.0</v>
      </c>
      <c r="R76" s="516">
        <f t="shared" si="17"/>
        <v>2180886</v>
      </c>
      <c r="S76" s="369" t="str">
        <f t="shared" si="18"/>
        <v/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22">
        <v>30200.0</v>
      </c>
      <c r="F77" s="522">
        <v>0.0</v>
      </c>
      <c r="G77" s="522">
        <v>42100.0</v>
      </c>
      <c r="H77" s="522">
        <v>40700.0</v>
      </c>
      <c r="I77" s="522">
        <v>142900.0</v>
      </c>
      <c r="J77" s="522">
        <v>122000.0</v>
      </c>
      <c r="K77" s="353"/>
      <c r="L77" s="522">
        <v>0.0</v>
      </c>
      <c r="M77" s="522">
        <v>65600.0</v>
      </c>
      <c r="N77" s="522">
        <v>1000.0</v>
      </c>
      <c r="O77" s="522">
        <v>57300.0</v>
      </c>
      <c r="P77" s="522">
        <v>42000.0</v>
      </c>
      <c r="Q77" s="522">
        <v>71400.0</v>
      </c>
      <c r="R77" s="516">
        <f t="shared" si="17"/>
        <v>615200</v>
      </c>
      <c r="S77" s="369" t="str">
        <f t="shared" si="18"/>
        <v/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22">
        <v>0.0</v>
      </c>
      <c r="F78" s="522">
        <v>0.0</v>
      </c>
      <c r="G78" s="522">
        <v>0.0</v>
      </c>
      <c r="H78" s="522">
        <v>0.0</v>
      </c>
      <c r="I78" s="522">
        <v>0.0</v>
      </c>
      <c r="J78" s="522">
        <v>0.0</v>
      </c>
      <c r="K78" s="353"/>
      <c r="L78" s="522">
        <v>0.0</v>
      </c>
      <c r="M78" s="522">
        <v>0.0</v>
      </c>
      <c r="N78" s="522">
        <v>0.0</v>
      </c>
      <c r="O78" s="522">
        <v>0.0</v>
      </c>
      <c r="P78" s="522">
        <v>0.0</v>
      </c>
      <c r="Q78" s="522">
        <v>0.0</v>
      </c>
      <c r="R78" s="516">
        <f t="shared" si="17"/>
        <v>0</v>
      </c>
      <c r="S78" s="369" t="str">
        <f t="shared" si="18"/>
        <v/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22">
        <v>490000.0</v>
      </c>
      <c r="F79" s="522">
        <v>489200.0</v>
      </c>
      <c r="G79" s="522">
        <v>489200.0</v>
      </c>
      <c r="H79" s="522">
        <v>489600.0</v>
      </c>
      <c r="I79" s="522">
        <v>489600.0</v>
      </c>
      <c r="J79" s="522">
        <v>489200.0</v>
      </c>
      <c r="K79" s="353"/>
      <c r="L79" s="522">
        <v>497000.0</v>
      </c>
      <c r="M79" s="522">
        <v>388200.0</v>
      </c>
      <c r="N79" s="522">
        <v>388200.0</v>
      </c>
      <c r="O79" s="522">
        <v>389755.0</v>
      </c>
      <c r="P79" s="522">
        <v>388200.0</v>
      </c>
      <c r="Q79" s="522">
        <v>388600.0</v>
      </c>
      <c r="R79" s="516">
        <f t="shared" si="17"/>
        <v>5376755</v>
      </c>
      <c r="S79" s="369" t="str">
        <f t="shared" si="18"/>
        <v/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22">
        <v>647700.0</v>
      </c>
      <c r="F80" s="522">
        <v>0.0</v>
      </c>
      <c r="G80" s="522">
        <v>10800.0</v>
      </c>
      <c r="H80" s="522">
        <v>0.0</v>
      </c>
      <c r="I80" s="522">
        <v>18000.0</v>
      </c>
      <c r="J80" s="522">
        <v>0.0</v>
      </c>
      <c r="K80" s="353"/>
      <c r="L80" s="522">
        <v>0.0</v>
      </c>
      <c r="M80" s="522">
        <v>0.0</v>
      </c>
      <c r="N80" s="522">
        <v>0.0</v>
      </c>
      <c r="O80" s="522">
        <v>0.0</v>
      </c>
      <c r="P80" s="522">
        <v>0.0</v>
      </c>
      <c r="Q80" s="522">
        <v>5000.0</v>
      </c>
      <c r="R80" s="516">
        <f t="shared" si="17"/>
        <v>681500</v>
      </c>
      <c r="S80" s="369" t="str">
        <f t="shared" si="18"/>
        <v/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29" t="s">
        <v>194</v>
      </c>
      <c r="B81" s="422"/>
      <c r="C81" s="422"/>
      <c r="D81" s="423" t="s">
        <v>155</v>
      </c>
      <c r="E81" s="530">
        <f t="shared" ref="E81:J81" si="21">SUM(E82:E85)</f>
        <v>3729285</v>
      </c>
      <c r="F81" s="530">
        <f t="shared" si="21"/>
        <v>3751419</v>
      </c>
      <c r="G81" s="530">
        <f t="shared" si="21"/>
        <v>5995117</v>
      </c>
      <c r="H81" s="530">
        <f t="shared" si="21"/>
        <v>3190138</v>
      </c>
      <c r="I81" s="530">
        <f t="shared" si="21"/>
        <v>2842138</v>
      </c>
      <c r="J81" s="530">
        <f t="shared" si="21"/>
        <v>3213750</v>
      </c>
      <c r="K81" s="530"/>
      <c r="L81" s="530">
        <f t="shared" ref="L81:Q81" si="22">SUM(L82:L85)</f>
        <v>2673718</v>
      </c>
      <c r="M81" s="530">
        <f t="shared" si="22"/>
        <v>2597523</v>
      </c>
      <c r="N81" s="530">
        <f t="shared" si="22"/>
        <v>5190538</v>
      </c>
      <c r="O81" s="530">
        <f t="shared" si="22"/>
        <v>2615761</v>
      </c>
      <c r="P81" s="530">
        <f t="shared" si="22"/>
        <v>2583327</v>
      </c>
      <c r="Q81" s="530">
        <f t="shared" si="22"/>
        <v>2678635</v>
      </c>
      <c r="R81" s="528">
        <f t="shared" si="17"/>
        <v>41061349</v>
      </c>
      <c r="S81" s="402" t="str">
        <f t="shared" si="18"/>
        <v/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31">
        <v>3116008.0</v>
      </c>
      <c r="F82" s="531">
        <v>3135106.0</v>
      </c>
      <c r="G82" s="531">
        <v>5011457.0</v>
      </c>
      <c r="H82" s="531">
        <v>2443797.0</v>
      </c>
      <c r="I82" s="531">
        <v>2443798.0</v>
      </c>
      <c r="J82" s="531">
        <v>2661848.0</v>
      </c>
      <c r="K82" s="532"/>
      <c r="L82" s="531">
        <v>2328855.0</v>
      </c>
      <c r="M82" s="531">
        <v>2315374.0</v>
      </c>
      <c r="N82" s="531">
        <v>4581667.0</v>
      </c>
      <c r="O82" s="531">
        <v>2304931.0</v>
      </c>
      <c r="P82" s="531">
        <v>2315374.0</v>
      </c>
      <c r="Q82" s="531">
        <v>2293723.0</v>
      </c>
      <c r="R82" s="525">
        <f t="shared" si="17"/>
        <v>34951938</v>
      </c>
      <c r="S82" s="388" t="str">
        <f t="shared" si="18"/>
        <v/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33">
        <v>277047.0</v>
      </c>
      <c r="F83" s="533">
        <v>250032.0</v>
      </c>
      <c r="G83" s="533">
        <v>563320.0</v>
      </c>
      <c r="H83" s="533">
        <v>291936.0</v>
      </c>
      <c r="I83" s="533">
        <v>37180.0</v>
      </c>
      <c r="J83" s="533">
        <v>225663.0</v>
      </c>
      <c r="K83" s="475"/>
      <c r="L83" s="533">
        <v>144097.0</v>
      </c>
      <c r="M83" s="533">
        <v>96711.0</v>
      </c>
      <c r="N83" s="533">
        <v>385354.0</v>
      </c>
      <c r="O83" s="533">
        <v>85039.0</v>
      </c>
      <c r="P83" s="533">
        <v>110159.0</v>
      </c>
      <c r="Q83" s="533">
        <v>156416.0</v>
      </c>
      <c r="R83" s="516">
        <f t="shared" si="17"/>
        <v>2622954</v>
      </c>
      <c r="S83" s="369" t="str">
        <f t="shared" si="18"/>
        <v/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33">
        <v>336230.0</v>
      </c>
      <c r="F84" s="533">
        <v>365744.0</v>
      </c>
      <c r="G84" s="533">
        <v>397951.0</v>
      </c>
      <c r="H84" s="533">
        <v>447085.0</v>
      </c>
      <c r="I84" s="533">
        <v>361160.0</v>
      </c>
      <c r="J84" s="533">
        <v>326239.0</v>
      </c>
      <c r="K84" s="475"/>
      <c r="L84" s="533">
        <v>200766.0</v>
      </c>
      <c r="M84" s="533">
        <v>185438.0</v>
      </c>
      <c r="N84" s="533">
        <v>223517.0</v>
      </c>
      <c r="O84" s="533">
        <v>225791.0</v>
      </c>
      <c r="P84" s="533">
        <v>153211.0</v>
      </c>
      <c r="Q84" s="533">
        <v>149964.0</v>
      </c>
      <c r="R84" s="516">
        <f t="shared" si="17"/>
        <v>3373096</v>
      </c>
      <c r="S84" s="369" t="str">
        <f t="shared" si="18"/>
        <v/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34">
        <v>0.0</v>
      </c>
      <c r="F85" s="534">
        <v>537.0</v>
      </c>
      <c r="G85" s="534">
        <v>22389.0</v>
      </c>
      <c r="H85" s="534">
        <v>7320.0</v>
      </c>
      <c r="I85" s="534">
        <v>0.0</v>
      </c>
      <c r="J85" s="534">
        <v>0.0</v>
      </c>
      <c r="K85" s="530"/>
      <c r="L85" s="534">
        <v>0.0</v>
      </c>
      <c r="M85" s="534">
        <v>0.0</v>
      </c>
      <c r="N85" s="534">
        <v>0.0</v>
      </c>
      <c r="O85" s="534">
        <v>0.0</v>
      </c>
      <c r="P85" s="534">
        <v>4583.0</v>
      </c>
      <c r="Q85" s="534">
        <v>78532.0</v>
      </c>
      <c r="R85" s="528">
        <f t="shared" si="17"/>
        <v>113361</v>
      </c>
      <c r="S85" s="402" t="str">
        <f t="shared" si="18"/>
        <v/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35">
        <v>0.0</v>
      </c>
      <c r="F86" s="535">
        <v>0.0</v>
      </c>
      <c r="G86" s="535">
        <v>0.0</v>
      </c>
      <c r="H86" s="535">
        <v>0.0</v>
      </c>
      <c r="I86" s="535">
        <v>0.0</v>
      </c>
      <c r="J86" s="535">
        <v>0.0</v>
      </c>
      <c r="K86" s="536"/>
      <c r="L86" s="535">
        <v>0.0</v>
      </c>
      <c r="M86" s="535">
        <v>0.0</v>
      </c>
      <c r="N86" s="535">
        <v>0.0</v>
      </c>
      <c r="O86" s="535">
        <v>0.0</v>
      </c>
      <c r="P86" s="535">
        <v>0.0</v>
      </c>
      <c r="Q86" s="535">
        <v>0.0</v>
      </c>
      <c r="R86" s="537">
        <f t="shared" si="17"/>
        <v>0</v>
      </c>
      <c r="S86" s="440" t="str">
        <f t="shared" si="18"/>
        <v/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21">
        <v>80170.0</v>
      </c>
      <c r="F87" s="521">
        <v>19184.0</v>
      </c>
      <c r="G87" s="521">
        <v>11880.0</v>
      </c>
      <c r="H87" s="521">
        <v>141372.0</v>
      </c>
      <c r="I87" s="521">
        <v>139212.0</v>
      </c>
      <c r="J87" s="521">
        <v>5784.0</v>
      </c>
      <c r="K87" s="472"/>
      <c r="L87" s="521">
        <v>83420.0</v>
      </c>
      <c r="M87" s="521">
        <v>5280.0</v>
      </c>
      <c r="N87" s="521">
        <v>141790.0</v>
      </c>
      <c r="O87" s="521">
        <v>5280.0</v>
      </c>
      <c r="P87" s="521">
        <v>119238.0</v>
      </c>
      <c r="Q87" s="521">
        <v>35310.0</v>
      </c>
      <c r="R87" s="525">
        <f t="shared" si="17"/>
        <v>787920</v>
      </c>
      <c r="S87" s="388" t="str">
        <f t="shared" si="18"/>
        <v/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504">
        <f t="shared" ref="E88:J88" si="23">SUM(E89:E92)</f>
        <v>228966</v>
      </c>
      <c r="F88" s="504">
        <f t="shared" si="23"/>
        <v>201198</v>
      </c>
      <c r="G88" s="504">
        <f t="shared" si="23"/>
        <v>963899</v>
      </c>
      <c r="H88" s="504">
        <f t="shared" si="23"/>
        <v>215151</v>
      </c>
      <c r="I88" s="504">
        <f t="shared" si="23"/>
        <v>212192</v>
      </c>
      <c r="J88" s="504">
        <f t="shared" si="23"/>
        <v>222789</v>
      </c>
      <c r="K88" s="504"/>
      <c r="L88" s="504">
        <f t="shared" ref="L88:Q88" si="24">SUM(L89:L92)</f>
        <v>4403547</v>
      </c>
      <c r="M88" s="504">
        <f t="shared" si="24"/>
        <v>244326</v>
      </c>
      <c r="N88" s="504">
        <f t="shared" si="24"/>
        <v>231423</v>
      </c>
      <c r="O88" s="504">
        <f t="shared" si="24"/>
        <v>251234</v>
      </c>
      <c r="P88" s="504">
        <f t="shared" si="24"/>
        <v>262598</v>
      </c>
      <c r="Q88" s="504">
        <f t="shared" si="24"/>
        <v>241359</v>
      </c>
      <c r="R88" s="520">
        <f t="shared" si="17"/>
        <v>7678682</v>
      </c>
      <c r="S88" s="398" t="str">
        <f t="shared" si="18"/>
        <v/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24">
        <v>193816.0</v>
      </c>
      <c r="F89" s="524">
        <v>168798.0</v>
      </c>
      <c r="G89" s="524">
        <v>175499.0</v>
      </c>
      <c r="H89" s="524">
        <v>177951.0</v>
      </c>
      <c r="I89" s="524">
        <v>179792.0</v>
      </c>
      <c r="J89" s="524">
        <v>176639.0</v>
      </c>
      <c r="K89" s="501"/>
      <c r="L89" s="524">
        <v>190547.0</v>
      </c>
      <c r="M89" s="524">
        <v>211326.0</v>
      </c>
      <c r="N89" s="524">
        <v>198423.0</v>
      </c>
      <c r="O89" s="524">
        <v>218234.0</v>
      </c>
      <c r="P89" s="524">
        <v>216980.0</v>
      </c>
      <c r="Q89" s="524">
        <v>203555.0</v>
      </c>
      <c r="R89" s="514">
        <f t="shared" si="17"/>
        <v>2311560</v>
      </c>
      <c r="S89" s="366" t="str">
        <f t="shared" si="18"/>
        <v/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21">
        <v>0.0</v>
      </c>
      <c r="F90" s="521">
        <v>0.0</v>
      </c>
      <c r="G90" s="521">
        <v>0.0</v>
      </c>
      <c r="H90" s="521">
        <v>0.0</v>
      </c>
      <c r="I90" s="521">
        <v>0.0</v>
      </c>
      <c r="J90" s="521">
        <v>0.0</v>
      </c>
      <c r="K90" s="472"/>
      <c r="L90" s="521">
        <v>0.0</v>
      </c>
      <c r="M90" s="521">
        <v>0.0</v>
      </c>
      <c r="N90" s="521">
        <v>0.0</v>
      </c>
      <c r="O90" s="521">
        <v>0.0</v>
      </c>
      <c r="P90" s="521">
        <v>0.0</v>
      </c>
      <c r="Q90" s="521">
        <v>0.0</v>
      </c>
      <c r="R90" s="516">
        <f t="shared" si="17"/>
        <v>0</v>
      </c>
      <c r="S90" s="369" t="str">
        <f t="shared" si="18"/>
        <v/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22">
        <v>0.0</v>
      </c>
      <c r="F91" s="522">
        <v>0.0</v>
      </c>
      <c r="G91" s="522">
        <v>0.0</v>
      </c>
      <c r="H91" s="522">
        <v>0.0</v>
      </c>
      <c r="I91" s="522">
        <v>0.0</v>
      </c>
      <c r="J91" s="522">
        <v>0.0</v>
      </c>
      <c r="K91" s="353"/>
      <c r="L91" s="522">
        <v>0.0</v>
      </c>
      <c r="M91" s="522">
        <v>0.0</v>
      </c>
      <c r="N91" s="522">
        <v>0.0</v>
      </c>
      <c r="O91" s="522">
        <v>0.0</v>
      </c>
      <c r="P91" s="522">
        <v>0.0</v>
      </c>
      <c r="Q91" s="522">
        <v>0.0</v>
      </c>
      <c r="R91" s="516">
        <f t="shared" si="17"/>
        <v>0</v>
      </c>
      <c r="S91" s="369" t="str">
        <f t="shared" si="18"/>
        <v/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27">
        <v>35150.0</v>
      </c>
      <c r="F92" s="527">
        <v>32400.0</v>
      </c>
      <c r="G92" s="527">
        <v>788400.0</v>
      </c>
      <c r="H92" s="527">
        <v>37200.0</v>
      </c>
      <c r="I92" s="527">
        <v>32400.0</v>
      </c>
      <c r="J92" s="527">
        <v>46150.0</v>
      </c>
      <c r="K92" s="512"/>
      <c r="L92" s="527">
        <v>4213000.0</v>
      </c>
      <c r="M92" s="527">
        <v>33000.0</v>
      </c>
      <c r="N92" s="527">
        <v>33000.0</v>
      </c>
      <c r="O92" s="527">
        <v>33000.0</v>
      </c>
      <c r="P92" s="527">
        <v>45618.0</v>
      </c>
      <c r="Q92" s="527">
        <v>37804.0</v>
      </c>
      <c r="R92" s="528">
        <f t="shared" si="17"/>
        <v>5367122</v>
      </c>
      <c r="S92" s="402" t="str">
        <f t="shared" si="18"/>
        <v/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25">SUM(E94:E95)</f>
        <v>390954</v>
      </c>
      <c r="F93" s="435">
        <f t="shared" si="25"/>
        <v>227393</v>
      </c>
      <c r="G93" s="435">
        <f t="shared" si="25"/>
        <v>226474</v>
      </c>
      <c r="H93" s="435">
        <f t="shared" si="25"/>
        <v>455467</v>
      </c>
      <c r="I93" s="435">
        <f t="shared" si="25"/>
        <v>227578</v>
      </c>
      <c r="J93" s="435">
        <f t="shared" si="25"/>
        <v>982900</v>
      </c>
      <c r="K93" s="538"/>
      <c r="L93" s="435">
        <f t="shared" ref="L93:Q93" si="26">SUM(L94:L95)</f>
        <v>1245536</v>
      </c>
      <c r="M93" s="435">
        <f t="shared" si="26"/>
        <v>954900</v>
      </c>
      <c r="N93" s="435">
        <f t="shared" si="26"/>
        <v>948778</v>
      </c>
      <c r="O93" s="435">
        <f t="shared" si="26"/>
        <v>1214000</v>
      </c>
      <c r="P93" s="435">
        <f t="shared" si="26"/>
        <v>1536255</v>
      </c>
      <c r="Q93" s="435">
        <f t="shared" si="26"/>
        <v>1343008</v>
      </c>
      <c r="R93" s="537">
        <f t="shared" si="17"/>
        <v>9753243</v>
      </c>
      <c r="S93" s="440" t="str">
        <f t="shared" si="18"/>
        <v/>
      </c>
      <c r="T93" s="434"/>
      <c r="U93" s="434"/>
      <c r="V93" s="434"/>
      <c r="W93" s="434"/>
      <c r="X93" s="434"/>
      <c r="Y93" s="434"/>
      <c r="Z93" s="434"/>
      <c r="AA93" s="434"/>
      <c r="AB93" s="434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51">
        <v>10.0</v>
      </c>
      <c r="D94" s="351"/>
      <c r="E94" s="522">
        <v>0.0</v>
      </c>
      <c r="F94" s="522">
        <v>0.0</v>
      </c>
      <c r="G94" s="522">
        <v>0.0</v>
      </c>
      <c r="H94" s="522">
        <v>0.0</v>
      </c>
      <c r="I94" s="522">
        <v>0.0</v>
      </c>
      <c r="J94" s="522">
        <v>0.0</v>
      </c>
      <c r="K94" s="353"/>
      <c r="L94" s="522">
        <v>0.0</v>
      </c>
      <c r="M94" s="522">
        <v>0.0</v>
      </c>
      <c r="N94" s="522">
        <v>0.0</v>
      </c>
      <c r="O94" s="522">
        <v>0.0</v>
      </c>
      <c r="P94" s="522">
        <v>0.0</v>
      </c>
      <c r="Q94" s="522">
        <v>0.0</v>
      </c>
      <c r="R94" s="525">
        <f t="shared" si="17"/>
        <v>0</v>
      </c>
      <c r="S94" s="366" t="str">
        <f t="shared" si="18"/>
        <v/>
      </c>
      <c r="T94" s="351"/>
      <c r="U94" s="351"/>
      <c r="V94" s="351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1"/>
      <c r="AH94" s="351"/>
      <c r="AI94" s="351"/>
      <c r="AJ94" s="351"/>
      <c r="AK94" s="351"/>
      <c r="AL94" s="351"/>
      <c r="AM94" s="351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27">
        <v>390954.0</v>
      </c>
      <c r="F95" s="527">
        <v>227393.0</v>
      </c>
      <c r="G95" s="527">
        <v>226474.0</v>
      </c>
      <c r="H95" s="527">
        <v>455467.0</v>
      </c>
      <c r="I95" s="527">
        <v>227578.0</v>
      </c>
      <c r="J95" s="527">
        <v>982900.0</v>
      </c>
      <c r="K95" s="512"/>
      <c r="L95" s="527">
        <v>1245536.0</v>
      </c>
      <c r="M95" s="527">
        <v>954900.0</v>
      </c>
      <c r="N95" s="527">
        <v>948778.0</v>
      </c>
      <c r="O95" s="527">
        <v>1214000.0</v>
      </c>
      <c r="P95" s="527">
        <v>1536255.0</v>
      </c>
      <c r="Q95" s="527">
        <v>1343008.0</v>
      </c>
      <c r="R95" s="528">
        <f t="shared" si="17"/>
        <v>9753243</v>
      </c>
      <c r="S95" s="404" t="str">
        <f t="shared" si="18"/>
        <v/>
      </c>
      <c r="T95" s="400"/>
      <c r="U95" s="400"/>
      <c r="V95" s="400"/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21">
        <v>0.0</v>
      </c>
      <c r="F96" s="521">
        <v>0.0</v>
      </c>
      <c r="G96" s="521">
        <v>0.0</v>
      </c>
      <c r="H96" s="521">
        <v>0.0</v>
      </c>
      <c r="I96" s="521">
        <v>0.0</v>
      </c>
      <c r="J96" s="521">
        <v>0.0</v>
      </c>
      <c r="K96" s="472"/>
      <c r="L96" s="521">
        <v>0.0</v>
      </c>
      <c r="M96" s="521">
        <v>0.0</v>
      </c>
      <c r="N96" s="521">
        <v>0.0</v>
      </c>
      <c r="O96" s="521">
        <v>0.0</v>
      </c>
      <c r="P96" s="521">
        <v>0.0</v>
      </c>
      <c r="Q96" s="521">
        <v>0.0</v>
      </c>
      <c r="R96" s="525">
        <f t="shared" si="17"/>
        <v>0</v>
      </c>
      <c r="S96" s="388" t="str">
        <f t="shared" si="18"/>
        <v/>
      </c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413" t="s">
        <v>173</v>
      </c>
      <c r="B97" s="351">
        <v>767.0</v>
      </c>
      <c r="C97" s="351"/>
      <c r="D97" s="351"/>
      <c r="E97" s="522">
        <v>0.0</v>
      </c>
      <c r="F97" s="522">
        <v>0.0</v>
      </c>
      <c r="G97" s="522">
        <v>0.0</v>
      </c>
      <c r="H97" s="522">
        <v>0.0</v>
      </c>
      <c r="I97" s="522">
        <v>46500.0</v>
      </c>
      <c r="J97" s="522">
        <v>0.0</v>
      </c>
      <c r="K97" s="353"/>
      <c r="L97" s="522">
        <v>39000.0</v>
      </c>
      <c r="M97" s="522">
        <v>0.0</v>
      </c>
      <c r="N97" s="522">
        <v>0.0</v>
      </c>
      <c r="O97" s="522">
        <v>0.0</v>
      </c>
      <c r="P97" s="522">
        <v>0.0</v>
      </c>
      <c r="Q97" s="522">
        <v>0.0</v>
      </c>
      <c r="R97" s="520">
        <f t="shared" si="17"/>
        <v>85500</v>
      </c>
      <c r="S97" s="369" t="str">
        <f t="shared" si="18"/>
        <v/>
      </c>
      <c r="T97" s="351"/>
      <c r="U97" s="351"/>
      <c r="V97" s="35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1"/>
      <c r="AH97" s="351"/>
      <c r="AI97" s="351"/>
      <c r="AJ97" s="351"/>
      <c r="AK97" s="351"/>
      <c r="AL97" s="351"/>
      <c r="AM97" s="351"/>
    </row>
    <row r="98" ht="15.0" customHeight="1">
      <c r="A98" s="539" t="s">
        <v>174</v>
      </c>
      <c r="B98" s="400">
        <v>730.0</v>
      </c>
      <c r="C98" s="400"/>
      <c r="D98" s="539"/>
      <c r="E98" s="540"/>
      <c r="F98" s="540"/>
      <c r="G98" s="540"/>
      <c r="H98" s="540"/>
      <c r="I98" s="540"/>
      <c r="J98" s="540"/>
      <c r="K98" s="512"/>
      <c r="L98" s="540"/>
      <c r="M98" s="540"/>
      <c r="N98" s="540"/>
      <c r="O98" s="540"/>
      <c r="P98" s="540"/>
      <c r="Q98" s="540"/>
      <c r="R98" s="540">
        <f t="shared" si="17"/>
        <v>0</v>
      </c>
      <c r="S98" s="402" t="str">
        <f t="shared" si="18"/>
        <v/>
      </c>
      <c r="T98" s="400"/>
      <c r="U98" s="400"/>
      <c r="V98" s="400"/>
      <c r="W98" s="400"/>
      <c r="X98" s="400"/>
      <c r="Y98" s="400"/>
      <c r="Z98" s="400"/>
      <c r="AA98" s="400"/>
      <c r="AB98" s="400"/>
      <c r="AC98" s="400"/>
      <c r="AD98" s="400"/>
      <c r="AE98" s="400"/>
      <c r="AF98" s="400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440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440"/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</row>
    <row r="101" ht="15.0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440"/>
      <c r="T101" s="434"/>
      <c r="U101" s="434"/>
      <c r="V101" s="434"/>
      <c r="W101" s="434"/>
      <c r="X101" s="434"/>
      <c r="Y101" s="434"/>
      <c r="Z101" s="434"/>
      <c r="AA101" s="434"/>
      <c r="AB101" s="434"/>
      <c r="AC101" s="434"/>
      <c r="AD101" s="434"/>
      <c r="AE101" s="434"/>
      <c r="AF101" s="434"/>
      <c r="AG101" s="434"/>
      <c r="AH101" s="434"/>
      <c r="AI101" s="434"/>
      <c r="AJ101" s="434"/>
      <c r="AK101" s="434"/>
      <c r="AL101" s="434"/>
      <c r="AM101" s="434"/>
    </row>
    <row r="102" ht="18.75" customHeight="1">
      <c r="A102" s="544" t="s">
        <v>175</v>
      </c>
      <c r="B102" s="447"/>
      <c r="C102" s="447"/>
      <c r="D102" s="545" t="s">
        <v>176</v>
      </c>
      <c r="E102" s="546">
        <f t="shared" ref="E102:J102" si="27">SUM(E48,E53:E55,E65:E81,E86:E88,E93,E96:E101,E107)</f>
        <v>14222804.44</v>
      </c>
      <c r="F102" s="546">
        <f t="shared" si="27"/>
        <v>11348763.44</v>
      </c>
      <c r="G102" s="546">
        <f t="shared" si="27"/>
        <v>11185815.15</v>
      </c>
      <c r="H102" s="546">
        <f t="shared" si="27"/>
        <v>11924918.56</v>
      </c>
      <c r="I102" s="546">
        <f t="shared" si="27"/>
        <v>9302974.111</v>
      </c>
      <c r="J102" s="546">
        <f t="shared" si="27"/>
        <v>14618269.44</v>
      </c>
      <c r="K102" s="547"/>
      <c r="L102" s="546">
        <f t="shared" ref="L102:Q102" si="28">SUM(L48,L53:L55,L65:L81,L86:L88,L93,L96:L101,L107)</f>
        <v>11253811.28</v>
      </c>
      <c r="M102" s="546">
        <f t="shared" si="28"/>
        <v>9876820.537</v>
      </c>
      <c r="N102" s="546">
        <f t="shared" si="28"/>
        <v>11998892.91</v>
      </c>
      <c r="O102" s="546">
        <f t="shared" si="28"/>
        <v>18692927.78</v>
      </c>
      <c r="P102" s="546">
        <f t="shared" si="28"/>
        <v>23490166.07</v>
      </c>
      <c r="Q102" s="546">
        <f t="shared" si="28"/>
        <v>12436552.17</v>
      </c>
      <c r="R102" s="546">
        <f>SUM(R48,R53:R55,R65:R81,R86:R88,R93,R96:R100,R107)</f>
        <v>160352715.9</v>
      </c>
      <c r="S102" s="548" t="str">
        <f>IFERROR(R102/$R$31,"")</f>
        <v/>
      </c>
      <c r="T102" s="447"/>
      <c r="U102" s="447"/>
      <c r="V102" s="447"/>
      <c r="W102" s="447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447"/>
      <c r="AH102" s="447"/>
      <c r="AI102" s="447"/>
      <c r="AJ102" s="447"/>
      <c r="AK102" s="447"/>
      <c r="AL102" s="447"/>
      <c r="AM102" s="447"/>
    </row>
    <row r="103" ht="18.75" customHeight="1">
      <c r="A103" s="454"/>
      <c r="B103" s="405"/>
      <c r="C103" s="405"/>
      <c r="D103" s="405"/>
      <c r="E103" s="549">
        <f t="shared" ref="E103:Q103" si="29">E102</f>
        <v>14222804.44</v>
      </c>
      <c r="F103" s="549">
        <f t="shared" si="29"/>
        <v>11348763.44</v>
      </c>
      <c r="G103" s="549">
        <f t="shared" si="29"/>
        <v>11185815.15</v>
      </c>
      <c r="H103" s="549">
        <f t="shared" si="29"/>
        <v>11924918.56</v>
      </c>
      <c r="I103" s="549">
        <f t="shared" si="29"/>
        <v>9302974.111</v>
      </c>
      <c r="J103" s="549">
        <f t="shared" si="29"/>
        <v>14618269.44</v>
      </c>
      <c r="K103" s="549" t="str">
        <f t="shared" si="29"/>
        <v/>
      </c>
      <c r="L103" s="549">
        <f t="shared" si="29"/>
        <v>11253811.28</v>
      </c>
      <c r="M103" s="549">
        <f t="shared" si="29"/>
        <v>9876820.537</v>
      </c>
      <c r="N103" s="549">
        <f t="shared" si="29"/>
        <v>11998892.91</v>
      </c>
      <c r="O103" s="549">
        <f t="shared" si="29"/>
        <v>18692927.78</v>
      </c>
      <c r="P103" s="549">
        <f t="shared" si="29"/>
        <v>23490166.07</v>
      </c>
      <c r="Q103" s="549">
        <f t="shared" si="29"/>
        <v>12436552.17</v>
      </c>
      <c r="R103" s="455">
        <f>R102-R100</f>
        <v>160352715.9</v>
      </c>
      <c r="S103" s="456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472" t="str">
        <f t="shared" ref="E104:R104" si="30">IFERROR(E55/E31,"")</f>
        <v/>
      </c>
      <c r="F104" s="472" t="str">
        <f t="shared" si="30"/>
        <v/>
      </c>
      <c r="G104" s="472" t="str">
        <f t="shared" si="30"/>
        <v/>
      </c>
      <c r="H104" s="472" t="str">
        <f t="shared" si="30"/>
        <v/>
      </c>
      <c r="I104" s="472" t="str">
        <f t="shared" si="30"/>
        <v/>
      </c>
      <c r="J104" s="472" t="str">
        <f t="shared" si="30"/>
        <v/>
      </c>
      <c r="K104" s="472" t="str">
        <f t="shared" si="30"/>
        <v/>
      </c>
      <c r="L104" s="472" t="str">
        <f t="shared" si="30"/>
        <v/>
      </c>
      <c r="M104" s="472" t="str">
        <f t="shared" si="30"/>
        <v/>
      </c>
      <c r="N104" s="472" t="str">
        <f t="shared" si="30"/>
        <v/>
      </c>
      <c r="O104" s="472" t="str">
        <f t="shared" si="30"/>
        <v/>
      </c>
      <c r="P104" s="472" t="str">
        <f t="shared" si="30"/>
        <v/>
      </c>
      <c r="Q104" s="472" t="str">
        <f t="shared" si="30"/>
        <v/>
      </c>
      <c r="R104" s="387" t="str">
        <f t="shared" si="30"/>
        <v/>
      </c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472" t="str">
        <f t="shared" ref="E105:R105" si="31">IFERROR(E81/E31,"")</f>
        <v/>
      </c>
      <c r="F105" s="472" t="str">
        <f t="shared" si="31"/>
        <v/>
      </c>
      <c r="G105" s="472" t="str">
        <f t="shared" si="31"/>
        <v/>
      </c>
      <c r="H105" s="472" t="str">
        <f t="shared" si="31"/>
        <v/>
      </c>
      <c r="I105" s="472" t="str">
        <f t="shared" si="31"/>
        <v/>
      </c>
      <c r="J105" s="472" t="str">
        <f t="shared" si="31"/>
        <v/>
      </c>
      <c r="K105" s="472" t="str">
        <f t="shared" si="31"/>
        <v/>
      </c>
      <c r="L105" s="472" t="str">
        <f t="shared" si="31"/>
        <v/>
      </c>
      <c r="M105" s="472" t="str">
        <f t="shared" si="31"/>
        <v/>
      </c>
      <c r="N105" s="472" t="str">
        <f t="shared" si="31"/>
        <v/>
      </c>
      <c r="O105" s="472" t="str">
        <f t="shared" si="31"/>
        <v/>
      </c>
      <c r="P105" s="472" t="str">
        <f t="shared" si="31"/>
        <v/>
      </c>
      <c r="Q105" s="472" t="str">
        <f t="shared" si="31"/>
        <v/>
      </c>
      <c r="R105" s="387" t="str">
        <f t="shared" si="31"/>
        <v/>
      </c>
      <c r="S105" s="398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32">(E31-SUM(E48,E53:E55,E65:E74,E76:E80,E87:E88,E93,E96:E97))*(8/108)</f>
        <v>-839481.5556</v>
      </c>
      <c r="F107" s="435">
        <f t="shared" si="32"/>
        <v>-607787.5556</v>
      </c>
      <c r="G107" s="435">
        <f t="shared" si="32"/>
        <v>-415255.8519</v>
      </c>
      <c r="H107" s="435">
        <f t="shared" si="32"/>
        <v>-698782.4444</v>
      </c>
      <c r="I107" s="435">
        <f t="shared" si="32"/>
        <v>-516866.8889</v>
      </c>
      <c r="J107" s="435">
        <f t="shared" si="32"/>
        <v>-912361.5556</v>
      </c>
      <c r="K107" s="435"/>
      <c r="L107" s="435">
        <f t="shared" ref="L107:Q107" si="33">(L31-SUM(L48,L53:L55,L65:L74,L76:L80,L87:L88,L93,L96:L97))*(10/108)</f>
        <v>-875519.7222</v>
      </c>
      <c r="M107" s="435">
        <f t="shared" si="33"/>
        <v>-742785.463</v>
      </c>
      <c r="N107" s="435">
        <f t="shared" si="33"/>
        <v>-694730.0926</v>
      </c>
      <c r="O107" s="435">
        <f t="shared" si="33"/>
        <v>-1640527.222</v>
      </c>
      <c r="P107" s="435">
        <f t="shared" si="33"/>
        <v>-2133350.926</v>
      </c>
      <c r="Q107" s="435">
        <f t="shared" si="33"/>
        <v>-995705.8333</v>
      </c>
      <c r="R107" s="435">
        <f>SUM(E107:J107,L107:Q107)</f>
        <v>-11073155.11</v>
      </c>
      <c r="S107" s="434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6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553">
        <f t="shared" ref="E109:J109" si="34">E31-E102</f>
        <v>-14222804.44</v>
      </c>
      <c r="F109" s="553">
        <f t="shared" si="34"/>
        <v>-11348763.44</v>
      </c>
      <c r="G109" s="553">
        <f t="shared" si="34"/>
        <v>-11185815.15</v>
      </c>
      <c r="H109" s="553">
        <f t="shared" si="34"/>
        <v>-11924918.56</v>
      </c>
      <c r="I109" s="553">
        <f t="shared" si="34"/>
        <v>-9302974.111</v>
      </c>
      <c r="J109" s="553">
        <f t="shared" si="34"/>
        <v>-14618269.44</v>
      </c>
      <c r="K109" s="554"/>
      <c r="L109" s="553">
        <f t="shared" ref="L109:Q109" si="35">L31-L102</f>
        <v>-11253811.28</v>
      </c>
      <c r="M109" s="553">
        <f t="shared" si="35"/>
        <v>-9876820.537</v>
      </c>
      <c r="N109" s="553">
        <f t="shared" si="35"/>
        <v>-11998892.91</v>
      </c>
      <c r="O109" s="553">
        <f t="shared" si="35"/>
        <v>-18692927.78</v>
      </c>
      <c r="P109" s="553">
        <f t="shared" si="35"/>
        <v>-23490166.07</v>
      </c>
      <c r="Q109" s="553">
        <f t="shared" si="35"/>
        <v>-12436552.17</v>
      </c>
      <c r="R109" s="451">
        <f>SUM(E109:J109,L109:Q109)</f>
        <v>-160352715.9</v>
      </c>
      <c r="S109" s="453" t="str">
        <f>IFERROR(R109/$R$31,"")</f>
        <v/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506"/>
      <c r="F110" s="506"/>
      <c r="G110" s="506"/>
      <c r="H110" s="506"/>
      <c r="I110" s="506"/>
      <c r="J110" s="506"/>
      <c r="K110" s="406"/>
      <c r="L110" s="506"/>
      <c r="M110" s="506"/>
      <c r="N110" s="506"/>
      <c r="O110" s="506"/>
      <c r="P110" s="506"/>
      <c r="Q110" s="506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 t="str">
        <f t="shared" ref="E111:R111" si="36">IFERROR(E109/E3,"")</f>
        <v/>
      </c>
      <c r="F111" s="456" t="str">
        <f t="shared" si="36"/>
        <v/>
      </c>
      <c r="G111" s="456" t="str">
        <f t="shared" si="36"/>
        <v/>
      </c>
      <c r="H111" s="456" t="str">
        <f t="shared" si="36"/>
        <v/>
      </c>
      <c r="I111" s="456" t="str">
        <f t="shared" si="36"/>
        <v/>
      </c>
      <c r="J111" s="456" t="str">
        <f t="shared" si="36"/>
        <v/>
      </c>
      <c r="K111" s="456" t="str">
        <f t="shared" si="36"/>
        <v/>
      </c>
      <c r="L111" s="456" t="str">
        <f t="shared" si="36"/>
        <v/>
      </c>
      <c r="M111" s="456" t="str">
        <f t="shared" si="36"/>
        <v/>
      </c>
      <c r="N111" s="456" t="str">
        <f t="shared" si="36"/>
        <v/>
      </c>
      <c r="O111" s="456" t="str">
        <f t="shared" si="36"/>
        <v/>
      </c>
      <c r="P111" s="456" t="str">
        <f t="shared" si="36"/>
        <v/>
      </c>
      <c r="Q111" s="456" t="str">
        <f t="shared" si="36"/>
        <v/>
      </c>
      <c r="R111" s="456" t="str">
        <f t="shared" si="36"/>
        <v/>
      </c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555" t="s">
        <v>183</v>
      </c>
      <c r="B112" s="358"/>
      <c r="C112" s="358"/>
      <c r="D112" s="358"/>
      <c r="E112" s="499"/>
      <c r="F112" s="499"/>
      <c r="G112" s="499"/>
      <c r="H112" s="499"/>
      <c r="I112" s="499"/>
      <c r="J112" s="499"/>
      <c r="K112" s="499"/>
      <c r="L112" s="499"/>
      <c r="M112" s="499"/>
      <c r="N112" s="499"/>
      <c r="O112" s="499"/>
      <c r="P112" s="499"/>
      <c r="Q112" s="499"/>
      <c r="R112" s="46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  <c r="AD112" s="358"/>
      <c r="AE112" s="358"/>
      <c r="AF112" s="358"/>
      <c r="AG112" s="358"/>
      <c r="AH112" s="358"/>
      <c r="AI112" s="358"/>
      <c r="AJ112" s="358"/>
      <c r="AK112" s="358"/>
      <c r="AL112" s="358"/>
      <c r="AM112" s="358"/>
    </row>
    <row r="113" ht="11.25" customHeight="1">
      <c r="A113" s="413" t="s">
        <v>184</v>
      </c>
      <c r="B113" s="367">
        <v>800.0</v>
      </c>
      <c r="C113" s="367"/>
      <c r="D113" s="369"/>
      <c r="E113" s="522">
        <v>0.0</v>
      </c>
      <c r="F113" s="522">
        <v>0.0</v>
      </c>
      <c r="G113" s="522">
        <v>0.0</v>
      </c>
      <c r="H113" s="522">
        <v>0.0</v>
      </c>
      <c r="I113" s="522">
        <v>755.0</v>
      </c>
      <c r="J113" s="522">
        <v>0.0</v>
      </c>
      <c r="K113" s="353"/>
      <c r="L113" s="522">
        <v>0.0</v>
      </c>
      <c r="M113" s="522">
        <v>0.0</v>
      </c>
      <c r="N113" s="522">
        <v>1531.0</v>
      </c>
      <c r="O113" s="522">
        <v>0.0</v>
      </c>
      <c r="P113" s="522">
        <v>1870.0</v>
      </c>
      <c r="Q113" s="522">
        <v>0.0</v>
      </c>
      <c r="R113" s="556">
        <f t="shared" ref="R113:R114" si="37">SUM(E113:J113,L113:Q113)</f>
        <v>4156</v>
      </c>
      <c r="S113" s="351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557">
        <v>0.0</v>
      </c>
      <c r="F114" s="557">
        <v>0.0</v>
      </c>
      <c r="G114" s="557">
        <v>0.0</v>
      </c>
      <c r="H114" s="557">
        <v>0.0</v>
      </c>
      <c r="I114" s="557">
        <v>0.0</v>
      </c>
      <c r="J114" s="557">
        <v>0.0</v>
      </c>
      <c r="K114" s="470"/>
      <c r="L114" s="557">
        <v>0.0</v>
      </c>
      <c r="M114" s="557">
        <v>0.0</v>
      </c>
      <c r="N114" s="557">
        <v>15000.0</v>
      </c>
      <c r="O114" s="557">
        <v>16846.0</v>
      </c>
      <c r="P114" s="557">
        <v>319181.0</v>
      </c>
      <c r="Q114" s="557">
        <v>15000.0</v>
      </c>
      <c r="R114" s="558">
        <f t="shared" si="37"/>
        <v>366027</v>
      </c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559" t="s">
        <v>186</v>
      </c>
      <c r="B115" s="405"/>
      <c r="C115" s="405"/>
      <c r="D115" s="405"/>
      <c r="E115" s="406"/>
      <c r="F115" s="406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560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  <c r="AM115" s="405"/>
    </row>
    <row r="116" ht="11.25" customHeight="1">
      <c r="A116" s="469" t="s">
        <v>187</v>
      </c>
      <c r="B116" s="375">
        <v>830.0</v>
      </c>
      <c r="C116" s="375"/>
      <c r="D116" s="378"/>
      <c r="E116" s="557">
        <v>0.0</v>
      </c>
      <c r="F116" s="557">
        <v>0.0</v>
      </c>
      <c r="G116" s="557">
        <v>0.0</v>
      </c>
      <c r="H116" s="557">
        <v>0.0</v>
      </c>
      <c r="I116" s="557">
        <v>0.0</v>
      </c>
      <c r="J116" s="557">
        <v>0.0</v>
      </c>
      <c r="K116" s="470"/>
      <c r="L116" s="557">
        <v>0.0</v>
      </c>
      <c r="M116" s="557">
        <v>0.0</v>
      </c>
      <c r="N116" s="557">
        <v>0.0</v>
      </c>
      <c r="O116" s="557">
        <v>0.0</v>
      </c>
      <c r="P116" s="557">
        <v>0.0</v>
      </c>
      <c r="Q116" s="557">
        <v>0.0</v>
      </c>
      <c r="R116" s="556">
        <f t="shared" ref="R116:R119" si="40">SUM(E116:J116,L116:Q116)</f>
        <v>0</v>
      </c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</row>
    <row r="117" ht="22.5" customHeight="1">
      <c r="A117" s="448" t="s">
        <v>45</v>
      </c>
      <c r="B117" s="449"/>
      <c r="C117" s="449"/>
      <c r="D117" s="461"/>
      <c r="E117" s="553">
        <f t="shared" ref="E117:J117" si="38">E109+E113+E114-E116</f>
        <v>-14222804.44</v>
      </c>
      <c r="F117" s="553">
        <f t="shared" si="38"/>
        <v>-11348763.44</v>
      </c>
      <c r="G117" s="553">
        <f t="shared" si="38"/>
        <v>-11185815.15</v>
      </c>
      <c r="H117" s="553">
        <f t="shared" si="38"/>
        <v>-11924918.56</v>
      </c>
      <c r="I117" s="553">
        <f t="shared" si="38"/>
        <v>-9302219.111</v>
      </c>
      <c r="J117" s="553">
        <f t="shared" si="38"/>
        <v>-14618269.44</v>
      </c>
      <c r="K117" s="554"/>
      <c r="L117" s="553">
        <f t="shared" ref="L117:Q117" si="39">L109+L113+L114-L116</f>
        <v>-11253811.28</v>
      </c>
      <c r="M117" s="553">
        <f t="shared" si="39"/>
        <v>-9876820.537</v>
      </c>
      <c r="N117" s="553">
        <f t="shared" si="39"/>
        <v>-11982361.91</v>
      </c>
      <c r="O117" s="553">
        <f t="shared" si="39"/>
        <v>-18676081.78</v>
      </c>
      <c r="P117" s="553">
        <f t="shared" si="39"/>
        <v>-23169115.07</v>
      </c>
      <c r="Q117" s="553">
        <f t="shared" si="39"/>
        <v>-12421552.17</v>
      </c>
      <c r="R117" s="451">
        <f t="shared" si="40"/>
        <v>-159982532.9</v>
      </c>
      <c r="S117" s="453" t="str">
        <f>IFERROR(R117/$R$31,"")</f>
        <v/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472">
        <f t="shared" ref="E118:J118" si="41">E117*0.4</f>
        <v>-5689121.778</v>
      </c>
      <c r="F118" s="472">
        <f t="shared" si="41"/>
        <v>-4539505.378</v>
      </c>
      <c r="G118" s="472">
        <f t="shared" si="41"/>
        <v>-4474326.059</v>
      </c>
      <c r="H118" s="472">
        <f t="shared" si="41"/>
        <v>-4769967.422</v>
      </c>
      <c r="I118" s="472">
        <f t="shared" si="41"/>
        <v>-3720887.644</v>
      </c>
      <c r="J118" s="472">
        <f t="shared" si="41"/>
        <v>-5847307.778</v>
      </c>
      <c r="K118" s="472"/>
      <c r="L118" s="472">
        <f t="shared" ref="L118:Q118" si="42">L117*0.4</f>
        <v>-4501524.511</v>
      </c>
      <c r="M118" s="472">
        <f t="shared" si="42"/>
        <v>-3950728.215</v>
      </c>
      <c r="N118" s="472">
        <f t="shared" si="42"/>
        <v>-4792944.763</v>
      </c>
      <c r="O118" s="472">
        <f t="shared" si="42"/>
        <v>-7470432.711</v>
      </c>
      <c r="P118" s="472">
        <f t="shared" si="42"/>
        <v>-9267646.03</v>
      </c>
      <c r="Q118" s="472">
        <f t="shared" si="42"/>
        <v>-4968620.867</v>
      </c>
      <c r="R118" s="472">
        <f t="shared" si="40"/>
        <v>-63993013.16</v>
      </c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51"/>
      <c r="F119" s="351"/>
      <c r="G119" s="351"/>
      <c r="H119" s="351"/>
      <c r="I119" s="351"/>
      <c r="J119" s="351"/>
      <c r="K119" s="351"/>
      <c r="L119" s="351"/>
      <c r="M119" s="351"/>
      <c r="N119" s="351"/>
      <c r="O119" s="351"/>
      <c r="P119" s="351"/>
      <c r="Q119" s="351"/>
      <c r="R119" s="353">
        <f t="shared" si="40"/>
        <v>0</v>
      </c>
      <c r="S119" s="351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56"/>
      <c r="F120" s="356"/>
      <c r="G120" s="356"/>
      <c r="H120" s="356"/>
      <c r="I120" s="356"/>
      <c r="J120" s="356"/>
      <c r="K120" s="356"/>
      <c r="L120" s="356"/>
      <c r="M120" s="356"/>
      <c r="N120" s="356"/>
      <c r="O120" s="356"/>
      <c r="P120" s="356"/>
      <c r="Q120" s="356"/>
      <c r="R120" s="504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553">
        <f t="shared" ref="E121:J121" si="43">E117-E118-E119</f>
        <v>-8533682.667</v>
      </c>
      <c r="F121" s="553">
        <f t="shared" si="43"/>
        <v>-6809258.067</v>
      </c>
      <c r="G121" s="553">
        <f t="shared" si="43"/>
        <v>-6711489.089</v>
      </c>
      <c r="H121" s="553">
        <f t="shared" si="43"/>
        <v>-7154951.133</v>
      </c>
      <c r="I121" s="553">
        <f t="shared" si="43"/>
        <v>-5581331.467</v>
      </c>
      <c r="J121" s="553">
        <f t="shared" si="43"/>
        <v>-8770961.667</v>
      </c>
      <c r="K121" s="554"/>
      <c r="L121" s="553">
        <f t="shared" ref="L121:Q121" si="44">L117-L118-L119</f>
        <v>-6752286.767</v>
      </c>
      <c r="M121" s="553">
        <f t="shared" si="44"/>
        <v>-5926092.322</v>
      </c>
      <c r="N121" s="553">
        <f t="shared" si="44"/>
        <v>-7189417.144</v>
      </c>
      <c r="O121" s="553">
        <f t="shared" si="44"/>
        <v>-11205649.07</v>
      </c>
      <c r="P121" s="553">
        <f t="shared" si="44"/>
        <v>-13901469.04</v>
      </c>
      <c r="Q121" s="553">
        <f t="shared" si="44"/>
        <v>-7452931.3</v>
      </c>
      <c r="R121" s="553">
        <f>SUM(E121:J121,L121:Q121)</f>
        <v>-95989519.73</v>
      </c>
      <c r="S121" s="449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1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562" t="s">
        <v>195</v>
      </c>
      <c r="B124" s="563"/>
      <c r="C124" s="563"/>
      <c r="D124" s="563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5"/>
      <c r="S124" s="351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566" t="s">
        <v>191</v>
      </c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568" t="s">
        <v>192</v>
      </c>
      <c r="B126" s="569"/>
      <c r="C126" s="569"/>
      <c r="D126" s="569"/>
      <c r="E126" s="570"/>
      <c r="F126" s="570"/>
      <c r="G126" s="570"/>
      <c r="H126" s="570"/>
      <c r="I126" s="570"/>
      <c r="J126" s="570"/>
      <c r="K126" s="570"/>
      <c r="L126" s="570"/>
      <c r="M126" s="570"/>
      <c r="N126" s="570"/>
      <c r="O126" s="570"/>
      <c r="P126" s="570"/>
      <c r="Q126" s="570"/>
      <c r="R126" s="571"/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45">IFERROR(E109-E126,"")</f>
        <v>-14222804.44</v>
      </c>
      <c r="F127" s="485">
        <f t="shared" si="45"/>
        <v>-11348763.44</v>
      </c>
      <c r="G127" s="485">
        <f t="shared" si="45"/>
        <v>-11185815.15</v>
      </c>
      <c r="H127" s="485">
        <f t="shared" si="45"/>
        <v>-11924918.56</v>
      </c>
      <c r="I127" s="485">
        <f t="shared" si="45"/>
        <v>-9302974.111</v>
      </c>
      <c r="J127" s="485">
        <f t="shared" si="45"/>
        <v>-14618269.44</v>
      </c>
      <c r="K127" s="572"/>
      <c r="L127" s="485">
        <f t="shared" ref="L127:Q127" si="46">IFERROR(L109-L126,"")</f>
        <v>-11253811.28</v>
      </c>
      <c r="M127" s="485">
        <f t="shared" si="46"/>
        <v>-9876820.537</v>
      </c>
      <c r="N127" s="485">
        <f t="shared" si="46"/>
        <v>-11998892.91</v>
      </c>
      <c r="O127" s="485">
        <f t="shared" si="46"/>
        <v>-18692927.78</v>
      </c>
      <c r="P127" s="485">
        <f t="shared" si="46"/>
        <v>-23490166.07</v>
      </c>
      <c r="Q127" s="485">
        <f t="shared" si="46"/>
        <v>-12436552.17</v>
      </c>
      <c r="R127" s="486">
        <f t="shared" ref="R127:R128" si="49">SUM(E127:J127,L127:Q127)</f>
        <v>-160352715.9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47">IFERROR(E117-E126,"")</f>
        <v>-14222804.44</v>
      </c>
      <c r="F128" s="489">
        <f t="shared" si="47"/>
        <v>-11348763.44</v>
      </c>
      <c r="G128" s="489">
        <f t="shared" si="47"/>
        <v>-11185815.15</v>
      </c>
      <c r="H128" s="489">
        <f t="shared" si="47"/>
        <v>-11924918.56</v>
      </c>
      <c r="I128" s="489">
        <f t="shared" si="47"/>
        <v>-9302219.111</v>
      </c>
      <c r="J128" s="489">
        <f t="shared" si="47"/>
        <v>-14618269.44</v>
      </c>
      <c r="K128" s="573"/>
      <c r="L128" s="489">
        <f t="shared" ref="L128:Q128" si="48">IFERROR(L117-L126,"")</f>
        <v>-11253811.28</v>
      </c>
      <c r="M128" s="489">
        <f t="shared" si="48"/>
        <v>-9876820.537</v>
      </c>
      <c r="N128" s="489">
        <f t="shared" si="48"/>
        <v>-11982361.91</v>
      </c>
      <c r="O128" s="489">
        <f t="shared" si="48"/>
        <v>-18676081.78</v>
      </c>
      <c r="P128" s="489">
        <f t="shared" si="48"/>
        <v>-23169115.07</v>
      </c>
      <c r="Q128" s="489">
        <f t="shared" si="48"/>
        <v>-12421552.17</v>
      </c>
      <c r="R128" s="490">
        <f t="shared" si="49"/>
        <v>-159982532.9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574"/>
      <c r="F129" s="574"/>
      <c r="G129" s="574"/>
      <c r="H129" s="574"/>
      <c r="I129" s="574"/>
      <c r="J129" s="574"/>
      <c r="K129" s="530"/>
      <c r="L129" s="574"/>
      <c r="M129" s="574"/>
      <c r="N129" s="574"/>
      <c r="O129" s="574"/>
      <c r="P129" s="574"/>
      <c r="Q129" s="574"/>
      <c r="R129" s="574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6"/>
      <c r="F130" s="386"/>
      <c r="G130" s="386"/>
      <c r="H130" s="386"/>
      <c r="I130" s="386"/>
      <c r="J130" s="386"/>
      <c r="K130" s="386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405"/>
      <c r="B139" s="405"/>
      <c r="C139" s="405"/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</row>
    <row r="140" ht="12.0" customHeight="1">
      <c r="A140" s="405"/>
      <c r="B140" s="405"/>
      <c r="C140" s="405"/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</row>
    <row r="141" ht="12.0" customHeight="1">
      <c r="A141" s="351"/>
      <c r="B141" s="351"/>
      <c r="C141" s="351"/>
      <c r="D141" s="351"/>
      <c r="E141" s="351"/>
      <c r="F141" s="351"/>
      <c r="G141" s="351"/>
      <c r="H141" s="351"/>
      <c r="I141" s="351"/>
      <c r="J141" s="351"/>
      <c r="K141" s="351"/>
      <c r="L141" s="351"/>
      <c r="M141" s="351"/>
      <c r="N141" s="351"/>
      <c r="O141" s="351"/>
      <c r="P141" s="351"/>
      <c r="Q141" s="351"/>
      <c r="R141" s="351"/>
      <c r="S141" s="351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51"/>
      <c r="F142" s="351"/>
      <c r="G142" s="351"/>
      <c r="H142" s="351"/>
      <c r="I142" s="351"/>
      <c r="J142" s="351"/>
      <c r="K142" s="351"/>
      <c r="L142" s="351"/>
      <c r="M142" s="351"/>
      <c r="N142" s="351"/>
      <c r="O142" s="351"/>
      <c r="P142" s="351"/>
      <c r="Q142" s="351"/>
      <c r="R142" s="351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51"/>
      <c r="F143" s="351"/>
      <c r="G143" s="351"/>
      <c r="H143" s="351"/>
      <c r="I143" s="351"/>
      <c r="J143" s="351"/>
      <c r="K143" s="351"/>
      <c r="L143" s="351"/>
      <c r="M143" s="351"/>
      <c r="N143" s="351"/>
      <c r="O143" s="351"/>
      <c r="P143" s="351"/>
      <c r="Q143" s="351"/>
      <c r="R143" s="351"/>
      <c r="S143" s="351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8"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34819135</v>
      </c>
      <c r="F3" s="360">
        <f t="shared" si="1"/>
        <v>35904918</v>
      </c>
      <c r="G3" s="360">
        <f t="shared" si="1"/>
        <v>37386815</v>
      </c>
      <c r="H3" s="360">
        <f t="shared" si="1"/>
        <v>37413855</v>
      </c>
      <c r="I3" s="360">
        <f t="shared" si="1"/>
        <v>37164201</v>
      </c>
      <c r="J3" s="360">
        <f t="shared" si="1"/>
        <v>38968337</v>
      </c>
      <c r="K3" s="361"/>
      <c r="L3" s="360">
        <f t="shared" ref="L3:R3" si="2">SUM(L4:L16)</f>
        <v>44964552</v>
      </c>
      <c r="M3" s="360">
        <f t="shared" si="2"/>
        <v>45633868</v>
      </c>
      <c r="N3" s="360">
        <f t="shared" si="2"/>
        <v>45707894</v>
      </c>
      <c r="O3" s="360">
        <f t="shared" si="2"/>
        <v>45654399</v>
      </c>
      <c r="P3" s="360">
        <f t="shared" si="2"/>
        <v>37853950</v>
      </c>
      <c r="Q3" s="360">
        <f t="shared" si="2"/>
        <v>35836746</v>
      </c>
      <c r="R3" s="360">
        <f t="shared" si="2"/>
        <v>477308670</v>
      </c>
      <c r="S3" s="362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576" t="s">
        <v>105</v>
      </c>
      <c r="B4" s="467">
        <v>500.0</v>
      </c>
      <c r="C4" s="467">
        <v>1.0</v>
      </c>
      <c r="D4" s="467"/>
      <c r="E4" s="577">
        <v>1808352.0</v>
      </c>
      <c r="F4" s="577">
        <v>1185840.0</v>
      </c>
      <c r="G4" s="577">
        <v>1594080.0</v>
      </c>
      <c r="H4" s="577">
        <v>1807920.0</v>
      </c>
      <c r="I4" s="577">
        <v>1285200.0</v>
      </c>
      <c r="J4" s="577">
        <v>1815480.0</v>
      </c>
      <c r="K4" s="578"/>
      <c r="L4" s="577">
        <v>1764400.0</v>
      </c>
      <c r="M4" s="577">
        <v>1386000.0</v>
      </c>
      <c r="N4" s="577">
        <v>1239700.0</v>
      </c>
      <c r="O4" s="577">
        <v>1192400.0</v>
      </c>
      <c r="P4" s="577">
        <v>1553200.0</v>
      </c>
      <c r="Q4" s="577">
        <v>1864800.0</v>
      </c>
      <c r="R4" s="579">
        <f t="shared" ref="R4:R8" si="3">SUM(E4:J4,L4:Q4)</f>
        <v>18497372</v>
      </c>
      <c r="S4" s="580">
        <f t="shared" ref="S4:S8" si="4">IFERROR(R4/$R$3,"")</f>
        <v>0.03875348001</v>
      </c>
      <c r="T4" s="580"/>
      <c r="U4" s="467"/>
      <c r="V4" s="467"/>
      <c r="W4" s="467"/>
      <c r="X4" s="467"/>
      <c r="Y4" s="467"/>
      <c r="Z4" s="467"/>
      <c r="AA4" s="467"/>
      <c r="AB4" s="467"/>
      <c r="AC4" s="467"/>
      <c r="AD4" s="467"/>
      <c r="AE4" s="467"/>
      <c r="AF4" s="467"/>
      <c r="AG4" s="467"/>
      <c r="AH4" s="467"/>
      <c r="AI4" s="467"/>
      <c r="AJ4" s="467"/>
      <c r="AK4" s="467"/>
      <c r="AL4" s="467"/>
      <c r="AM4" s="467"/>
    </row>
    <row r="5" ht="11.25" customHeight="1">
      <c r="A5" s="426" t="s">
        <v>106</v>
      </c>
      <c r="B5" s="351">
        <v>500.0</v>
      </c>
      <c r="C5" s="351">
        <v>2.0</v>
      </c>
      <c r="D5" s="351"/>
      <c r="E5" s="515">
        <v>232200.0</v>
      </c>
      <c r="F5" s="515">
        <v>178200.0</v>
      </c>
      <c r="G5" s="515">
        <v>199800.0</v>
      </c>
      <c r="H5" s="515">
        <v>226800.0</v>
      </c>
      <c r="I5" s="515">
        <v>178200.0</v>
      </c>
      <c r="J5" s="515">
        <v>205200.0</v>
      </c>
      <c r="K5" s="368"/>
      <c r="L5" s="515">
        <v>208800.0</v>
      </c>
      <c r="M5" s="515">
        <v>165000.0</v>
      </c>
      <c r="N5" s="515">
        <v>176000.0</v>
      </c>
      <c r="O5" s="515">
        <v>176000.0</v>
      </c>
      <c r="P5" s="515">
        <v>148500.0</v>
      </c>
      <c r="Q5" s="515">
        <v>221485.0</v>
      </c>
      <c r="R5" s="556">
        <f t="shared" si="3"/>
        <v>2316185</v>
      </c>
      <c r="S5" s="369">
        <f t="shared" si="4"/>
        <v>0.004852593606</v>
      </c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426" t="s">
        <v>107</v>
      </c>
      <c r="B6" s="351">
        <v>500.0</v>
      </c>
      <c r="C6" s="351">
        <v>3.0</v>
      </c>
      <c r="D6" s="351"/>
      <c r="E6" s="515">
        <v>3.2762763E7</v>
      </c>
      <c r="F6" s="515">
        <v>3.4517148E7</v>
      </c>
      <c r="G6" s="515">
        <v>3.5561295E7</v>
      </c>
      <c r="H6" s="515">
        <v>3.5349135E7</v>
      </c>
      <c r="I6" s="515">
        <v>3.5515071E7</v>
      </c>
      <c r="J6" s="515">
        <v>3.6909702E7</v>
      </c>
      <c r="K6" s="368"/>
      <c r="L6" s="515">
        <v>4.2971352E7</v>
      </c>
      <c r="M6" s="515">
        <v>4.3990213E7</v>
      </c>
      <c r="N6" s="515">
        <v>4.4185284E7</v>
      </c>
      <c r="O6" s="515">
        <v>4.4106592E7</v>
      </c>
      <c r="P6" s="515">
        <v>3.607043E7</v>
      </c>
      <c r="Q6" s="515">
        <v>3.3580641E7</v>
      </c>
      <c r="R6" s="556">
        <f t="shared" si="3"/>
        <v>455519626</v>
      </c>
      <c r="S6" s="369">
        <f t="shared" si="4"/>
        <v>0.9543502028</v>
      </c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517" t="s">
        <v>108</v>
      </c>
      <c r="B7" s="356">
        <v>500.0</v>
      </c>
      <c r="C7" s="356">
        <v>4.0</v>
      </c>
      <c r="D7" s="356"/>
      <c r="E7" s="518">
        <v>0.0</v>
      </c>
      <c r="F7" s="518">
        <v>0.0</v>
      </c>
      <c r="G7" s="518">
        <v>0.0</v>
      </c>
      <c r="H7" s="518">
        <v>0.0</v>
      </c>
      <c r="I7" s="518">
        <v>0.0</v>
      </c>
      <c r="J7" s="518">
        <v>0.0</v>
      </c>
      <c r="K7" s="397"/>
      <c r="L7" s="518">
        <v>0.0</v>
      </c>
      <c r="M7" s="518">
        <v>0.0</v>
      </c>
      <c r="N7" s="518">
        <v>0.0</v>
      </c>
      <c r="O7" s="518">
        <v>0.0</v>
      </c>
      <c r="P7" s="518">
        <v>0.0</v>
      </c>
      <c r="Q7" s="518">
        <v>0.0</v>
      </c>
      <c r="R7" s="558">
        <f t="shared" si="3"/>
        <v>0</v>
      </c>
      <c r="S7" s="398">
        <f t="shared" si="4"/>
        <v>0</v>
      </c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356"/>
      <c r="AH7" s="356"/>
      <c r="AI7" s="356"/>
      <c r="AJ7" s="356"/>
      <c r="AK7" s="356"/>
      <c r="AL7" s="356"/>
      <c r="AM7" s="356"/>
    </row>
    <row r="8" ht="11.25" customHeight="1">
      <c r="A8" s="426" t="s">
        <v>109</v>
      </c>
      <c r="B8" s="351">
        <v>500.0</v>
      </c>
      <c r="C8" s="351">
        <v>0.0</v>
      </c>
      <c r="D8" s="351"/>
      <c r="E8" s="515">
        <v>15820.0</v>
      </c>
      <c r="F8" s="515">
        <v>23730.0</v>
      </c>
      <c r="G8" s="515">
        <v>31640.0</v>
      </c>
      <c r="H8" s="515">
        <v>30000.0</v>
      </c>
      <c r="I8" s="515">
        <v>185730.0</v>
      </c>
      <c r="J8" s="515">
        <v>37955.0</v>
      </c>
      <c r="K8" s="368"/>
      <c r="L8" s="515">
        <v>20000.0</v>
      </c>
      <c r="M8" s="515">
        <v>92655.0</v>
      </c>
      <c r="N8" s="515">
        <v>106910.0</v>
      </c>
      <c r="O8" s="515">
        <v>179407.0</v>
      </c>
      <c r="P8" s="515">
        <v>81820.0</v>
      </c>
      <c r="Q8" s="515">
        <v>169820.0</v>
      </c>
      <c r="R8" s="556">
        <f t="shared" si="3"/>
        <v>975487</v>
      </c>
      <c r="S8" s="369">
        <f t="shared" si="4"/>
        <v>0.002043723614</v>
      </c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</row>
    <row r="9" ht="11.25" customHeight="1">
      <c r="A9" s="385" t="s">
        <v>34</v>
      </c>
      <c r="B9" s="405">
        <v>500.0</v>
      </c>
      <c r="C9" s="405">
        <v>5.0</v>
      </c>
      <c r="D9" s="405"/>
      <c r="E9" s="581"/>
      <c r="F9" s="581"/>
      <c r="G9" s="581"/>
      <c r="H9" s="581"/>
      <c r="I9" s="581"/>
      <c r="J9" s="581"/>
      <c r="K9" s="465"/>
      <c r="L9" s="581"/>
      <c r="M9" s="581"/>
      <c r="N9" s="581"/>
      <c r="O9" s="581"/>
      <c r="P9" s="581"/>
      <c r="Q9" s="581"/>
      <c r="R9" s="581"/>
      <c r="S9" s="456"/>
      <c r="T9" s="405"/>
      <c r="U9" s="405"/>
      <c r="V9" s="405"/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05"/>
      <c r="AL9" s="405"/>
      <c r="AM9" s="405"/>
    </row>
    <row r="10" ht="11.25" customHeight="1">
      <c r="A10" s="367" t="s">
        <v>79</v>
      </c>
      <c r="B10" s="405">
        <v>500.0</v>
      </c>
      <c r="C10" s="405">
        <v>8.0</v>
      </c>
      <c r="D10" s="405"/>
      <c r="E10" s="581"/>
      <c r="F10" s="581"/>
      <c r="G10" s="581"/>
      <c r="H10" s="581"/>
      <c r="I10" s="581"/>
      <c r="J10" s="581"/>
      <c r="K10" s="465"/>
      <c r="L10" s="581"/>
      <c r="M10" s="581"/>
      <c r="N10" s="581"/>
      <c r="O10" s="581"/>
      <c r="P10" s="581"/>
      <c r="Q10" s="581"/>
      <c r="R10" s="581"/>
      <c r="S10" s="456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</row>
    <row r="11" ht="11.25" customHeight="1">
      <c r="A11" s="367" t="s">
        <v>80</v>
      </c>
      <c r="B11" s="386">
        <v>500.0</v>
      </c>
      <c r="C11" s="386">
        <v>10.0</v>
      </c>
      <c r="D11" s="386"/>
      <c r="E11" s="582"/>
      <c r="F11" s="582"/>
      <c r="G11" s="582"/>
      <c r="H11" s="582"/>
      <c r="I11" s="582"/>
      <c r="J11" s="582"/>
      <c r="K11" s="387"/>
      <c r="L11" s="582"/>
      <c r="M11" s="582"/>
      <c r="N11" s="582"/>
      <c r="O11" s="582"/>
      <c r="P11" s="582"/>
      <c r="Q11" s="582"/>
      <c r="R11" s="582"/>
      <c r="S11" s="388"/>
      <c r="T11" s="388"/>
      <c r="U11" s="386"/>
      <c r="V11" s="386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</row>
    <row r="12" ht="11.25" customHeight="1">
      <c r="A12" s="367" t="s">
        <v>110</v>
      </c>
      <c r="B12" s="351"/>
      <c r="C12" s="351"/>
      <c r="D12" s="351"/>
      <c r="E12" s="443"/>
      <c r="F12" s="443"/>
      <c r="G12" s="443"/>
      <c r="H12" s="443"/>
      <c r="I12" s="443"/>
      <c r="J12" s="443"/>
      <c r="K12" s="368"/>
      <c r="L12" s="443"/>
      <c r="M12" s="443"/>
      <c r="N12" s="443"/>
      <c r="O12" s="443"/>
      <c r="P12" s="443"/>
      <c r="Q12" s="443"/>
      <c r="R12" s="443"/>
      <c r="S12" s="369"/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367" t="s">
        <v>111</v>
      </c>
      <c r="B13" s="351">
        <v>500.0</v>
      </c>
      <c r="C13" s="351">
        <v>7.0</v>
      </c>
      <c r="D13" s="351"/>
      <c r="E13" s="443"/>
      <c r="F13" s="443"/>
      <c r="G13" s="443"/>
      <c r="H13" s="443"/>
      <c r="I13" s="443"/>
      <c r="J13" s="443"/>
      <c r="K13" s="368"/>
      <c r="L13" s="443"/>
      <c r="M13" s="443"/>
      <c r="N13" s="443"/>
      <c r="O13" s="443"/>
      <c r="P13" s="443"/>
      <c r="Q13" s="443"/>
      <c r="R13" s="443"/>
      <c r="S13" s="369"/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373" t="s">
        <v>112</v>
      </c>
      <c r="B14" s="351">
        <v>500.0</v>
      </c>
      <c r="C14" s="351">
        <v>9.0</v>
      </c>
      <c r="D14" s="351"/>
      <c r="E14" s="443"/>
      <c r="F14" s="443"/>
      <c r="G14" s="443"/>
      <c r="H14" s="443"/>
      <c r="I14" s="443"/>
      <c r="J14" s="443"/>
      <c r="K14" s="368"/>
      <c r="L14" s="443"/>
      <c r="M14" s="443"/>
      <c r="N14" s="443"/>
      <c r="O14" s="443"/>
      <c r="P14" s="443"/>
      <c r="Q14" s="443"/>
      <c r="R14" s="443"/>
      <c r="S14" s="369"/>
      <c r="T14" s="369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</row>
    <row r="15" ht="11.25" customHeight="1">
      <c r="A15" s="373" t="s">
        <v>113</v>
      </c>
      <c r="B15" s="351">
        <v>500.0</v>
      </c>
      <c r="C15" s="351">
        <v>6.0</v>
      </c>
      <c r="D15" s="351"/>
      <c r="E15" s="443"/>
      <c r="F15" s="443"/>
      <c r="G15" s="443"/>
      <c r="H15" s="443"/>
      <c r="I15" s="443"/>
      <c r="J15" s="443"/>
      <c r="K15" s="368"/>
      <c r="L15" s="443"/>
      <c r="M15" s="443"/>
      <c r="N15" s="443"/>
      <c r="O15" s="443"/>
      <c r="P15" s="443"/>
      <c r="Q15" s="443"/>
      <c r="R15" s="443"/>
      <c r="S15" s="369"/>
      <c r="T15" s="369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</row>
    <row r="16" ht="11.25" customHeight="1">
      <c r="A16" s="367" t="s">
        <v>82</v>
      </c>
      <c r="B16" s="351">
        <v>500.0</v>
      </c>
      <c r="C16" s="351">
        <v>12.0</v>
      </c>
      <c r="D16" s="351"/>
      <c r="E16" s="443"/>
      <c r="F16" s="443"/>
      <c r="G16" s="443"/>
      <c r="H16" s="443"/>
      <c r="I16" s="443"/>
      <c r="J16" s="443"/>
      <c r="K16" s="368"/>
      <c r="L16" s="443"/>
      <c r="M16" s="443"/>
      <c r="N16" s="443"/>
      <c r="O16" s="443"/>
      <c r="P16" s="443"/>
      <c r="Q16" s="443"/>
      <c r="R16" s="443"/>
      <c r="S16" s="369"/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5"/>
      <c r="B17" s="376"/>
      <c r="C17" s="376"/>
      <c r="D17" s="376"/>
      <c r="E17" s="470"/>
      <c r="F17" s="470"/>
      <c r="G17" s="470"/>
      <c r="H17" s="470"/>
      <c r="I17" s="470"/>
      <c r="J17" s="470"/>
      <c r="K17" s="470"/>
      <c r="L17" s="470"/>
      <c r="M17" s="470"/>
      <c r="N17" s="470"/>
      <c r="O17" s="470"/>
      <c r="P17" s="470"/>
      <c r="Q17" s="470"/>
      <c r="R17" s="470"/>
      <c r="S17" s="37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544" t="s">
        <v>114</v>
      </c>
      <c r="B18" s="447">
        <v>604.0</v>
      </c>
      <c r="C18" s="447"/>
      <c r="D18" s="545" t="s">
        <v>115</v>
      </c>
      <c r="E18" s="583">
        <f t="shared" ref="E18:J18" si="5">SUM(E19:E29)</f>
        <v>16873507</v>
      </c>
      <c r="F18" s="583">
        <f t="shared" si="5"/>
        <v>18306796</v>
      </c>
      <c r="G18" s="583">
        <f t="shared" si="5"/>
        <v>18573081</v>
      </c>
      <c r="H18" s="583">
        <f t="shared" si="5"/>
        <v>18264246</v>
      </c>
      <c r="I18" s="583">
        <f t="shared" si="5"/>
        <v>18655226</v>
      </c>
      <c r="J18" s="583">
        <f t="shared" si="5"/>
        <v>18670671</v>
      </c>
      <c r="K18" s="584"/>
      <c r="L18" s="583">
        <f t="shared" ref="L18:R18" si="6">SUM(L19:L29)</f>
        <v>22666290</v>
      </c>
      <c r="M18" s="583">
        <f t="shared" si="6"/>
        <v>22970655</v>
      </c>
      <c r="N18" s="583">
        <f t="shared" si="6"/>
        <v>23014937</v>
      </c>
      <c r="O18" s="583">
        <f t="shared" si="6"/>
        <v>23049394</v>
      </c>
      <c r="P18" s="583">
        <f t="shared" si="6"/>
        <v>18923458</v>
      </c>
      <c r="Q18" s="583">
        <f t="shared" si="6"/>
        <v>17695039</v>
      </c>
      <c r="R18" s="583">
        <f t="shared" si="6"/>
        <v>237663300</v>
      </c>
      <c r="S18" s="548">
        <f>IFERROR(R18/R3,"")</f>
        <v>0.4979237021</v>
      </c>
      <c r="T18" s="447"/>
      <c r="U18" s="585"/>
      <c r="V18" s="585"/>
      <c r="W18" s="585"/>
      <c r="X18" s="585"/>
      <c r="Y18" s="585"/>
      <c r="Z18" s="585"/>
      <c r="AA18" s="585"/>
      <c r="AB18" s="585"/>
      <c r="AC18" s="585"/>
      <c r="AD18" s="585"/>
      <c r="AE18" s="447"/>
      <c r="AF18" s="447"/>
      <c r="AG18" s="447"/>
      <c r="AH18" s="447"/>
      <c r="AI18" s="447"/>
      <c r="AJ18" s="447"/>
      <c r="AK18" s="447"/>
      <c r="AL18" s="447"/>
      <c r="AM18" s="447"/>
    </row>
    <row r="19" ht="11.25" customHeight="1">
      <c r="A19" s="426" t="s">
        <v>107</v>
      </c>
      <c r="B19" s="386">
        <v>604.0</v>
      </c>
      <c r="C19" s="386">
        <v>3.0</v>
      </c>
      <c r="D19" s="386"/>
      <c r="E19" s="586">
        <v>1.6873507E7</v>
      </c>
      <c r="F19" s="586">
        <v>1.8306796E7</v>
      </c>
      <c r="G19" s="586">
        <v>1.8573081E7</v>
      </c>
      <c r="H19" s="586">
        <v>1.8264246E7</v>
      </c>
      <c r="I19" s="586">
        <v>1.8655226E7</v>
      </c>
      <c r="J19" s="586">
        <v>1.8670671E7</v>
      </c>
      <c r="K19" s="387"/>
      <c r="L19" s="586">
        <v>2.266629E7</v>
      </c>
      <c r="M19" s="586">
        <v>2.2970655E7</v>
      </c>
      <c r="N19" s="586">
        <v>2.3014937E7</v>
      </c>
      <c r="O19" s="586">
        <v>2.3049394E7</v>
      </c>
      <c r="P19" s="586">
        <v>1.8923458E7</v>
      </c>
      <c r="Q19" s="586">
        <v>1.7695039E7</v>
      </c>
      <c r="R19" s="579">
        <f t="shared" ref="R19:R21" si="7">SUM(E19:J19,L19:Q19)</f>
        <v>237663300</v>
      </c>
      <c r="S19" s="388">
        <f t="shared" ref="S19:S21" si="8">IFERROR(R19/$R$18,"")</f>
        <v>1</v>
      </c>
      <c r="T19" s="389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</row>
    <row r="20" ht="11.25" customHeight="1">
      <c r="A20" s="517" t="s">
        <v>108</v>
      </c>
      <c r="B20" s="356">
        <v>604.0</v>
      </c>
      <c r="C20" s="356">
        <v>4.0</v>
      </c>
      <c r="D20" s="356"/>
      <c r="E20" s="518">
        <v>0.0</v>
      </c>
      <c r="F20" s="518">
        <v>0.0</v>
      </c>
      <c r="G20" s="518">
        <v>0.0</v>
      </c>
      <c r="H20" s="518">
        <v>0.0</v>
      </c>
      <c r="I20" s="518">
        <v>0.0</v>
      </c>
      <c r="J20" s="518">
        <v>0.0</v>
      </c>
      <c r="K20" s="397"/>
      <c r="L20" s="518">
        <v>0.0</v>
      </c>
      <c r="M20" s="518">
        <v>0.0</v>
      </c>
      <c r="N20" s="518">
        <v>0.0</v>
      </c>
      <c r="O20" s="518">
        <v>0.0</v>
      </c>
      <c r="P20" s="518">
        <v>0.0</v>
      </c>
      <c r="Q20" s="518">
        <v>0.0</v>
      </c>
      <c r="R20" s="556">
        <f t="shared" si="7"/>
        <v>0</v>
      </c>
      <c r="S20" s="398">
        <f t="shared" si="8"/>
        <v>0</v>
      </c>
      <c r="T20" s="482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6"/>
      <c r="AK20" s="356"/>
      <c r="AL20" s="356"/>
      <c r="AM20" s="356"/>
    </row>
    <row r="21" ht="11.25" customHeight="1">
      <c r="A21" s="426" t="s">
        <v>109</v>
      </c>
      <c r="B21" s="356">
        <v>604.0</v>
      </c>
      <c r="C21" s="351">
        <v>0.0</v>
      </c>
      <c r="D21" s="351"/>
      <c r="E21" s="515">
        <v>0.0</v>
      </c>
      <c r="F21" s="515">
        <v>0.0</v>
      </c>
      <c r="G21" s="515">
        <v>0.0</v>
      </c>
      <c r="H21" s="515">
        <v>0.0</v>
      </c>
      <c r="I21" s="515">
        <v>0.0</v>
      </c>
      <c r="J21" s="515">
        <v>0.0</v>
      </c>
      <c r="K21" s="368"/>
      <c r="L21" s="515">
        <v>0.0</v>
      </c>
      <c r="M21" s="515">
        <v>0.0</v>
      </c>
      <c r="N21" s="515">
        <v>0.0</v>
      </c>
      <c r="O21" s="515">
        <v>0.0</v>
      </c>
      <c r="P21" s="515">
        <v>0.0</v>
      </c>
      <c r="Q21" s="515">
        <v>0.0</v>
      </c>
      <c r="R21" s="556">
        <f t="shared" si="7"/>
        <v>0</v>
      </c>
      <c r="S21" s="398">
        <f t="shared" si="8"/>
        <v>0</v>
      </c>
      <c r="T21" s="390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</row>
    <row r="22" ht="11.25" customHeight="1">
      <c r="A22" s="385" t="s">
        <v>34</v>
      </c>
      <c r="B22" s="356">
        <v>604.0</v>
      </c>
      <c r="C22" s="405">
        <v>5.0</v>
      </c>
      <c r="D22" s="405"/>
      <c r="E22" s="581"/>
      <c r="F22" s="581"/>
      <c r="G22" s="581"/>
      <c r="H22" s="581"/>
      <c r="I22" s="581"/>
      <c r="J22" s="581"/>
      <c r="K22" s="465"/>
      <c r="L22" s="581"/>
      <c r="M22" s="581"/>
      <c r="N22" s="581"/>
      <c r="O22" s="581"/>
      <c r="P22" s="581"/>
      <c r="Q22" s="581"/>
      <c r="R22" s="587"/>
      <c r="S22" s="456"/>
      <c r="T22" s="588"/>
      <c r="U22" s="405"/>
      <c r="V22" s="405"/>
      <c r="W22" s="405"/>
      <c r="X22" s="405"/>
      <c r="Y22" s="405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405"/>
      <c r="AK22" s="405"/>
      <c r="AL22" s="405"/>
      <c r="AM22" s="405"/>
    </row>
    <row r="23" ht="11.25" customHeight="1">
      <c r="A23" s="367" t="s">
        <v>79</v>
      </c>
      <c r="B23" s="356">
        <v>604.0</v>
      </c>
      <c r="C23" s="405">
        <v>8.0</v>
      </c>
      <c r="D23" s="405"/>
      <c r="E23" s="581"/>
      <c r="F23" s="581"/>
      <c r="G23" s="581"/>
      <c r="H23" s="581"/>
      <c r="I23" s="581"/>
      <c r="J23" s="581"/>
      <c r="K23" s="465"/>
      <c r="L23" s="581"/>
      <c r="M23" s="581"/>
      <c r="N23" s="581"/>
      <c r="O23" s="581"/>
      <c r="P23" s="581"/>
      <c r="Q23" s="581"/>
      <c r="R23" s="587"/>
      <c r="S23" s="456"/>
      <c r="T23" s="588"/>
      <c r="U23" s="405"/>
      <c r="V23" s="405"/>
      <c r="W23" s="405"/>
      <c r="X23" s="405"/>
      <c r="Y23" s="405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05"/>
      <c r="AL23" s="405"/>
      <c r="AM23" s="405"/>
    </row>
    <row r="24" ht="11.25" customHeight="1">
      <c r="A24" s="367" t="s">
        <v>80</v>
      </c>
      <c r="B24" s="356">
        <v>604.0</v>
      </c>
      <c r="C24" s="386">
        <v>10.0</v>
      </c>
      <c r="D24" s="386"/>
      <c r="E24" s="582"/>
      <c r="F24" s="582"/>
      <c r="G24" s="582"/>
      <c r="H24" s="582"/>
      <c r="I24" s="582"/>
      <c r="J24" s="582"/>
      <c r="K24" s="387"/>
      <c r="L24" s="582"/>
      <c r="M24" s="582"/>
      <c r="N24" s="582"/>
      <c r="O24" s="582"/>
      <c r="P24" s="582"/>
      <c r="Q24" s="582"/>
      <c r="R24" s="582"/>
      <c r="S24" s="456"/>
      <c r="T24" s="389"/>
      <c r="U24" s="386"/>
      <c r="V24" s="386"/>
      <c r="W24" s="386"/>
      <c r="X24" s="386"/>
      <c r="Y24" s="386"/>
      <c r="Z24" s="386"/>
      <c r="AA24" s="386"/>
      <c r="AB24" s="386"/>
      <c r="AC24" s="386"/>
      <c r="AD24" s="386"/>
      <c r="AE24" s="386"/>
      <c r="AF24" s="386"/>
      <c r="AG24" s="386"/>
      <c r="AH24" s="386"/>
      <c r="AI24" s="386"/>
      <c r="AJ24" s="386"/>
      <c r="AK24" s="386"/>
      <c r="AL24" s="386"/>
      <c r="AM24" s="386"/>
    </row>
    <row r="25" ht="11.25" customHeight="1">
      <c r="A25" s="367" t="s">
        <v>116</v>
      </c>
      <c r="B25" s="356">
        <v>604.0</v>
      </c>
      <c r="C25" s="351">
        <v>11.0</v>
      </c>
      <c r="D25" s="351"/>
      <c r="E25" s="443"/>
      <c r="F25" s="443"/>
      <c r="G25" s="443"/>
      <c r="H25" s="443"/>
      <c r="I25" s="443"/>
      <c r="J25" s="443"/>
      <c r="K25" s="368"/>
      <c r="L25" s="443"/>
      <c r="M25" s="443"/>
      <c r="N25" s="443"/>
      <c r="O25" s="443"/>
      <c r="P25" s="443"/>
      <c r="Q25" s="443"/>
      <c r="R25" s="443"/>
      <c r="S25" s="398"/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56">
        <v>604.0</v>
      </c>
      <c r="C26" s="351">
        <v>7.0</v>
      </c>
      <c r="D26" s="351"/>
      <c r="E26" s="443"/>
      <c r="F26" s="443"/>
      <c r="G26" s="443"/>
      <c r="H26" s="443"/>
      <c r="I26" s="443"/>
      <c r="J26" s="443"/>
      <c r="K26" s="368"/>
      <c r="L26" s="443"/>
      <c r="M26" s="443"/>
      <c r="N26" s="443"/>
      <c r="O26" s="443"/>
      <c r="P26" s="443"/>
      <c r="Q26" s="443"/>
      <c r="R26" s="443"/>
      <c r="S26" s="398"/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373" t="s">
        <v>112</v>
      </c>
      <c r="B27" s="356">
        <v>604.0</v>
      </c>
      <c r="C27" s="351">
        <v>9.0</v>
      </c>
      <c r="D27" s="351"/>
      <c r="E27" s="443"/>
      <c r="F27" s="443"/>
      <c r="G27" s="443"/>
      <c r="H27" s="443"/>
      <c r="I27" s="443"/>
      <c r="J27" s="443"/>
      <c r="K27" s="368"/>
      <c r="L27" s="443"/>
      <c r="M27" s="443"/>
      <c r="N27" s="443"/>
      <c r="O27" s="443"/>
      <c r="P27" s="443"/>
      <c r="Q27" s="443"/>
      <c r="R27" s="443"/>
      <c r="S27" s="398"/>
      <c r="T27" s="390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</row>
    <row r="28" ht="11.25" customHeight="1">
      <c r="A28" s="373" t="s">
        <v>113</v>
      </c>
      <c r="B28" s="356">
        <v>604.0</v>
      </c>
      <c r="C28" s="351">
        <v>6.0</v>
      </c>
      <c r="D28" s="351"/>
      <c r="E28" s="443"/>
      <c r="F28" s="443"/>
      <c r="G28" s="443"/>
      <c r="H28" s="443"/>
      <c r="I28" s="443"/>
      <c r="J28" s="443"/>
      <c r="K28" s="368"/>
      <c r="L28" s="443"/>
      <c r="M28" s="443"/>
      <c r="N28" s="443"/>
      <c r="O28" s="443"/>
      <c r="P28" s="443"/>
      <c r="Q28" s="443"/>
      <c r="R28" s="443"/>
      <c r="S28" s="398"/>
      <c r="T28" s="390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</row>
    <row r="29" ht="11.25" customHeight="1">
      <c r="A29" s="367" t="s">
        <v>82</v>
      </c>
      <c r="B29" s="351">
        <v>604.0</v>
      </c>
      <c r="C29" s="351">
        <v>12.0</v>
      </c>
      <c r="D29" s="351"/>
      <c r="E29" s="443"/>
      <c r="F29" s="443"/>
      <c r="G29" s="443"/>
      <c r="H29" s="443"/>
      <c r="I29" s="443"/>
      <c r="J29" s="443"/>
      <c r="K29" s="368"/>
      <c r="L29" s="443"/>
      <c r="M29" s="443"/>
      <c r="N29" s="443"/>
      <c r="O29" s="443"/>
      <c r="P29" s="443"/>
      <c r="Q29" s="443"/>
      <c r="R29" s="443"/>
      <c r="S29" s="369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470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9">E3-E18</f>
        <v>17945628</v>
      </c>
      <c r="F31" s="395">
        <f t="shared" si="9"/>
        <v>17598122</v>
      </c>
      <c r="G31" s="395">
        <f t="shared" si="9"/>
        <v>18813734</v>
      </c>
      <c r="H31" s="395">
        <f t="shared" si="9"/>
        <v>19149609</v>
      </c>
      <c r="I31" s="395">
        <f t="shared" si="9"/>
        <v>18508975</v>
      </c>
      <c r="J31" s="395">
        <f t="shared" si="9"/>
        <v>20297666</v>
      </c>
      <c r="K31" s="396"/>
      <c r="L31" s="395">
        <f t="shared" ref="L31:Q31" si="10">L3-L18</f>
        <v>22298262</v>
      </c>
      <c r="M31" s="395">
        <f t="shared" si="10"/>
        <v>22663213</v>
      </c>
      <c r="N31" s="395">
        <f t="shared" si="10"/>
        <v>22692957</v>
      </c>
      <c r="O31" s="395">
        <f t="shared" si="10"/>
        <v>22605005</v>
      </c>
      <c r="P31" s="395">
        <f t="shared" si="10"/>
        <v>18930492</v>
      </c>
      <c r="Q31" s="395">
        <f t="shared" si="10"/>
        <v>18141707</v>
      </c>
      <c r="R31" s="395">
        <f t="shared" ref="R31:R36" si="13">SUM(E31:J31,L31:Q31)</f>
        <v>239645370</v>
      </c>
      <c r="S31" s="384">
        <f>IFERROR(R31/R3,"")</f>
        <v>0.5020762979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416" t="s">
        <v>105</v>
      </c>
      <c r="B32" s="386"/>
      <c r="C32" s="386"/>
      <c r="D32" s="386"/>
      <c r="E32" s="387">
        <f t="shared" ref="E32:J32" si="11">E4</f>
        <v>1808352</v>
      </c>
      <c r="F32" s="387">
        <f t="shared" si="11"/>
        <v>1185840</v>
      </c>
      <c r="G32" s="387">
        <f t="shared" si="11"/>
        <v>1594080</v>
      </c>
      <c r="H32" s="387">
        <f t="shared" si="11"/>
        <v>1807920</v>
      </c>
      <c r="I32" s="387">
        <f t="shared" si="11"/>
        <v>1285200</v>
      </c>
      <c r="J32" s="387">
        <f t="shared" si="11"/>
        <v>1815480</v>
      </c>
      <c r="K32" s="387"/>
      <c r="L32" s="387">
        <f t="shared" ref="L32:Q32" si="12">L4</f>
        <v>1764400</v>
      </c>
      <c r="M32" s="387">
        <f t="shared" si="12"/>
        <v>1386000</v>
      </c>
      <c r="N32" s="387">
        <f t="shared" si="12"/>
        <v>1239700</v>
      </c>
      <c r="O32" s="387">
        <f t="shared" si="12"/>
        <v>1192400</v>
      </c>
      <c r="P32" s="387">
        <f t="shared" si="12"/>
        <v>1553200</v>
      </c>
      <c r="Q32" s="387">
        <f t="shared" si="12"/>
        <v>1864800</v>
      </c>
      <c r="R32" s="387">
        <f t="shared" si="13"/>
        <v>18497372</v>
      </c>
      <c r="S32" s="388">
        <f t="shared" ref="S32:S36" si="16">IFERROR(R32/$R$31,"")</f>
        <v>0.07718643594</v>
      </c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426" t="s">
        <v>106</v>
      </c>
      <c r="B33" s="351"/>
      <c r="C33" s="351"/>
      <c r="D33" s="351"/>
      <c r="E33" s="368">
        <f t="shared" ref="E33:J33" si="14">E5</f>
        <v>232200</v>
      </c>
      <c r="F33" s="368">
        <f t="shared" si="14"/>
        <v>178200</v>
      </c>
      <c r="G33" s="368">
        <f t="shared" si="14"/>
        <v>199800</v>
      </c>
      <c r="H33" s="368">
        <f t="shared" si="14"/>
        <v>226800</v>
      </c>
      <c r="I33" s="368">
        <f t="shared" si="14"/>
        <v>178200</v>
      </c>
      <c r="J33" s="368">
        <f t="shared" si="14"/>
        <v>205200</v>
      </c>
      <c r="K33" s="368"/>
      <c r="L33" s="368">
        <f t="shared" ref="L33:Q33" si="15">L5</f>
        <v>208800</v>
      </c>
      <c r="M33" s="368">
        <f t="shared" si="15"/>
        <v>165000</v>
      </c>
      <c r="N33" s="368">
        <f t="shared" si="15"/>
        <v>176000</v>
      </c>
      <c r="O33" s="368">
        <f t="shared" si="15"/>
        <v>176000</v>
      </c>
      <c r="P33" s="368">
        <f t="shared" si="15"/>
        <v>148500</v>
      </c>
      <c r="Q33" s="368">
        <f t="shared" si="15"/>
        <v>221485</v>
      </c>
      <c r="R33" s="368">
        <f t="shared" si="13"/>
        <v>2316185</v>
      </c>
      <c r="S33" s="369">
        <f t="shared" si="16"/>
        <v>0.009665052156</v>
      </c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426" t="s">
        <v>107</v>
      </c>
      <c r="B34" s="351"/>
      <c r="C34" s="351"/>
      <c r="D34" s="351"/>
      <c r="E34" s="368">
        <f t="shared" ref="E34:J34" si="17">E6-E19</f>
        <v>15889256</v>
      </c>
      <c r="F34" s="368">
        <f t="shared" si="17"/>
        <v>16210352</v>
      </c>
      <c r="G34" s="368">
        <f t="shared" si="17"/>
        <v>16988214</v>
      </c>
      <c r="H34" s="368">
        <f t="shared" si="17"/>
        <v>17084889</v>
      </c>
      <c r="I34" s="368">
        <f t="shared" si="17"/>
        <v>16859845</v>
      </c>
      <c r="J34" s="368">
        <f t="shared" si="17"/>
        <v>18239031</v>
      </c>
      <c r="K34" s="368"/>
      <c r="L34" s="368">
        <f t="shared" ref="L34:Q34" si="18">L6-L19</f>
        <v>20305062</v>
      </c>
      <c r="M34" s="368">
        <f t="shared" si="18"/>
        <v>21019558</v>
      </c>
      <c r="N34" s="368">
        <f t="shared" si="18"/>
        <v>21170347</v>
      </c>
      <c r="O34" s="368">
        <f t="shared" si="18"/>
        <v>21057198</v>
      </c>
      <c r="P34" s="368">
        <f t="shared" si="18"/>
        <v>17146972</v>
      </c>
      <c r="Q34" s="368">
        <f t="shared" si="18"/>
        <v>15885602</v>
      </c>
      <c r="R34" s="368">
        <f t="shared" si="13"/>
        <v>217856326</v>
      </c>
      <c r="S34" s="369">
        <f t="shared" si="16"/>
        <v>0.909077968</v>
      </c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517" t="s">
        <v>108</v>
      </c>
      <c r="B35" s="356"/>
      <c r="C35" s="356"/>
      <c r="D35" s="356"/>
      <c r="E35" s="397">
        <f t="shared" ref="E35:J35" si="19">E7-E20</f>
        <v>0</v>
      </c>
      <c r="F35" s="397">
        <f t="shared" si="19"/>
        <v>0</v>
      </c>
      <c r="G35" s="397">
        <f t="shared" si="19"/>
        <v>0</v>
      </c>
      <c r="H35" s="397">
        <f t="shared" si="19"/>
        <v>0</v>
      </c>
      <c r="I35" s="397">
        <f t="shared" si="19"/>
        <v>0</v>
      </c>
      <c r="J35" s="397">
        <f t="shared" si="19"/>
        <v>0</v>
      </c>
      <c r="K35" s="397"/>
      <c r="L35" s="397">
        <f t="shared" ref="L35:Q35" si="20">L7-L20</f>
        <v>0</v>
      </c>
      <c r="M35" s="397">
        <f t="shared" si="20"/>
        <v>0</v>
      </c>
      <c r="N35" s="397">
        <f t="shared" si="20"/>
        <v>0</v>
      </c>
      <c r="O35" s="397">
        <f t="shared" si="20"/>
        <v>0</v>
      </c>
      <c r="P35" s="397">
        <f t="shared" si="20"/>
        <v>0</v>
      </c>
      <c r="Q35" s="397">
        <f t="shared" si="20"/>
        <v>0</v>
      </c>
      <c r="R35" s="397">
        <f t="shared" si="13"/>
        <v>0</v>
      </c>
      <c r="S35" s="398">
        <f t="shared" si="16"/>
        <v>0</v>
      </c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517" t="s">
        <v>109</v>
      </c>
      <c r="B36" s="356"/>
      <c r="C36" s="356"/>
      <c r="D36" s="356"/>
      <c r="E36" s="397">
        <f t="shared" ref="E36:J36" si="21">E8-E21</f>
        <v>15820</v>
      </c>
      <c r="F36" s="397">
        <f t="shared" si="21"/>
        <v>23730</v>
      </c>
      <c r="G36" s="397">
        <f t="shared" si="21"/>
        <v>31640</v>
      </c>
      <c r="H36" s="397">
        <f t="shared" si="21"/>
        <v>30000</v>
      </c>
      <c r="I36" s="397">
        <f t="shared" si="21"/>
        <v>185730</v>
      </c>
      <c r="J36" s="397">
        <f t="shared" si="21"/>
        <v>37955</v>
      </c>
      <c r="K36" s="397"/>
      <c r="L36" s="397">
        <f t="shared" ref="L36:Q36" si="22">L8-L21</f>
        <v>20000</v>
      </c>
      <c r="M36" s="397">
        <f t="shared" si="22"/>
        <v>92655</v>
      </c>
      <c r="N36" s="397">
        <f t="shared" si="22"/>
        <v>106910</v>
      </c>
      <c r="O36" s="397">
        <f t="shared" si="22"/>
        <v>179407</v>
      </c>
      <c r="P36" s="397">
        <f t="shared" si="22"/>
        <v>81820</v>
      </c>
      <c r="Q36" s="397">
        <f t="shared" si="22"/>
        <v>169820</v>
      </c>
      <c r="R36" s="397">
        <f t="shared" si="13"/>
        <v>975487</v>
      </c>
      <c r="S36" s="398">
        <f t="shared" si="16"/>
        <v>0.004070543904</v>
      </c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87"/>
      <c r="F37" s="587"/>
      <c r="G37" s="587"/>
      <c r="H37" s="587"/>
      <c r="I37" s="587"/>
      <c r="J37" s="587"/>
      <c r="K37" s="397"/>
      <c r="L37" s="587"/>
      <c r="M37" s="587"/>
      <c r="N37" s="587"/>
      <c r="O37" s="587"/>
      <c r="P37" s="587"/>
      <c r="Q37" s="587"/>
      <c r="R37" s="587"/>
      <c r="S37" s="398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67" t="s">
        <v>79</v>
      </c>
      <c r="B38" s="356"/>
      <c r="C38" s="356"/>
      <c r="D38" s="356"/>
      <c r="E38" s="587"/>
      <c r="F38" s="587"/>
      <c r="G38" s="587"/>
      <c r="H38" s="587"/>
      <c r="I38" s="587"/>
      <c r="J38" s="587"/>
      <c r="K38" s="397"/>
      <c r="L38" s="587"/>
      <c r="M38" s="587"/>
      <c r="N38" s="587"/>
      <c r="O38" s="587"/>
      <c r="P38" s="587"/>
      <c r="Q38" s="587"/>
      <c r="R38" s="587"/>
      <c r="S38" s="398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67" t="s">
        <v>80</v>
      </c>
      <c r="B39" s="351"/>
      <c r="C39" s="351"/>
      <c r="D39" s="351"/>
      <c r="E39" s="443"/>
      <c r="F39" s="443"/>
      <c r="G39" s="443"/>
      <c r="H39" s="443"/>
      <c r="I39" s="443"/>
      <c r="J39" s="443"/>
      <c r="K39" s="368"/>
      <c r="L39" s="443"/>
      <c r="M39" s="443"/>
      <c r="N39" s="443"/>
      <c r="O39" s="443"/>
      <c r="P39" s="443"/>
      <c r="Q39" s="443"/>
      <c r="R39" s="443"/>
      <c r="S39" s="369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67" t="s">
        <v>116</v>
      </c>
      <c r="B40" s="351"/>
      <c r="C40" s="351"/>
      <c r="D40" s="351"/>
      <c r="E40" s="443"/>
      <c r="F40" s="443"/>
      <c r="G40" s="443"/>
      <c r="H40" s="443"/>
      <c r="I40" s="443"/>
      <c r="J40" s="443"/>
      <c r="K40" s="368"/>
      <c r="L40" s="443"/>
      <c r="M40" s="443"/>
      <c r="N40" s="443"/>
      <c r="O40" s="443"/>
      <c r="P40" s="443"/>
      <c r="Q40" s="443"/>
      <c r="R40" s="443"/>
      <c r="S40" s="388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367" t="s">
        <v>111</v>
      </c>
      <c r="B41" s="351"/>
      <c r="C41" s="351"/>
      <c r="D41" s="351"/>
      <c r="E41" s="443"/>
      <c r="F41" s="443"/>
      <c r="G41" s="443"/>
      <c r="H41" s="443"/>
      <c r="I41" s="443"/>
      <c r="J41" s="443"/>
      <c r="K41" s="368"/>
      <c r="L41" s="443"/>
      <c r="M41" s="443"/>
      <c r="N41" s="443"/>
      <c r="O41" s="443"/>
      <c r="P41" s="443"/>
      <c r="Q41" s="443"/>
      <c r="R41" s="443"/>
      <c r="S41" s="388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373" t="s">
        <v>112</v>
      </c>
      <c r="B42" s="351"/>
      <c r="C42" s="351"/>
      <c r="D42" s="351"/>
      <c r="E42" s="443"/>
      <c r="F42" s="443"/>
      <c r="G42" s="443"/>
      <c r="H42" s="443"/>
      <c r="I42" s="443"/>
      <c r="J42" s="443"/>
      <c r="K42" s="368"/>
      <c r="L42" s="443"/>
      <c r="M42" s="443"/>
      <c r="N42" s="443"/>
      <c r="O42" s="443"/>
      <c r="P42" s="443"/>
      <c r="Q42" s="443"/>
      <c r="R42" s="443"/>
      <c r="S42" s="388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</row>
    <row r="43" ht="11.25" customHeight="1">
      <c r="A43" s="367" t="s">
        <v>113</v>
      </c>
      <c r="B43" s="356"/>
      <c r="C43" s="356"/>
      <c r="D43" s="356"/>
      <c r="E43" s="443"/>
      <c r="F43" s="443"/>
      <c r="G43" s="443"/>
      <c r="H43" s="443"/>
      <c r="I43" s="443"/>
      <c r="J43" s="443"/>
      <c r="K43" s="368"/>
      <c r="L43" s="443"/>
      <c r="M43" s="443"/>
      <c r="N43" s="443"/>
      <c r="O43" s="443"/>
      <c r="P43" s="443"/>
      <c r="Q43" s="443"/>
      <c r="R43" s="443"/>
      <c r="S43" s="388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367" t="s">
        <v>82</v>
      </c>
      <c r="B44" s="356"/>
      <c r="C44" s="356"/>
      <c r="D44" s="356"/>
      <c r="E44" s="443"/>
      <c r="F44" s="443"/>
      <c r="G44" s="443"/>
      <c r="H44" s="443"/>
      <c r="I44" s="443"/>
      <c r="J44" s="443"/>
      <c r="K44" s="368"/>
      <c r="L44" s="443"/>
      <c r="M44" s="443"/>
      <c r="N44" s="443"/>
      <c r="O44" s="443"/>
      <c r="P44" s="443"/>
      <c r="Q44" s="443"/>
      <c r="R44" s="443"/>
      <c r="S44" s="388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99"/>
      <c r="B45" s="400"/>
      <c r="C45" s="400"/>
      <c r="D45" s="400"/>
      <c r="E45" s="589"/>
      <c r="F45" s="589"/>
      <c r="G45" s="589"/>
      <c r="H45" s="589"/>
      <c r="I45" s="589"/>
      <c r="J45" s="589"/>
      <c r="K45" s="401"/>
      <c r="L45" s="589"/>
      <c r="M45" s="589"/>
      <c r="N45" s="589"/>
      <c r="O45" s="589"/>
      <c r="P45" s="589"/>
      <c r="Q45" s="589"/>
      <c r="R45" s="589"/>
      <c r="S45" s="402"/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J46" si="23">E31/E3</f>
        <v>0.515395572</v>
      </c>
      <c r="F46" s="404">
        <f t="shared" si="23"/>
        <v>0.4901312405</v>
      </c>
      <c r="G46" s="404">
        <f t="shared" si="23"/>
        <v>0.5032184207</v>
      </c>
      <c r="H46" s="404">
        <f t="shared" si="23"/>
        <v>0.5118320205</v>
      </c>
      <c r="I46" s="404">
        <f t="shared" si="23"/>
        <v>0.4980323672</v>
      </c>
      <c r="J46" s="404">
        <f t="shared" si="23"/>
        <v>0.5208758588</v>
      </c>
      <c r="K46" s="404"/>
      <c r="L46" s="404">
        <f t="shared" ref="L46:R46" si="24">L31/L3</f>
        <v>0.4959075763</v>
      </c>
      <c r="M46" s="404">
        <f t="shared" si="24"/>
        <v>0.4966314273</v>
      </c>
      <c r="N46" s="404">
        <f t="shared" si="24"/>
        <v>0.4964778513</v>
      </c>
      <c r="O46" s="404">
        <f t="shared" si="24"/>
        <v>0.4951331196</v>
      </c>
      <c r="P46" s="404">
        <f t="shared" si="24"/>
        <v>0.5000929097</v>
      </c>
      <c r="Q46" s="404">
        <f t="shared" si="24"/>
        <v>0.5062319832</v>
      </c>
      <c r="R46" s="404">
        <f t="shared" si="24"/>
        <v>0.5020762979</v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25">SUM(E49:E52)</f>
        <v>574297</v>
      </c>
      <c r="F48" s="361">
        <f t="shared" si="25"/>
        <v>459928</v>
      </c>
      <c r="G48" s="361">
        <f t="shared" si="25"/>
        <v>558585</v>
      </c>
      <c r="H48" s="361">
        <f t="shared" si="25"/>
        <v>474861</v>
      </c>
      <c r="I48" s="361">
        <f t="shared" si="25"/>
        <v>535877</v>
      </c>
      <c r="J48" s="361">
        <f t="shared" si="25"/>
        <v>621540</v>
      </c>
      <c r="K48" s="361"/>
      <c r="L48" s="361">
        <f t="shared" ref="L48:Q48" si="26">SUM(L49:L52)</f>
        <v>776618</v>
      </c>
      <c r="M48" s="361">
        <f t="shared" si="26"/>
        <v>505855</v>
      </c>
      <c r="N48" s="361">
        <f t="shared" si="26"/>
        <v>444793</v>
      </c>
      <c r="O48" s="361">
        <f t="shared" si="26"/>
        <v>981928</v>
      </c>
      <c r="P48" s="361">
        <f t="shared" si="26"/>
        <v>435758</v>
      </c>
      <c r="Q48" s="361">
        <f t="shared" si="26"/>
        <v>497617</v>
      </c>
      <c r="R48" s="590">
        <f t="shared" ref="R48:R98" si="27">SUM(E48:J48,L48:Q48)</f>
        <v>6867657</v>
      </c>
      <c r="S48" s="362">
        <f t="shared" ref="S48:S98" si="28">IFERROR(R48/$R$31,"")</f>
        <v>0.02865758266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415" t="s">
        <v>121</v>
      </c>
      <c r="B49" s="364">
        <v>751.0</v>
      </c>
      <c r="C49" s="364">
        <v>1.0</v>
      </c>
      <c r="D49" s="366"/>
      <c r="E49" s="513">
        <v>200381.0</v>
      </c>
      <c r="F49" s="513">
        <v>190977.0</v>
      </c>
      <c r="G49" s="513">
        <v>188987.0</v>
      </c>
      <c r="H49" s="513">
        <v>209673.0</v>
      </c>
      <c r="I49" s="513">
        <v>240447.0</v>
      </c>
      <c r="J49" s="513">
        <v>216246.0</v>
      </c>
      <c r="K49" s="365"/>
      <c r="L49" s="513">
        <v>441507.0</v>
      </c>
      <c r="M49" s="513">
        <v>233667.0</v>
      </c>
      <c r="N49" s="513">
        <v>209714.0</v>
      </c>
      <c r="O49" s="513">
        <v>231559.0</v>
      </c>
      <c r="P49" s="513">
        <v>191107.0</v>
      </c>
      <c r="Q49" s="513">
        <v>219243.0</v>
      </c>
      <c r="R49" s="514">
        <f t="shared" si="27"/>
        <v>2773508</v>
      </c>
      <c r="S49" s="366">
        <f t="shared" si="28"/>
        <v>0.01157338446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426" t="s">
        <v>122</v>
      </c>
      <c r="B50" s="351">
        <v>751.0</v>
      </c>
      <c r="C50" s="351">
        <v>2.0</v>
      </c>
      <c r="D50" s="369"/>
      <c r="E50" s="515">
        <v>170444.0</v>
      </c>
      <c r="F50" s="515">
        <v>172009.0</v>
      </c>
      <c r="G50" s="515">
        <v>164130.0</v>
      </c>
      <c r="H50" s="515">
        <v>168725.0</v>
      </c>
      <c r="I50" s="515">
        <v>181387.0</v>
      </c>
      <c r="J50" s="515">
        <v>267720.0</v>
      </c>
      <c r="K50" s="368"/>
      <c r="L50" s="515">
        <v>146203.0</v>
      </c>
      <c r="M50" s="515">
        <v>167537.0</v>
      </c>
      <c r="N50" s="515">
        <v>140462.0</v>
      </c>
      <c r="O50" s="515">
        <v>138310.0</v>
      </c>
      <c r="P50" s="515">
        <v>125949.0</v>
      </c>
      <c r="Q50" s="515">
        <v>172966.0</v>
      </c>
      <c r="R50" s="516">
        <f t="shared" si="27"/>
        <v>2015842</v>
      </c>
      <c r="S50" s="369">
        <f t="shared" si="28"/>
        <v>0.00841177111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426" t="s">
        <v>123</v>
      </c>
      <c r="B51" s="351">
        <v>751.0</v>
      </c>
      <c r="C51" s="351">
        <v>3.0</v>
      </c>
      <c r="D51" s="369"/>
      <c r="E51" s="515">
        <v>203472.0</v>
      </c>
      <c r="F51" s="515">
        <v>96942.0</v>
      </c>
      <c r="G51" s="515">
        <v>205468.0</v>
      </c>
      <c r="H51" s="515">
        <v>96463.0</v>
      </c>
      <c r="I51" s="515">
        <v>114043.0</v>
      </c>
      <c r="J51" s="515">
        <v>137574.0</v>
      </c>
      <c r="K51" s="368"/>
      <c r="L51" s="515">
        <v>188908.0</v>
      </c>
      <c r="M51" s="515">
        <v>104651.0</v>
      </c>
      <c r="N51" s="515">
        <v>94617.0</v>
      </c>
      <c r="O51" s="515">
        <v>612059.0</v>
      </c>
      <c r="P51" s="515">
        <v>118702.0</v>
      </c>
      <c r="Q51" s="515">
        <v>105408.0</v>
      </c>
      <c r="R51" s="516">
        <f t="shared" si="27"/>
        <v>2078307</v>
      </c>
      <c r="S51" s="369">
        <f t="shared" si="28"/>
        <v>0.008672427095</v>
      </c>
      <c r="T51" s="351"/>
      <c r="U51" s="351"/>
      <c r="V51" s="351"/>
      <c r="W51" s="351"/>
      <c r="X51" s="351"/>
      <c r="Y51" s="351"/>
      <c r="Z51" s="351"/>
      <c r="AA51" s="351"/>
      <c r="AB51" s="351"/>
      <c r="AC51" s="351"/>
      <c r="AD51" s="351"/>
      <c r="AE51" s="351"/>
      <c r="AF51" s="351"/>
      <c r="AG51" s="351"/>
      <c r="AH51" s="351"/>
      <c r="AI51" s="351"/>
      <c r="AJ51" s="351"/>
      <c r="AK51" s="351"/>
      <c r="AL51" s="351"/>
      <c r="AM51" s="351"/>
    </row>
    <row r="52" ht="11.25" customHeight="1">
      <c r="A52" s="373" t="s">
        <v>124</v>
      </c>
      <c r="B52" s="356">
        <v>751.0</v>
      </c>
      <c r="C52" s="356">
        <v>0.0</v>
      </c>
      <c r="D52" s="398"/>
      <c r="E52" s="518">
        <v>0.0</v>
      </c>
      <c r="F52" s="518">
        <v>0.0</v>
      </c>
      <c r="G52" s="518">
        <v>0.0</v>
      </c>
      <c r="H52" s="518">
        <v>0.0</v>
      </c>
      <c r="I52" s="518">
        <v>0.0</v>
      </c>
      <c r="J52" s="518">
        <v>0.0</v>
      </c>
      <c r="K52" s="397"/>
      <c r="L52" s="518">
        <v>0.0</v>
      </c>
      <c r="M52" s="518">
        <v>0.0</v>
      </c>
      <c r="N52" s="518">
        <v>0.0</v>
      </c>
      <c r="O52" s="518">
        <v>0.0</v>
      </c>
      <c r="P52" s="518">
        <v>0.0</v>
      </c>
      <c r="Q52" s="518">
        <v>0.0</v>
      </c>
      <c r="R52" s="520">
        <f t="shared" si="27"/>
        <v>0</v>
      </c>
      <c r="S52" s="398">
        <f t="shared" si="28"/>
        <v>0</v>
      </c>
      <c r="T52" s="356"/>
      <c r="U52" s="356"/>
      <c r="V52" s="356"/>
      <c r="W52" s="356"/>
      <c r="X52" s="356"/>
      <c r="Y52" s="356"/>
      <c r="Z52" s="356"/>
      <c r="AA52" s="356"/>
      <c r="AB52" s="356"/>
      <c r="AC52" s="356"/>
      <c r="AD52" s="356"/>
      <c r="AE52" s="356"/>
      <c r="AF52" s="356"/>
      <c r="AG52" s="356"/>
      <c r="AH52" s="356"/>
      <c r="AI52" s="356"/>
      <c r="AJ52" s="356"/>
      <c r="AK52" s="356"/>
      <c r="AL52" s="356"/>
      <c r="AM52" s="356"/>
    </row>
    <row r="53" ht="11.25" customHeight="1">
      <c r="A53" s="591" t="s">
        <v>125</v>
      </c>
      <c r="B53" s="363">
        <v>752.0</v>
      </c>
      <c r="C53" s="363"/>
      <c r="D53" s="366"/>
      <c r="E53" s="513">
        <v>0.0</v>
      </c>
      <c r="F53" s="513">
        <v>0.0</v>
      </c>
      <c r="G53" s="513">
        <v>0.0</v>
      </c>
      <c r="H53" s="513">
        <v>0.0</v>
      </c>
      <c r="I53" s="513">
        <v>0.0</v>
      </c>
      <c r="J53" s="513">
        <v>0.0</v>
      </c>
      <c r="K53" s="365"/>
      <c r="L53" s="513">
        <v>0.0</v>
      </c>
      <c r="M53" s="513">
        <v>0.0</v>
      </c>
      <c r="N53" s="513">
        <v>0.0</v>
      </c>
      <c r="O53" s="513">
        <v>0.0</v>
      </c>
      <c r="P53" s="513">
        <v>0.0</v>
      </c>
      <c r="Q53" s="513">
        <v>0.0</v>
      </c>
      <c r="R53" s="514">
        <f t="shared" si="27"/>
        <v>0</v>
      </c>
      <c r="S53" s="366">
        <f t="shared" si="28"/>
        <v>0</v>
      </c>
      <c r="T53" s="364"/>
      <c r="U53" s="364"/>
      <c r="V53" s="364"/>
      <c r="W53" s="364"/>
      <c r="X53" s="364"/>
      <c r="Y53" s="364"/>
      <c r="Z53" s="364"/>
      <c r="AA53" s="364"/>
      <c r="AB53" s="364"/>
      <c r="AC53" s="364"/>
      <c r="AD53" s="364"/>
      <c r="AE53" s="364"/>
      <c r="AF53" s="364"/>
      <c r="AG53" s="364"/>
      <c r="AH53" s="364"/>
      <c r="AI53" s="364"/>
      <c r="AJ53" s="364"/>
      <c r="AK53" s="364"/>
      <c r="AL53" s="364"/>
      <c r="AM53" s="364"/>
    </row>
    <row r="54" ht="11.25" customHeight="1">
      <c r="A54" s="529" t="s">
        <v>126</v>
      </c>
      <c r="B54" s="400">
        <v>750.0</v>
      </c>
      <c r="C54" s="400"/>
      <c r="D54" s="402"/>
      <c r="E54" s="519">
        <v>238120.0</v>
      </c>
      <c r="F54" s="519">
        <v>93058.0</v>
      </c>
      <c r="G54" s="519">
        <v>218016.0</v>
      </c>
      <c r="H54" s="519">
        <v>103710.0</v>
      </c>
      <c r="I54" s="519">
        <v>197979.0</v>
      </c>
      <c r="J54" s="519">
        <v>84974.0</v>
      </c>
      <c r="K54" s="401"/>
      <c r="L54" s="519">
        <v>3536.0</v>
      </c>
      <c r="M54" s="519">
        <v>172377.0</v>
      </c>
      <c r="N54" s="519">
        <v>125457.0</v>
      </c>
      <c r="O54" s="519">
        <v>147856.0</v>
      </c>
      <c r="P54" s="519">
        <v>174476.0</v>
      </c>
      <c r="Q54" s="519">
        <v>5878.0</v>
      </c>
      <c r="R54" s="528">
        <f t="shared" si="27"/>
        <v>1565437</v>
      </c>
      <c r="S54" s="402">
        <f t="shared" si="28"/>
        <v>0.006532306466</v>
      </c>
      <c r="T54" s="400"/>
      <c r="U54" s="400"/>
      <c r="V54" s="400"/>
      <c r="W54" s="400"/>
      <c r="X54" s="400"/>
      <c r="Y54" s="400"/>
      <c r="Z54" s="400"/>
      <c r="AA54" s="400"/>
      <c r="AB54" s="400"/>
      <c r="AC54" s="400"/>
      <c r="AD54" s="400"/>
      <c r="AE54" s="400"/>
      <c r="AF54" s="400"/>
      <c r="AG54" s="400"/>
      <c r="AH54" s="400"/>
      <c r="AI54" s="400"/>
      <c r="AJ54" s="400"/>
      <c r="AK54" s="400"/>
      <c r="AL54" s="400"/>
      <c r="AM54" s="400"/>
    </row>
    <row r="55" ht="15.0" customHeight="1">
      <c r="A55" s="405" t="s">
        <v>127</v>
      </c>
      <c r="B55" s="405">
        <v>756.0</v>
      </c>
      <c r="C55" s="405"/>
      <c r="D55" s="458" t="s">
        <v>128</v>
      </c>
      <c r="E55" s="465">
        <f t="shared" ref="E55:J55" si="29">SUM(E56:E64)</f>
        <v>2149162</v>
      </c>
      <c r="F55" s="465">
        <f t="shared" si="29"/>
        <v>2613620</v>
      </c>
      <c r="G55" s="465">
        <f t="shared" si="29"/>
        <v>2333059</v>
      </c>
      <c r="H55" s="465">
        <f t="shared" si="29"/>
        <v>2865533</v>
      </c>
      <c r="I55" s="465">
        <f t="shared" si="29"/>
        <v>3626804</v>
      </c>
      <c r="J55" s="465">
        <f t="shared" si="29"/>
        <v>2741191</v>
      </c>
      <c r="K55" s="465"/>
      <c r="L55" s="465">
        <f t="shared" ref="L55:Q55" si="30">SUM(L56:L64)</f>
        <v>2707704</v>
      </c>
      <c r="M55" s="465">
        <f t="shared" si="30"/>
        <v>2664481</v>
      </c>
      <c r="N55" s="465">
        <f t="shared" si="30"/>
        <v>3354692</v>
      </c>
      <c r="O55" s="465">
        <f t="shared" si="30"/>
        <v>2965958</v>
      </c>
      <c r="P55" s="465">
        <f t="shared" si="30"/>
        <v>2680987</v>
      </c>
      <c r="Q55" s="465">
        <f t="shared" si="30"/>
        <v>3477425</v>
      </c>
      <c r="R55" s="523">
        <f t="shared" si="27"/>
        <v>34180616</v>
      </c>
      <c r="S55" s="456">
        <f t="shared" si="28"/>
        <v>0.142629987</v>
      </c>
      <c r="T55" s="405"/>
      <c r="U55" s="405"/>
      <c r="V55" s="405"/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405"/>
      <c r="AL55" s="405"/>
      <c r="AM55" s="405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1816522.0</v>
      </c>
      <c r="F56" s="513">
        <v>2398700.0</v>
      </c>
      <c r="G56" s="513">
        <v>2043619.0</v>
      </c>
      <c r="H56" s="513">
        <v>2300693.0</v>
      </c>
      <c r="I56" s="513">
        <v>2239004.0</v>
      </c>
      <c r="J56" s="513">
        <v>2295151.0</v>
      </c>
      <c r="K56" s="365"/>
      <c r="L56" s="513">
        <v>2290804.0</v>
      </c>
      <c r="M56" s="513">
        <v>2526981.0</v>
      </c>
      <c r="N56" s="513">
        <v>2169528.0</v>
      </c>
      <c r="O56" s="513">
        <v>2448958.0</v>
      </c>
      <c r="P56" s="513">
        <v>2540187.0</v>
      </c>
      <c r="Q56" s="513">
        <v>3451245.0</v>
      </c>
      <c r="R56" s="514">
        <f t="shared" si="27"/>
        <v>28521392</v>
      </c>
      <c r="S56" s="366">
        <f t="shared" si="28"/>
        <v>0.1190149929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0.0</v>
      </c>
      <c r="F57" s="586">
        <v>58320.0</v>
      </c>
      <c r="G57" s="586">
        <v>197640.0</v>
      </c>
      <c r="H57" s="586">
        <v>378000.0</v>
      </c>
      <c r="I57" s="586">
        <v>378000.0</v>
      </c>
      <c r="J57" s="586">
        <v>378000.0</v>
      </c>
      <c r="K57" s="387"/>
      <c r="L57" s="586">
        <v>385000.0</v>
      </c>
      <c r="M57" s="586">
        <v>0.0</v>
      </c>
      <c r="N57" s="586">
        <v>0.0</v>
      </c>
      <c r="O57" s="586">
        <v>440000.0</v>
      </c>
      <c r="P57" s="586">
        <v>0.0</v>
      </c>
      <c r="Q57" s="586">
        <v>0.0</v>
      </c>
      <c r="R57" s="525">
        <f t="shared" si="27"/>
        <v>2214960</v>
      </c>
      <c r="S57" s="388">
        <f t="shared" si="28"/>
        <v>0.009242657181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62640.0</v>
      </c>
      <c r="F58" s="586">
        <v>91800.0</v>
      </c>
      <c r="G58" s="586">
        <v>91800.0</v>
      </c>
      <c r="H58" s="586">
        <v>122040.0</v>
      </c>
      <c r="I58" s="586">
        <v>64800.0</v>
      </c>
      <c r="J58" s="586">
        <v>64800.0</v>
      </c>
      <c r="K58" s="387"/>
      <c r="L58" s="586">
        <v>31900.0</v>
      </c>
      <c r="M58" s="586">
        <v>64900.0</v>
      </c>
      <c r="N58" s="586">
        <v>44000.0</v>
      </c>
      <c r="O58" s="586">
        <v>11000.0</v>
      </c>
      <c r="P58" s="586">
        <v>33000.0</v>
      </c>
      <c r="Q58" s="586">
        <v>16500.0</v>
      </c>
      <c r="R58" s="525">
        <f t="shared" si="27"/>
        <v>699180</v>
      </c>
      <c r="S58" s="388">
        <f t="shared" si="28"/>
        <v>0.002917561061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54000.0</v>
      </c>
      <c r="F59" s="586">
        <v>0.0</v>
      </c>
      <c r="G59" s="586">
        <v>0.0</v>
      </c>
      <c r="H59" s="586">
        <v>0.0</v>
      </c>
      <c r="I59" s="586">
        <v>0.0</v>
      </c>
      <c r="J59" s="586">
        <v>0.0</v>
      </c>
      <c r="K59" s="387"/>
      <c r="L59" s="586">
        <v>0.0</v>
      </c>
      <c r="M59" s="586">
        <v>0.0</v>
      </c>
      <c r="N59" s="586">
        <v>0.0</v>
      </c>
      <c r="O59" s="586">
        <v>0.0</v>
      </c>
      <c r="P59" s="586">
        <v>0.0</v>
      </c>
      <c r="Q59" s="586">
        <v>6380.0</v>
      </c>
      <c r="R59" s="525">
        <f t="shared" si="27"/>
        <v>60380</v>
      </c>
      <c r="S59" s="388">
        <f t="shared" si="28"/>
        <v>0.0002519556293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0.0</v>
      </c>
      <c r="F60" s="586">
        <v>0.0</v>
      </c>
      <c r="G60" s="586">
        <v>0.0</v>
      </c>
      <c r="H60" s="586">
        <v>0.0</v>
      </c>
      <c r="I60" s="586">
        <v>0.0</v>
      </c>
      <c r="J60" s="586">
        <v>0.0</v>
      </c>
      <c r="K60" s="387"/>
      <c r="L60" s="586">
        <v>0.0</v>
      </c>
      <c r="M60" s="586">
        <v>0.0</v>
      </c>
      <c r="N60" s="586">
        <v>89100.0</v>
      </c>
      <c r="O60" s="586">
        <v>0.0</v>
      </c>
      <c r="P60" s="586">
        <v>0.0</v>
      </c>
      <c r="Q60" s="586">
        <v>0.0</v>
      </c>
      <c r="R60" s="525">
        <f t="shared" si="27"/>
        <v>89100</v>
      </c>
      <c r="S60" s="388">
        <f t="shared" si="28"/>
        <v>0.0003717993801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0.0</v>
      </c>
      <c r="O61" s="586">
        <v>0.0</v>
      </c>
      <c r="P61" s="586">
        <v>0.0</v>
      </c>
      <c r="Q61" s="586">
        <v>0.0</v>
      </c>
      <c r="R61" s="525">
        <f t="shared" si="27"/>
        <v>0</v>
      </c>
      <c r="S61" s="388">
        <f t="shared" si="28"/>
        <v>0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18">
        <v>216000.0</v>
      </c>
      <c r="F62" s="518">
        <v>64800.0</v>
      </c>
      <c r="G62" s="518">
        <v>0.0</v>
      </c>
      <c r="H62" s="518">
        <v>64800.0</v>
      </c>
      <c r="I62" s="518">
        <v>945000.0</v>
      </c>
      <c r="J62" s="518">
        <v>0.0</v>
      </c>
      <c r="K62" s="397"/>
      <c r="L62" s="518">
        <v>0.0</v>
      </c>
      <c r="M62" s="518">
        <v>72600.0</v>
      </c>
      <c r="N62" s="518">
        <v>1052064.0</v>
      </c>
      <c r="O62" s="518">
        <v>66000.0</v>
      </c>
      <c r="P62" s="518">
        <v>107800.0</v>
      </c>
      <c r="Q62" s="518">
        <v>3300.0</v>
      </c>
      <c r="R62" s="525">
        <f t="shared" si="27"/>
        <v>2592364</v>
      </c>
      <c r="S62" s="388">
        <f t="shared" si="28"/>
        <v>0.01081750088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92">
        <v>0.0</v>
      </c>
      <c r="F63" s="592">
        <v>0.0</v>
      </c>
      <c r="G63" s="592">
        <v>0.0</v>
      </c>
      <c r="H63" s="592">
        <v>0.0</v>
      </c>
      <c r="I63" s="592">
        <v>0.0</v>
      </c>
      <c r="J63" s="592">
        <v>3240.0</v>
      </c>
      <c r="K63" s="465"/>
      <c r="L63" s="592">
        <v>0.0</v>
      </c>
      <c r="M63" s="592">
        <v>0.0</v>
      </c>
      <c r="N63" s="592">
        <v>0.0</v>
      </c>
      <c r="O63" s="592">
        <v>0.0</v>
      </c>
      <c r="P63" s="592">
        <v>0.0</v>
      </c>
      <c r="Q63" s="592">
        <v>0.0</v>
      </c>
      <c r="R63" s="525">
        <f t="shared" si="27"/>
        <v>3240</v>
      </c>
      <c r="S63" s="388">
        <f t="shared" si="28"/>
        <v>0.00001351997746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593" t="s">
        <v>136</v>
      </c>
      <c r="B64" s="434"/>
      <c r="C64" s="434"/>
      <c r="D64" s="440"/>
      <c r="E64" s="594"/>
      <c r="F64" s="594"/>
      <c r="G64" s="594"/>
      <c r="H64" s="594"/>
      <c r="I64" s="594"/>
      <c r="J64" s="594"/>
      <c r="K64" s="435"/>
      <c r="L64" s="594"/>
      <c r="M64" s="594"/>
      <c r="N64" s="594"/>
      <c r="O64" s="594"/>
      <c r="P64" s="594"/>
      <c r="Q64" s="594"/>
      <c r="R64" s="537">
        <f t="shared" si="27"/>
        <v>0</v>
      </c>
      <c r="S64" s="440">
        <f t="shared" si="28"/>
        <v>0</v>
      </c>
      <c r="T64" s="434"/>
      <c r="U64" s="434"/>
      <c r="V64" s="434"/>
      <c r="W64" s="434"/>
      <c r="X64" s="434"/>
      <c r="Y64" s="434"/>
      <c r="Z64" s="434"/>
      <c r="AA64" s="434"/>
      <c r="AB64" s="434"/>
      <c r="AC64" s="434"/>
      <c r="AD64" s="434"/>
      <c r="AE64" s="434"/>
      <c r="AF64" s="434"/>
      <c r="AG64" s="434"/>
      <c r="AH64" s="434"/>
      <c r="AI64" s="434"/>
      <c r="AJ64" s="434"/>
      <c r="AK64" s="434"/>
      <c r="AL64" s="434"/>
      <c r="AM64" s="434"/>
    </row>
    <row r="65" ht="11.25" customHeight="1">
      <c r="A65" s="411" t="s">
        <v>137</v>
      </c>
      <c r="B65" s="386">
        <v>761.0</v>
      </c>
      <c r="C65" s="386"/>
      <c r="D65" s="388"/>
      <c r="E65" s="586">
        <v>55000.0</v>
      </c>
      <c r="F65" s="586">
        <v>0.0</v>
      </c>
      <c r="G65" s="586">
        <v>0.0</v>
      </c>
      <c r="H65" s="586">
        <v>33400.0</v>
      </c>
      <c r="I65" s="586">
        <v>31934.0</v>
      </c>
      <c r="J65" s="586">
        <v>162000.0</v>
      </c>
      <c r="K65" s="387"/>
      <c r="L65" s="586">
        <v>0.0</v>
      </c>
      <c r="M65" s="586">
        <v>1000.0</v>
      </c>
      <c r="N65" s="586">
        <v>50000.0</v>
      </c>
      <c r="O65" s="586">
        <v>0.0</v>
      </c>
      <c r="P65" s="586">
        <v>0.0</v>
      </c>
      <c r="Q65" s="586">
        <v>203747.0</v>
      </c>
      <c r="R65" s="525">
        <f t="shared" si="27"/>
        <v>537081</v>
      </c>
      <c r="S65" s="388">
        <f t="shared" si="28"/>
        <v>0.002241149078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4160.0</v>
      </c>
      <c r="F66" s="515">
        <v>0.0</v>
      </c>
      <c r="G66" s="515">
        <v>0.0</v>
      </c>
      <c r="H66" s="515">
        <v>0.0</v>
      </c>
      <c r="I66" s="515">
        <v>0.0</v>
      </c>
      <c r="J66" s="515">
        <v>0.0</v>
      </c>
      <c r="K66" s="368"/>
      <c r="L66" s="515">
        <v>0.0</v>
      </c>
      <c r="M66" s="515">
        <v>20320.0</v>
      </c>
      <c r="N66" s="515">
        <v>0.0</v>
      </c>
      <c r="O66" s="515">
        <v>5400.0</v>
      </c>
      <c r="P66" s="515">
        <v>0.0</v>
      </c>
      <c r="Q66" s="515">
        <v>0.0</v>
      </c>
      <c r="R66" s="516">
        <f t="shared" si="27"/>
        <v>29880</v>
      </c>
      <c r="S66" s="369">
        <f t="shared" si="28"/>
        <v>0.0001246842365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0.0</v>
      </c>
      <c r="F67" s="515">
        <v>7120.0</v>
      </c>
      <c r="G67" s="515">
        <v>0.0</v>
      </c>
      <c r="H67" s="515">
        <v>0.0</v>
      </c>
      <c r="I67" s="515">
        <v>2140.0</v>
      </c>
      <c r="J67" s="515">
        <v>600.0</v>
      </c>
      <c r="K67" s="368"/>
      <c r="L67" s="515">
        <v>14000.0</v>
      </c>
      <c r="M67" s="515">
        <v>0.0</v>
      </c>
      <c r="N67" s="515">
        <v>2688.0</v>
      </c>
      <c r="O67" s="515">
        <v>2847.0</v>
      </c>
      <c r="P67" s="515">
        <v>1604.0</v>
      </c>
      <c r="Q67" s="515">
        <v>0.0</v>
      </c>
      <c r="R67" s="516">
        <f t="shared" si="27"/>
        <v>30999</v>
      </c>
      <c r="S67" s="369">
        <f t="shared" si="28"/>
        <v>0.0001293536362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0.0</v>
      </c>
      <c r="F68" s="515">
        <v>0.0</v>
      </c>
      <c r="G68" s="515">
        <v>0.0</v>
      </c>
      <c r="H68" s="515">
        <v>0.0</v>
      </c>
      <c r="I68" s="515">
        <v>0.0</v>
      </c>
      <c r="J68" s="515">
        <v>0.0</v>
      </c>
      <c r="K68" s="368"/>
      <c r="L68" s="515">
        <v>0.0</v>
      </c>
      <c r="M68" s="515">
        <v>0.0</v>
      </c>
      <c r="N68" s="515">
        <v>0.0</v>
      </c>
      <c r="O68" s="515">
        <v>0.0</v>
      </c>
      <c r="P68" s="515">
        <v>0.0</v>
      </c>
      <c r="Q68" s="515">
        <v>0.0</v>
      </c>
      <c r="R68" s="516">
        <f t="shared" si="27"/>
        <v>0</v>
      </c>
      <c r="S68" s="369">
        <f t="shared" si="28"/>
        <v>0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80445.0</v>
      </c>
      <c r="F69" s="515">
        <v>129680.0</v>
      </c>
      <c r="G69" s="515">
        <v>218390.0</v>
      </c>
      <c r="H69" s="515">
        <v>243761.0</v>
      </c>
      <c r="I69" s="515">
        <v>50903.0</v>
      </c>
      <c r="J69" s="515">
        <v>176240.0</v>
      </c>
      <c r="K69" s="368"/>
      <c r="L69" s="515">
        <v>113854.0</v>
      </c>
      <c r="M69" s="515">
        <v>14552.0</v>
      </c>
      <c r="N69" s="515">
        <v>27611.0</v>
      </c>
      <c r="O69" s="515">
        <v>0.0</v>
      </c>
      <c r="P69" s="515">
        <v>148952.0</v>
      </c>
      <c r="Q69" s="515">
        <v>519149.0</v>
      </c>
      <c r="R69" s="516">
        <f t="shared" si="27"/>
        <v>1723537</v>
      </c>
      <c r="S69" s="369">
        <f t="shared" si="28"/>
        <v>0.007192031292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15439.0</v>
      </c>
      <c r="F70" s="515">
        <v>0.0</v>
      </c>
      <c r="G70" s="515">
        <v>0.0</v>
      </c>
      <c r="H70" s="515">
        <v>0.0</v>
      </c>
      <c r="I70" s="515">
        <v>21142.0</v>
      </c>
      <c r="J70" s="515">
        <v>0.0</v>
      </c>
      <c r="K70" s="368"/>
      <c r="L70" s="515">
        <v>0.0</v>
      </c>
      <c r="M70" s="515">
        <v>8030.0</v>
      </c>
      <c r="N70" s="515">
        <v>2090.0</v>
      </c>
      <c r="O70" s="515">
        <v>0.0</v>
      </c>
      <c r="P70" s="515">
        <v>0.0</v>
      </c>
      <c r="Q70" s="515">
        <v>0.0</v>
      </c>
      <c r="R70" s="516">
        <f t="shared" si="27"/>
        <v>46701</v>
      </c>
      <c r="S70" s="369">
        <f t="shared" si="28"/>
        <v>0.0001948754528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0.0</v>
      </c>
      <c r="G71" s="515">
        <v>0.0</v>
      </c>
      <c r="H71" s="515">
        <v>0.0</v>
      </c>
      <c r="I71" s="515">
        <v>0.0</v>
      </c>
      <c r="J71" s="515">
        <v>0.0</v>
      </c>
      <c r="K71" s="368"/>
      <c r="L71" s="515">
        <v>0.0</v>
      </c>
      <c r="M71" s="515">
        <v>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27"/>
        <v>0</v>
      </c>
      <c r="S71" s="369">
        <f t="shared" si="28"/>
        <v>0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27"/>
        <v>0</v>
      </c>
      <c r="S72" s="369">
        <f t="shared" si="28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27"/>
        <v>0</v>
      </c>
      <c r="S73" s="369">
        <f t="shared" si="28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196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27"/>
        <v>0</v>
      </c>
      <c r="S74" s="369">
        <f t="shared" si="28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15">
        <v>0.0</v>
      </c>
      <c r="F75" s="515">
        <v>0.0</v>
      </c>
      <c r="G75" s="515">
        <v>0.0</v>
      </c>
      <c r="H75" s="515">
        <v>0.0</v>
      </c>
      <c r="I75" s="515">
        <v>0.0</v>
      </c>
      <c r="J75" s="515">
        <v>0.0</v>
      </c>
      <c r="K75" s="368"/>
      <c r="L75" s="515">
        <v>0.0</v>
      </c>
      <c r="M75" s="515">
        <v>0.0</v>
      </c>
      <c r="N75" s="515">
        <v>0.0</v>
      </c>
      <c r="O75" s="515">
        <v>0.0</v>
      </c>
      <c r="P75" s="515">
        <v>0.0</v>
      </c>
      <c r="Q75" s="515">
        <v>0.0</v>
      </c>
      <c r="R75" s="516">
        <f t="shared" si="27"/>
        <v>0</v>
      </c>
      <c r="S75" s="369">
        <f t="shared" si="28"/>
        <v>0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3777.0</v>
      </c>
      <c r="J76" s="515">
        <v>3240.0</v>
      </c>
      <c r="K76" s="368"/>
      <c r="L76" s="515">
        <v>0.0</v>
      </c>
      <c r="M76" s="515">
        <v>0.0</v>
      </c>
      <c r="N76" s="515">
        <v>2808.0</v>
      </c>
      <c r="O76" s="515">
        <v>2200.0</v>
      </c>
      <c r="P76" s="515">
        <v>0.0</v>
      </c>
      <c r="Q76" s="515">
        <v>0.0</v>
      </c>
      <c r="R76" s="516">
        <f t="shared" si="27"/>
        <v>12025</v>
      </c>
      <c r="S76" s="369">
        <f t="shared" si="28"/>
        <v>0.00005017831139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6000.0</v>
      </c>
      <c r="G77" s="515">
        <v>0.0</v>
      </c>
      <c r="H77" s="515">
        <v>500.0</v>
      </c>
      <c r="I77" s="515">
        <v>200.0</v>
      </c>
      <c r="J77" s="515">
        <v>0.0</v>
      </c>
      <c r="K77" s="368"/>
      <c r="L77" s="515">
        <v>0.0</v>
      </c>
      <c r="M77" s="515">
        <v>0.0</v>
      </c>
      <c r="N77" s="515">
        <v>0.0</v>
      </c>
      <c r="O77" s="515">
        <v>0.0</v>
      </c>
      <c r="P77" s="515">
        <v>0.0</v>
      </c>
      <c r="Q77" s="515">
        <v>0.0</v>
      </c>
      <c r="R77" s="516">
        <f t="shared" si="27"/>
        <v>6700</v>
      </c>
      <c r="S77" s="369">
        <f t="shared" si="28"/>
        <v>0.00002795797807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0.0</v>
      </c>
      <c r="F78" s="515">
        <v>0.0</v>
      </c>
      <c r="G78" s="515">
        <v>0.0</v>
      </c>
      <c r="H78" s="515">
        <v>0.0</v>
      </c>
      <c r="I78" s="515">
        <v>0.0</v>
      </c>
      <c r="J78" s="515">
        <v>0.0</v>
      </c>
      <c r="K78" s="368"/>
      <c r="L78" s="515">
        <v>161320.0</v>
      </c>
      <c r="M78" s="515">
        <v>0.0</v>
      </c>
      <c r="N78" s="515">
        <v>0.0</v>
      </c>
      <c r="O78" s="515">
        <v>0.0</v>
      </c>
      <c r="P78" s="515">
        <v>0.0</v>
      </c>
      <c r="Q78" s="515">
        <v>0.0</v>
      </c>
      <c r="R78" s="516">
        <f t="shared" si="27"/>
        <v>161320</v>
      </c>
      <c r="S78" s="369">
        <f t="shared" si="28"/>
        <v>0.0006731613467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64310.0</v>
      </c>
      <c r="F79" s="515">
        <v>64310.0</v>
      </c>
      <c r="G79" s="515">
        <v>64310.0</v>
      </c>
      <c r="H79" s="515">
        <v>64310.0</v>
      </c>
      <c r="I79" s="515">
        <v>64310.0</v>
      </c>
      <c r="J79" s="515">
        <v>64310.0</v>
      </c>
      <c r="K79" s="368"/>
      <c r="L79" s="515">
        <v>65387.0</v>
      </c>
      <c r="M79" s="515">
        <v>65387.0</v>
      </c>
      <c r="N79" s="515">
        <v>65387.0</v>
      </c>
      <c r="O79" s="515">
        <v>65387.0</v>
      </c>
      <c r="P79" s="515">
        <v>65387.0</v>
      </c>
      <c r="Q79" s="515">
        <v>65387.0</v>
      </c>
      <c r="R79" s="516">
        <f t="shared" si="27"/>
        <v>778182</v>
      </c>
      <c r="S79" s="369">
        <f t="shared" si="28"/>
        <v>0.003247223178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0.0</v>
      </c>
      <c r="H80" s="515">
        <v>0.0</v>
      </c>
      <c r="I80" s="515">
        <v>30000.0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0.0</v>
      </c>
      <c r="Q80" s="515">
        <v>0.0</v>
      </c>
      <c r="R80" s="516">
        <f t="shared" si="27"/>
        <v>30000</v>
      </c>
      <c r="S80" s="369">
        <f t="shared" si="28"/>
        <v>0.0001251849765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95" t="s">
        <v>194</v>
      </c>
      <c r="B81" s="422"/>
      <c r="C81" s="422"/>
      <c r="D81" s="423" t="s">
        <v>155</v>
      </c>
      <c r="E81" s="401">
        <f t="shared" ref="E81:J81" si="31">SUM(E82:E85)</f>
        <v>6824366.5</v>
      </c>
      <c r="F81" s="401">
        <f t="shared" si="31"/>
        <v>7318459.5</v>
      </c>
      <c r="G81" s="401">
        <f t="shared" si="31"/>
        <v>10215074.5</v>
      </c>
      <c r="H81" s="401">
        <f t="shared" si="31"/>
        <v>7710696</v>
      </c>
      <c r="I81" s="401">
        <f t="shared" si="31"/>
        <v>7528971</v>
      </c>
      <c r="J81" s="401">
        <f t="shared" si="31"/>
        <v>7426762</v>
      </c>
      <c r="K81" s="401"/>
      <c r="L81" s="401">
        <f t="shared" ref="L81:Q81" si="32">SUM(L82:L85)</f>
        <v>7619083</v>
      </c>
      <c r="M81" s="401">
        <f t="shared" si="32"/>
        <v>7433290</v>
      </c>
      <c r="N81" s="401">
        <f t="shared" si="32"/>
        <v>10176138</v>
      </c>
      <c r="O81" s="401">
        <f t="shared" si="32"/>
        <v>7756082</v>
      </c>
      <c r="P81" s="401">
        <f t="shared" si="32"/>
        <v>7669063</v>
      </c>
      <c r="Q81" s="401">
        <f t="shared" si="32"/>
        <v>8232922</v>
      </c>
      <c r="R81" s="528">
        <f t="shared" si="27"/>
        <v>95910907.5</v>
      </c>
      <c r="S81" s="402">
        <f t="shared" si="28"/>
        <v>0.4002201566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4358796.5</v>
      </c>
      <c r="F82" s="586">
        <v>4414515.5</v>
      </c>
      <c r="G82" s="586">
        <v>6712299.5</v>
      </c>
      <c r="H82" s="586">
        <v>4363124.0</v>
      </c>
      <c r="I82" s="586">
        <v>4390547.0</v>
      </c>
      <c r="J82" s="586">
        <v>4771885.0</v>
      </c>
      <c r="K82" s="387"/>
      <c r="L82" s="586">
        <v>4695823.0</v>
      </c>
      <c r="M82" s="586">
        <v>4752273.0</v>
      </c>
      <c r="N82" s="586">
        <v>7370011.0</v>
      </c>
      <c r="O82" s="586">
        <v>5080546.0</v>
      </c>
      <c r="P82" s="586">
        <v>5149892.0</v>
      </c>
      <c r="Q82" s="586">
        <v>5130514.0</v>
      </c>
      <c r="R82" s="525">
        <f t="shared" si="27"/>
        <v>61190226.5</v>
      </c>
      <c r="S82" s="388">
        <f t="shared" si="28"/>
        <v>0.2553365688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1079737.0</v>
      </c>
      <c r="F83" s="515">
        <v>1052952.0</v>
      </c>
      <c r="G83" s="515">
        <v>1183814.0</v>
      </c>
      <c r="H83" s="515">
        <v>1224775.0</v>
      </c>
      <c r="I83" s="515">
        <v>1095731.0</v>
      </c>
      <c r="J83" s="515">
        <v>1008126.0</v>
      </c>
      <c r="K83" s="368"/>
      <c r="L83" s="515">
        <v>1121543.0</v>
      </c>
      <c r="M83" s="515">
        <v>1100716.0</v>
      </c>
      <c r="N83" s="515">
        <v>1259580.0</v>
      </c>
      <c r="O83" s="515">
        <v>1245243.0</v>
      </c>
      <c r="P83" s="515">
        <v>1212430.0</v>
      </c>
      <c r="Q83" s="515">
        <v>1484194.0</v>
      </c>
      <c r="R83" s="516">
        <f t="shared" si="27"/>
        <v>14068841</v>
      </c>
      <c r="S83" s="369">
        <f t="shared" si="28"/>
        <v>0.05870691764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1007894.0</v>
      </c>
      <c r="F84" s="515">
        <v>1205730.0</v>
      </c>
      <c r="G84" s="515">
        <v>1444335.0</v>
      </c>
      <c r="H84" s="515">
        <v>1410807.0</v>
      </c>
      <c r="I84" s="515">
        <v>1063806.0</v>
      </c>
      <c r="J84" s="515">
        <v>988827.0</v>
      </c>
      <c r="K84" s="368"/>
      <c r="L84" s="515">
        <v>1107159.0</v>
      </c>
      <c r="M84" s="515">
        <v>1043734.0</v>
      </c>
      <c r="N84" s="515">
        <v>876053.0</v>
      </c>
      <c r="O84" s="515">
        <v>1003542.0</v>
      </c>
      <c r="P84" s="515">
        <v>910424.0</v>
      </c>
      <c r="Q84" s="515">
        <v>1060844.0</v>
      </c>
      <c r="R84" s="516">
        <f t="shared" si="27"/>
        <v>13123155</v>
      </c>
      <c r="S84" s="369">
        <f t="shared" si="28"/>
        <v>0.05476072832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9">
        <v>377939.0</v>
      </c>
      <c r="F85" s="519">
        <v>645262.0</v>
      </c>
      <c r="G85" s="519">
        <v>874626.0</v>
      </c>
      <c r="H85" s="519">
        <v>711990.0</v>
      </c>
      <c r="I85" s="519">
        <v>978887.0</v>
      </c>
      <c r="J85" s="519">
        <v>657924.0</v>
      </c>
      <c r="K85" s="401"/>
      <c r="L85" s="519">
        <v>694558.0</v>
      </c>
      <c r="M85" s="519">
        <v>536567.0</v>
      </c>
      <c r="N85" s="519">
        <v>670494.0</v>
      </c>
      <c r="O85" s="519">
        <v>426751.0</v>
      </c>
      <c r="P85" s="519">
        <v>396317.0</v>
      </c>
      <c r="Q85" s="519">
        <v>557370.0</v>
      </c>
      <c r="R85" s="528">
        <f t="shared" si="27"/>
        <v>7528685</v>
      </c>
      <c r="S85" s="402">
        <f t="shared" si="28"/>
        <v>0.03141594181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0.0</v>
      </c>
      <c r="R86" s="537">
        <f t="shared" si="27"/>
        <v>0</v>
      </c>
      <c r="S86" s="440">
        <f t="shared" si="28"/>
        <v>0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550" t="s">
        <v>165</v>
      </c>
      <c r="B87" s="386">
        <v>782.0</v>
      </c>
      <c r="C87" s="386"/>
      <c r="D87" s="388"/>
      <c r="E87" s="586">
        <v>14040.0</v>
      </c>
      <c r="F87" s="586">
        <v>9334.0</v>
      </c>
      <c r="G87" s="586">
        <v>233280.0</v>
      </c>
      <c r="H87" s="586">
        <v>0.0</v>
      </c>
      <c r="I87" s="586">
        <v>0.0</v>
      </c>
      <c r="J87" s="586">
        <v>0.0</v>
      </c>
      <c r="K87" s="387"/>
      <c r="L87" s="586">
        <v>0.0</v>
      </c>
      <c r="M87" s="586">
        <v>0.0</v>
      </c>
      <c r="N87" s="586">
        <v>0.0</v>
      </c>
      <c r="O87" s="586">
        <v>3750.0</v>
      </c>
      <c r="P87" s="586">
        <v>0.0</v>
      </c>
      <c r="Q87" s="586">
        <v>6378.0</v>
      </c>
      <c r="R87" s="525">
        <f t="shared" si="27"/>
        <v>266782</v>
      </c>
      <c r="S87" s="388">
        <f t="shared" si="28"/>
        <v>0.001113236613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33">SUM(E89:E92)</f>
        <v>55404</v>
      </c>
      <c r="F88" s="397">
        <f t="shared" si="33"/>
        <v>63708</v>
      </c>
      <c r="G88" s="397">
        <f t="shared" si="33"/>
        <v>64368</v>
      </c>
      <c r="H88" s="397">
        <f t="shared" si="33"/>
        <v>57240</v>
      </c>
      <c r="I88" s="397">
        <f t="shared" si="33"/>
        <v>55796</v>
      </c>
      <c r="J88" s="397">
        <f t="shared" si="33"/>
        <v>29376</v>
      </c>
      <c r="K88" s="397"/>
      <c r="L88" s="397">
        <f t="shared" ref="L88:Q88" si="34">SUM(L89:L92)</f>
        <v>27500</v>
      </c>
      <c r="M88" s="397">
        <f t="shared" si="34"/>
        <v>58630</v>
      </c>
      <c r="N88" s="397">
        <f t="shared" si="34"/>
        <v>57200</v>
      </c>
      <c r="O88" s="397">
        <f t="shared" si="34"/>
        <v>55770</v>
      </c>
      <c r="P88" s="397">
        <f t="shared" si="34"/>
        <v>62260</v>
      </c>
      <c r="Q88" s="397">
        <f t="shared" si="34"/>
        <v>54670</v>
      </c>
      <c r="R88" s="520">
        <f t="shared" si="27"/>
        <v>641922</v>
      </c>
      <c r="S88" s="398">
        <f t="shared" si="28"/>
        <v>0.002678633015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415" t="s">
        <v>167</v>
      </c>
      <c r="B89" s="364">
        <v>753.0</v>
      </c>
      <c r="C89" s="364">
        <v>1.0</v>
      </c>
      <c r="D89" s="366"/>
      <c r="E89" s="513">
        <v>0.0</v>
      </c>
      <c r="F89" s="513">
        <v>0.0</v>
      </c>
      <c r="G89" s="513">
        <v>0.0</v>
      </c>
      <c r="H89" s="513">
        <v>0.0</v>
      </c>
      <c r="I89" s="513">
        <v>0.0</v>
      </c>
      <c r="J89" s="513">
        <v>0.0</v>
      </c>
      <c r="K89" s="365"/>
      <c r="L89" s="513">
        <v>0.0</v>
      </c>
      <c r="M89" s="513">
        <v>0.0</v>
      </c>
      <c r="N89" s="513">
        <v>0.0</v>
      </c>
      <c r="O89" s="513">
        <v>0.0</v>
      </c>
      <c r="P89" s="513">
        <v>0.0</v>
      </c>
      <c r="Q89" s="513">
        <v>0.0</v>
      </c>
      <c r="R89" s="514">
        <f t="shared" si="27"/>
        <v>0</v>
      </c>
      <c r="S89" s="366">
        <f t="shared" si="28"/>
        <v>0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426" t="s">
        <v>168</v>
      </c>
      <c r="B90" s="351">
        <v>753.0</v>
      </c>
      <c r="C90" s="351">
        <v>2.0</v>
      </c>
      <c r="D90" s="369"/>
      <c r="E90" s="515">
        <v>55404.0</v>
      </c>
      <c r="F90" s="515">
        <v>59832.0</v>
      </c>
      <c r="G90" s="515">
        <v>64368.0</v>
      </c>
      <c r="H90" s="515">
        <v>57240.0</v>
      </c>
      <c r="I90" s="515">
        <v>55796.0</v>
      </c>
      <c r="J90" s="515">
        <v>29376.0</v>
      </c>
      <c r="K90" s="368"/>
      <c r="L90" s="515">
        <v>27500.0</v>
      </c>
      <c r="M90" s="515">
        <v>58630.0</v>
      </c>
      <c r="N90" s="515">
        <v>57200.0</v>
      </c>
      <c r="O90" s="515">
        <v>55770.0</v>
      </c>
      <c r="P90" s="515">
        <v>62260.0</v>
      </c>
      <c r="Q90" s="515">
        <v>54670.0</v>
      </c>
      <c r="R90" s="516">
        <f t="shared" si="27"/>
        <v>638046</v>
      </c>
      <c r="S90" s="369">
        <f t="shared" si="28"/>
        <v>0.002662459116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426" t="s">
        <v>169</v>
      </c>
      <c r="B91" s="367">
        <v>753.0</v>
      </c>
      <c r="C91" s="367">
        <v>3.0</v>
      </c>
      <c r="D91" s="369"/>
      <c r="E91" s="515">
        <v>0.0</v>
      </c>
      <c r="F91" s="515">
        <v>0.0</v>
      </c>
      <c r="G91" s="515">
        <v>0.0</v>
      </c>
      <c r="H91" s="515">
        <v>0.0</v>
      </c>
      <c r="I91" s="515">
        <v>0.0</v>
      </c>
      <c r="J91" s="515">
        <v>0.0</v>
      </c>
      <c r="K91" s="368"/>
      <c r="L91" s="515">
        <v>0.0</v>
      </c>
      <c r="M91" s="515">
        <v>0.0</v>
      </c>
      <c r="N91" s="515">
        <v>0.0</v>
      </c>
      <c r="O91" s="515">
        <v>0.0</v>
      </c>
      <c r="P91" s="515">
        <v>0.0</v>
      </c>
      <c r="Q91" s="515">
        <v>0.0</v>
      </c>
      <c r="R91" s="516">
        <f t="shared" si="27"/>
        <v>0</v>
      </c>
      <c r="S91" s="369">
        <f t="shared" si="28"/>
        <v>0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429" t="s">
        <v>124</v>
      </c>
      <c r="B92" s="399">
        <v>753.0</v>
      </c>
      <c r="C92" s="399">
        <v>0.0</v>
      </c>
      <c r="D92" s="402"/>
      <c r="E92" s="519">
        <v>0.0</v>
      </c>
      <c r="F92" s="519">
        <v>3876.0</v>
      </c>
      <c r="G92" s="519">
        <v>0.0</v>
      </c>
      <c r="H92" s="519">
        <v>0.0</v>
      </c>
      <c r="I92" s="519">
        <v>0.0</v>
      </c>
      <c r="J92" s="519">
        <v>0.0</v>
      </c>
      <c r="K92" s="401"/>
      <c r="L92" s="519">
        <v>0.0</v>
      </c>
      <c r="M92" s="519">
        <v>0.0</v>
      </c>
      <c r="N92" s="519">
        <v>0.0</v>
      </c>
      <c r="O92" s="519">
        <v>0.0</v>
      </c>
      <c r="P92" s="519">
        <v>0.0</v>
      </c>
      <c r="Q92" s="519">
        <v>0.0</v>
      </c>
      <c r="R92" s="528">
        <f t="shared" si="27"/>
        <v>3876</v>
      </c>
      <c r="S92" s="402">
        <f t="shared" si="28"/>
        <v>0.00001617389896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35">SUM(E94:E95)</f>
        <v>100537</v>
      </c>
      <c r="F93" s="435">
        <f t="shared" si="35"/>
        <v>139222</v>
      </c>
      <c r="G93" s="435">
        <f t="shared" si="35"/>
        <v>147379</v>
      </c>
      <c r="H93" s="435">
        <f t="shared" si="35"/>
        <v>180232</v>
      </c>
      <c r="I93" s="435">
        <f t="shared" si="35"/>
        <v>95040</v>
      </c>
      <c r="J93" s="435">
        <f t="shared" si="35"/>
        <v>54000</v>
      </c>
      <c r="K93" s="435"/>
      <c r="L93" s="435">
        <f t="shared" ref="L93:Q93" si="36">SUM(L94:L95)</f>
        <v>127050</v>
      </c>
      <c r="M93" s="435">
        <f t="shared" si="36"/>
        <v>55000</v>
      </c>
      <c r="N93" s="435">
        <f t="shared" si="36"/>
        <v>109844</v>
      </c>
      <c r="O93" s="435">
        <f t="shared" si="36"/>
        <v>66770</v>
      </c>
      <c r="P93" s="435">
        <f t="shared" si="36"/>
        <v>181190</v>
      </c>
      <c r="Q93" s="435">
        <f t="shared" si="36"/>
        <v>0</v>
      </c>
      <c r="R93" s="537">
        <f t="shared" si="27"/>
        <v>1256264</v>
      </c>
      <c r="S93" s="440">
        <f t="shared" si="28"/>
        <v>0.005242179309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0.0</v>
      </c>
      <c r="F94" s="515">
        <v>0.0</v>
      </c>
      <c r="G94" s="515">
        <v>0.0</v>
      </c>
      <c r="H94" s="515">
        <v>0.0</v>
      </c>
      <c r="I94" s="515">
        <v>0.0</v>
      </c>
      <c r="J94" s="515">
        <v>0.0</v>
      </c>
      <c r="K94" s="368"/>
      <c r="L94" s="515">
        <v>0.0</v>
      </c>
      <c r="M94" s="515">
        <v>0.0</v>
      </c>
      <c r="N94" s="515">
        <v>0.0</v>
      </c>
      <c r="O94" s="515">
        <v>0.0</v>
      </c>
      <c r="P94" s="515">
        <v>0.0</v>
      </c>
      <c r="Q94" s="515">
        <v>0.0</v>
      </c>
      <c r="R94" s="525">
        <f t="shared" si="27"/>
        <v>0</v>
      </c>
      <c r="S94" s="366">
        <f t="shared" si="28"/>
        <v>0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100537.0</v>
      </c>
      <c r="F95" s="519">
        <v>139222.0</v>
      </c>
      <c r="G95" s="519">
        <v>147379.0</v>
      </c>
      <c r="H95" s="519">
        <v>180232.0</v>
      </c>
      <c r="I95" s="519">
        <v>95040.0</v>
      </c>
      <c r="J95" s="519">
        <v>54000.0</v>
      </c>
      <c r="K95" s="401"/>
      <c r="L95" s="519">
        <v>127050.0</v>
      </c>
      <c r="M95" s="519">
        <v>55000.0</v>
      </c>
      <c r="N95" s="519">
        <v>109844.0</v>
      </c>
      <c r="O95" s="519">
        <v>66770.0</v>
      </c>
      <c r="P95" s="519">
        <v>181190.0</v>
      </c>
      <c r="Q95" s="519">
        <v>0.0</v>
      </c>
      <c r="R95" s="528">
        <f t="shared" si="27"/>
        <v>1256264</v>
      </c>
      <c r="S95" s="404">
        <f t="shared" si="28"/>
        <v>0.005242179309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41084.0</v>
      </c>
      <c r="F96" s="586">
        <v>10520.0</v>
      </c>
      <c r="G96" s="586">
        <v>48860.0</v>
      </c>
      <c r="H96" s="586">
        <v>31320.0</v>
      </c>
      <c r="I96" s="586">
        <v>16612.0</v>
      </c>
      <c r="J96" s="586">
        <v>124676.0</v>
      </c>
      <c r="K96" s="387"/>
      <c r="L96" s="586">
        <v>534170.0</v>
      </c>
      <c r="M96" s="586">
        <v>87695.0</v>
      </c>
      <c r="N96" s="586">
        <v>23140.0</v>
      </c>
      <c r="O96" s="586">
        <v>18300.0</v>
      </c>
      <c r="P96" s="586">
        <v>60740.0</v>
      </c>
      <c r="Q96" s="586">
        <v>62599.0</v>
      </c>
      <c r="R96" s="525">
        <f t="shared" si="27"/>
        <v>1059716</v>
      </c>
      <c r="S96" s="388">
        <f t="shared" si="28"/>
        <v>0.004422017417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9155.0</v>
      </c>
      <c r="F97" s="518">
        <v>5000.0</v>
      </c>
      <c r="G97" s="518">
        <v>118450.0</v>
      </c>
      <c r="H97" s="518">
        <v>8276.0</v>
      </c>
      <c r="I97" s="518">
        <v>3625.0</v>
      </c>
      <c r="J97" s="518">
        <v>37565.0</v>
      </c>
      <c r="K97" s="397"/>
      <c r="L97" s="518">
        <v>10350.0</v>
      </c>
      <c r="M97" s="518">
        <v>860.0</v>
      </c>
      <c r="N97" s="518">
        <v>57890.0</v>
      </c>
      <c r="O97" s="518">
        <v>6314.0</v>
      </c>
      <c r="P97" s="518">
        <v>247865.0</v>
      </c>
      <c r="Q97" s="518">
        <v>20000.0</v>
      </c>
      <c r="R97" s="520">
        <f t="shared" si="27"/>
        <v>525350</v>
      </c>
      <c r="S97" s="398">
        <f t="shared" si="28"/>
        <v>0.002192197579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597">
        <f t="shared" si="27"/>
        <v>0</v>
      </c>
      <c r="S98" s="402">
        <f t="shared" si="28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388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  <c r="AE99" s="386"/>
      <c r="AF99" s="386"/>
      <c r="AG99" s="386"/>
      <c r="AH99" s="386"/>
      <c r="AI99" s="386"/>
      <c r="AJ99" s="386"/>
      <c r="AK99" s="386"/>
      <c r="AL99" s="386"/>
      <c r="AM99" s="386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388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  <c r="AE100" s="386"/>
      <c r="AF100" s="386"/>
      <c r="AG100" s="386"/>
      <c r="AH100" s="386"/>
      <c r="AI100" s="386"/>
      <c r="AJ100" s="386"/>
      <c r="AK100" s="386"/>
      <c r="AL100" s="386"/>
      <c r="AM100" s="386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599"/>
      <c r="T101" s="599"/>
      <c r="U101" s="599"/>
      <c r="V101" s="599"/>
      <c r="W101" s="599"/>
      <c r="X101" s="599"/>
      <c r="Y101" s="599"/>
      <c r="Z101" s="599"/>
      <c r="AA101" s="599"/>
      <c r="AB101" s="599"/>
      <c r="AC101" s="599"/>
      <c r="AD101" s="599"/>
      <c r="AE101" s="599"/>
      <c r="AF101" s="599"/>
      <c r="AG101" s="599"/>
      <c r="AH101" s="599"/>
      <c r="AI101" s="599"/>
      <c r="AJ101" s="599"/>
      <c r="AK101" s="599"/>
      <c r="AL101" s="599"/>
      <c r="AM101" s="599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37">SUM(E48,E53:E55,E65:E81,E86:E88,E93,E96:E99,E107)</f>
        <v>11302888.02</v>
      </c>
      <c r="F102" s="451">
        <f t="shared" si="37"/>
        <v>11956746.31</v>
      </c>
      <c r="G102" s="451">
        <f t="shared" si="37"/>
        <v>15316737.2</v>
      </c>
      <c r="H102" s="451">
        <f t="shared" si="37"/>
        <v>12891355</v>
      </c>
      <c r="I102" s="451">
        <f t="shared" si="37"/>
        <v>13285320.07</v>
      </c>
      <c r="J102" s="451">
        <f t="shared" si="37"/>
        <v>12726322.44</v>
      </c>
      <c r="K102" s="452"/>
      <c r="L102" s="451">
        <f t="shared" ref="L102:Q102" si="38">SUM(L48,L53:L55,L65:L81,L86:L88,L93,L96:L99,L107)</f>
        <v>13804717.65</v>
      </c>
      <c r="M102" s="451">
        <f t="shared" si="38"/>
        <v>12847572</v>
      </c>
      <c r="N102" s="451">
        <f t="shared" si="38"/>
        <v>16200604.39</v>
      </c>
      <c r="O102" s="451">
        <f t="shared" si="38"/>
        <v>13771388.39</v>
      </c>
      <c r="P102" s="451">
        <f t="shared" si="38"/>
        <v>13105251.72</v>
      </c>
      <c r="Q102" s="451">
        <f t="shared" si="38"/>
        <v>14370666.17</v>
      </c>
      <c r="R102" s="451">
        <f>SUM(R48,R53:R55,R65:R81,R86:R88,R93,R96:R100,R107)</f>
        <v>161579569.4</v>
      </c>
      <c r="S102" s="453">
        <f>IFERROR(R102/$R$31,"")</f>
        <v>0.6742444862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39">E102-E101</f>
        <v>11302888.02</v>
      </c>
      <c r="F103" s="455">
        <f t="shared" si="39"/>
        <v>11956746.31</v>
      </c>
      <c r="G103" s="455">
        <f t="shared" si="39"/>
        <v>15316737.2</v>
      </c>
      <c r="H103" s="455">
        <f t="shared" si="39"/>
        <v>12891355</v>
      </c>
      <c r="I103" s="455">
        <f t="shared" si="39"/>
        <v>13285320.07</v>
      </c>
      <c r="J103" s="455">
        <f t="shared" si="39"/>
        <v>12726322.44</v>
      </c>
      <c r="K103" s="455"/>
      <c r="L103" s="455">
        <f t="shared" ref="L103:R103" si="40">L102-L101</f>
        <v>13804717.65</v>
      </c>
      <c r="M103" s="455">
        <f t="shared" si="40"/>
        <v>12847572</v>
      </c>
      <c r="N103" s="455">
        <f t="shared" si="40"/>
        <v>16200604.39</v>
      </c>
      <c r="O103" s="455">
        <f t="shared" si="40"/>
        <v>13771388.39</v>
      </c>
      <c r="P103" s="455">
        <f t="shared" si="40"/>
        <v>13105251.72</v>
      </c>
      <c r="Q103" s="455">
        <f t="shared" si="40"/>
        <v>14370666.17</v>
      </c>
      <c r="R103" s="455">
        <f t="shared" si="40"/>
        <v>161579569.4</v>
      </c>
      <c r="S103" s="456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J104" si="41">IFERROR(E55/E31,"")</f>
        <v>0.1197596429</v>
      </c>
      <c r="F104" s="387">
        <f t="shared" si="41"/>
        <v>0.1485169838</v>
      </c>
      <c r="G104" s="387">
        <f t="shared" si="41"/>
        <v>0.124008291</v>
      </c>
      <c r="H104" s="387">
        <f t="shared" si="41"/>
        <v>0.1496392433</v>
      </c>
      <c r="I104" s="387">
        <f t="shared" si="41"/>
        <v>0.195948398</v>
      </c>
      <c r="J104" s="387">
        <f t="shared" si="41"/>
        <v>0.1350495668</v>
      </c>
      <c r="K104" s="387"/>
      <c r="L104" s="387">
        <f t="shared" ref="L104:R104" si="42">IFERROR(L55/L31,"")</f>
        <v>0.121431168</v>
      </c>
      <c r="M104" s="387">
        <f t="shared" si="42"/>
        <v>0.117568546</v>
      </c>
      <c r="N104" s="387">
        <f t="shared" si="42"/>
        <v>0.1478296548</v>
      </c>
      <c r="O104" s="387">
        <f t="shared" si="42"/>
        <v>0.1312080223</v>
      </c>
      <c r="P104" s="387">
        <f t="shared" si="42"/>
        <v>0.1416226794</v>
      </c>
      <c r="Q104" s="387">
        <f t="shared" si="42"/>
        <v>0.1916812459</v>
      </c>
      <c r="R104" s="387">
        <f t="shared" si="42"/>
        <v>0.142629987</v>
      </c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J105" si="43">IFERROR(E81/E31,"")</f>
        <v>0.3802801719</v>
      </c>
      <c r="F105" s="387">
        <f t="shared" si="43"/>
        <v>0.4158659373</v>
      </c>
      <c r="G105" s="387">
        <f t="shared" si="43"/>
        <v>0.5429583782</v>
      </c>
      <c r="H105" s="387">
        <f t="shared" si="43"/>
        <v>0.402655532</v>
      </c>
      <c r="I105" s="387">
        <f t="shared" si="43"/>
        <v>0.406774065</v>
      </c>
      <c r="J105" s="387">
        <f t="shared" si="43"/>
        <v>0.3658924134</v>
      </c>
      <c r="K105" s="387"/>
      <c r="L105" s="387">
        <f t="shared" ref="L105:R105" si="44">IFERROR(L81/L31,"")</f>
        <v>0.3416895451</v>
      </c>
      <c r="M105" s="387">
        <f t="shared" si="44"/>
        <v>0.3279892397</v>
      </c>
      <c r="N105" s="387">
        <f t="shared" si="44"/>
        <v>0.4484271486</v>
      </c>
      <c r="O105" s="387">
        <f t="shared" si="44"/>
        <v>0.3431134831</v>
      </c>
      <c r="P105" s="387">
        <f t="shared" si="44"/>
        <v>0.4051169404</v>
      </c>
      <c r="Q105" s="387">
        <f t="shared" si="44"/>
        <v>0.4538118712</v>
      </c>
      <c r="R105" s="387">
        <f t="shared" si="44"/>
        <v>0.4002201566</v>
      </c>
      <c r="S105" s="398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45">(E31-SUM(E48,E53:E55,E65:E74,E76:E80,E87:E88,E93,E96:E97))*(8/108)</f>
        <v>1077368.519</v>
      </c>
      <c r="F107" s="435">
        <f t="shared" si="45"/>
        <v>1036786.815</v>
      </c>
      <c r="G107" s="435">
        <f t="shared" si="45"/>
        <v>1096965.704</v>
      </c>
      <c r="H107" s="435">
        <f t="shared" si="45"/>
        <v>1117516</v>
      </c>
      <c r="I107" s="435">
        <f t="shared" si="45"/>
        <v>1020210.074</v>
      </c>
      <c r="J107" s="435">
        <f t="shared" si="45"/>
        <v>1199848.444</v>
      </c>
      <c r="K107" s="435"/>
      <c r="L107" s="435">
        <f t="shared" ref="L107:Q107" si="46">(L31-SUM(L48,L53:L55,L65:L74,L76:L80,L87:L88,L93,L96:L97))*(10/108)</f>
        <v>1644145.648</v>
      </c>
      <c r="M107" s="435">
        <f t="shared" si="46"/>
        <v>1760095</v>
      </c>
      <c r="N107" s="435">
        <f t="shared" si="46"/>
        <v>1700866.389</v>
      </c>
      <c r="O107" s="435">
        <f t="shared" si="46"/>
        <v>1692826.389</v>
      </c>
      <c r="P107" s="435">
        <f t="shared" si="46"/>
        <v>1376969.722</v>
      </c>
      <c r="Q107" s="435">
        <f t="shared" si="46"/>
        <v>1224894.167</v>
      </c>
      <c r="R107" s="435">
        <f>SUM(E107:J107,L107:Q107)</f>
        <v>15948492.87</v>
      </c>
      <c r="S107" s="434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47">E31-E102</f>
        <v>6642739.981</v>
      </c>
      <c r="F109" s="451">
        <f t="shared" si="47"/>
        <v>5641375.685</v>
      </c>
      <c r="G109" s="451">
        <f t="shared" si="47"/>
        <v>3496996.796</v>
      </c>
      <c r="H109" s="451">
        <f t="shared" si="47"/>
        <v>6258254</v>
      </c>
      <c r="I109" s="451">
        <f t="shared" si="47"/>
        <v>5223654.926</v>
      </c>
      <c r="J109" s="451">
        <f t="shared" si="47"/>
        <v>7571343.556</v>
      </c>
      <c r="K109" s="452"/>
      <c r="L109" s="451">
        <f t="shared" ref="L109:Q109" si="48">L31-L102</f>
        <v>8493544.352</v>
      </c>
      <c r="M109" s="451">
        <f t="shared" si="48"/>
        <v>9815641</v>
      </c>
      <c r="N109" s="451">
        <f t="shared" si="48"/>
        <v>6492352.611</v>
      </c>
      <c r="O109" s="451">
        <f t="shared" si="48"/>
        <v>8833616.611</v>
      </c>
      <c r="P109" s="451">
        <f t="shared" si="48"/>
        <v>5825240.278</v>
      </c>
      <c r="Q109" s="451">
        <f t="shared" si="48"/>
        <v>3771040.833</v>
      </c>
      <c r="R109" s="451">
        <f>SUM(E109:J109,L109:Q109)</f>
        <v>78065800.63</v>
      </c>
      <c r="S109" s="453">
        <f>IFERROR(R109/$R$31,"")</f>
        <v>0.3257555138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J111" si="49">IFERROR(E109/E3,"")</f>
        <v>0.1907784321</v>
      </c>
      <c r="F111" s="456">
        <f t="shared" si="49"/>
        <v>0.1571198599</v>
      </c>
      <c r="G111" s="456">
        <f t="shared" si="49"/>
        <v>0.09353556317</v>
      </c>
      <c r="H111" s="456">
        <f t="shared" si="49"/>
        <v>0.1672710283</v>
      </c>
      <c r="I111" s="456">
        <f t="shared" si="49"/>
        <v>0.1405560939</v>
      </c>
      <c r="J111" s="456">
        <f t="shared" si="49"/>
        <v>0.1942947567</v>
      </c>
      <c r="K111" s="456"/>
      <c r="L111" s="456">
        <f t="shared" ref="L111:R111" si="50">IFERROR(L109/L3,"")</f>
        <v>0.1888942283</v>
      </c>
      <c r="M111" s="456">
        <f t="shared" si="50"/>
        <v>0.2150955295</v>
      </c>
      <c r="N111" s="456">
        <f t="shared" si="50"/>
        <v>0.1420400732</v>
      </c>
      <c r="O111" s="456">
        <f t="shared" si="50"/>
        <v>0.193488838</v>
      </c>
      <c r="P111" s="456">
        <f t="shared" si="50"/>
        <v>0.1538872503</v>
      </c>
      <c r="Q111" s="456">
        <f t="shared" si="50"/>
        <v>0.1052283272</v>
      </c>
      <c r="R111" s="456">
        <f t="shared" si="50"/>
        <v>0.1635541224</v>
      </c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7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5">
        <v>0.0</v>
      </c>
      <c r="F113" s="515">
        <v>0.0</v>
      </c>
      <c r="G113" s="515">
        <v>0.0</v>
      </c>
      <c r="H113" s="515">
        <v>0.0</v>
      </c>
      <c r="I113" s="515">
        <v>0.0</v>
      </c>
      <c r="J113" s="515">
        <v>0.0</v>
      </c>
      <c r="K113" s="368"/>
      <c r="L113" s="515">
        <v>0.0</v>
      </c>
      <c r="M113" s="515">
        <v>0.0</v>
      </c>
      <c r="N113" s="515">
        <v>0.0</v>
      </c>
      <c r="O113" s="515">
        <v>0.0</v>
      </c>
      <c r="P113" s="515">
        <v>0.0</v>
      </c>
      <c r="Q113" s="515">
        <v>0.0</v>
      </c>
      <c r="R113" s="556">
        <f t="shared" ref="R113:R114" si="51">SUM(E113:J113,L113:Q113)</f>
        <v>0</v>
      </c>
      <c r="S113" s="351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596" t="s">
        <v>185</v>
      </c>
      <c r="B114" s="373">
        <v>820.0</v>
      </c>
      <c r="C114" s="373"/>
      <c r="D114" s="398"/>
      <c r="E114" s="518">
        <v>0.0</v>
      </c>
      <c r="F114" s="518">
        <v>0.0</v>
      </c>
      <c r="G114" s="518">
        <v>0.0</v>
      </c>
      <c r="H114" s="518">
        <v>0.0</v>
      </c>
      <c r="I114" s="518">
        <v>0.0</v>
      </c>
      <c r="J114" s="518">
        <v>0.0</v>
      </c>
      <c r="K114" s="397"/>
      <c r="L114" s="518">
        <v>0.0</v>
      </c>
      <c r="M114" s="518">
        <v>0.0</v>
      </c>
      <c r="N114" s="518">
        <v>0.0</v>
      </c>
      <c r="O114" s="518">
        <v>0.0</v>
      </c>
      <c r="P114" s="518">
        <v>0.0</v>
      </c>
      <c r="Q114" s="518">
        <v>0.0</v>
      </c>
      <c r="R114" s="558">
        <f t="shared" si="51"/>
        <v>0</v>
      </c>
      <c r="S114" s="356"/>
      <c r="T114" s="356"/>
      <c r="U114" s="356"/>
      <c r="V114" s="356"/>
      <c r="W114" s="356"/>
      <c r="X114" s="356"/>
      <c r="Y114" s="356"/>
      <c r="Z114" s="356"/>
      <c r="AA114" s="356"/>
      <c r="AB114" s="356"/>
      <c r="AC114" s="356"/>
      <c r="AD114" s="356"/>
      <c r="AE114" s="356"/>
      <c r="AF114" s="356"/>
      <c r="AG114" s="356"/>
      <c r="AH114" s="356"/>
      <c r="AI114" s="356"/>
      <c r="AJ114" s="356"/>
      <c r="AK114" s="356"/>
      <c r="AL114" s="356"/>
      <c r="AM114" s="356"/>
    </row>
    <row r="115" ht="18.75" customHeight="1">
      <c r="A115" s="600" t="s">
        <v>186</v>
      </c>
      <c r="B115" s="467"/>
      <c r="C115" s="467"/>
      <c r="D115" s="467"/>
      <c r="E115" s="468"/>
      <c r="F115" s="468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560"/>
      <c r="S115" s="467"/>
      <c r="T115" s="467"/>
      <c r="U115" s="467"/>
      <c r="V115" s="467"/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67"/>
      <c r="AM115" s="467"/>
    </row>
    <row r="116" ht="11.25" customHeight="1">
      <c r="A116" s="413" t="s">
        <v>187</v>
      </c>
      <c r="B116" s="367">
        <v>830.0</v>
      </c>
      <c r="C116" s="367"/>
      <c r="D116" s="369"/>
      <c r="E116" s="515">
        <v>0.0</v>
      </c>
      <c r="F116" s="515">
        <v>0.0</v>
      </c>
      <c r="G116" s="515">
        <v>0.0</v>
      </c>
      <c r="H116" s="515">
        <v>0.0</v>
      </c>
      <c r="I116" s="515">
        <v>0.0</v>
      </c>
      <c r="J116" s="515">
        <v>0.0</v>
      </c>
      <c r="K116" s="368"/>
      <c r="L116" s="515">
        <v>0.0</v>
      </c>
      <c r="M116" s="515">
        <v>0.0</v>
      </c>
      <c r="N116" s="515">
        <v>0.0</v>
      </c>
      <c r="O116" s="515">
        <v>0.0</v>
      </c>
      <c r="P116" s="515">
        <v>0.0</v>
      </c>
      <c r="Q116" s="515">
        <v>0.0</v>
      </c>
      <c r="R116" s="556">
        <f t="shared" ref="R116:R119" si="54">SUM(E116:J116,L116:Q116)</f>
        <v>0</v>
      </c>
      <c r="S116" s="351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52">E109+E113+E114-E116</f>
        <v>6642739.981</v>
      </c>
      <c r="F117" s="451">
        <f t="shared" si="52"/>
        <v>5641375.685</v>
      </c>
      <c r="G117" s="451">
        <f t="shared" si="52"/>
        <v>3496996.796</v>
      </c>
      <c r="H117" s="451">
        <f t="shared" si="52"/>
        <v>6258254</v>
      </c>
      <c r="I117" s="451">
        <f t="shared" si="52"/>
        <v>5223654.926</v>
      </c>
      <c r="J117" s="451">
        <f t="shared" si="52"/>
        <v>7571343.556</v>
      </c>
      <c r="K117" s="452"/>
      <c r="L117" s="451">
        <f t="shared" ref="L117:Q117" si="53">L109+L113+L114-L116</f>
        <v>8493544.352</v>
      </c>
      <c r="M117" s="451">
        <f t="shared" si="53"/>
        <v>9815641</v>
      </c>
      <c r="N117" s="451">
        <f t="shared" si="53"/>
        <v>6492352.611</v>
      </c>
      <c r="O117" s="451">
        <f t="shared" si="53"/>
        <v>8833616.611</v>
      </c>
      <c r="P117" s="451">
        <f t="shared" si="53"/>
        <v>5825240.278</v>
      </c>
      <c r="Q117" s="451">
        <f t="shared" si="53"/>
        <v>3771040.833</v>
      </c>
      <c r="R117" s="451">
        <f t="shared" si="54"/>
        <v>78065800.63</v>
      </c>
      <c r="S117" s="453">
        <f>IFERROR(R117/$R$31,"")</f>
        <v>0.3257555138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55">E117*0.4</f>
        <v>2657095.993</v>
      </c>
      <c r="F118" s="387">
        <f t="shared" si="55"/>
        <v>2256550.274</v>
      </c>
      <c r="G118" s="387">
        <f t="shared" si="55"/>
        <v>1398798.719</v>
      </c>
      <c r="H118" s="387">
        <f t="shared" si="55"/>
        <v>2503301.6</v>
      </c>
      <c r="I118" s="387">
        <f t="shared" si="55"/>
        <v>2089461.97</v>
      </c>
      <c r="J118" s="387">
        <f t="shared" si="55"/>
        <v>3028537.422</v>
      </c>
      <c r="K118" s="387"/>
      <c r="L118" s="387">
        <f t="shared" ref="L118:Q118" si="56">L117*0.4</f>
        <v>3397417.741</v>
      </c>
      <c r="M118" s="387">
        <f t="shared" si="56"/>
        <v>3926256.4</v>
      </c>
      <c r="N118" s="387">
        <f t="shared" si="56"/>
        <v>2596941.044</v>
      </c>
      <c r="O118" s="387">
        <f t="shared" si="56"/>
        <v>3533446.644</v>
      </c>
      <c r="P118" s="387">
        <f t="shared" si="56"/>
        <v>2330096.111</v>
      </c>
      <c r="Q118" s="387">
        <f t="shared" si="56"/>
        <v>1508416.333</v>
      </c>
      <c r="R118" s="387">
        <f t="shared" si="54"/>
        <v>31226320.25</v>
      </c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54"/>
        <v>0</v>
      </c>
      <c r="S119" s="351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57">E117-E118-E119</f>
        <v>3985643.989</v>
      </c>
      <c r="F121" s="451">
        <f t="shared" si="57"/>
        <v>3384825.411</v>
      </c>
      <c r="G121" s="451">
        <f t="shared" si="57"/>
        <v>2098198.078</v>
      </c>
      <c r="H121" s="451">
        <f t="shared" si="57"/>
        <v>3754952.4</v>
      </c>
      <c r="I121" s="451">
        <f t="shared" si="57"/>
        <v>3134192.956</v>
      </c>
      <c r="J121" s="451">
        <f t="shared" si="57"/>
        <v>4542806.133</v>
      </c>
      <c r="K121" s="452"/>
      <c r="L121" s="451">
        <f t="shared" ref="L121:Q121" si="58">L117-L118-L119</f>
        <v>5096126.611</v>
      </c>
      <c r="M121" s="451">
        <f t="shared" si="58"/>
        <v>5889384.6</v>
      </c>
      <c r="N121" s="451">
        <f t="shared" si="58"/>
        <v>3895411.567</v>
      </c>
      <c r="O121" s="451">
        <f t="shared" si="58"/>
        <v>5300169.967</v>
      </c>
      <c r="P121" s="451">
        <f t="shared" si="58"/>
        <v>3495144.167</v>
      </c>
      <c r="Q121" s="451">
        <f t="shared" si="58"/>
        <v>2262624.5</v>
      </c>
      <c r="R121" s="451">
        <f>SUM(E121:J121,L121:Q121)</f>
        <v>46839480.38</v>
      </c>
      <c r="S121" s="449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1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476" t="s">
        <v>195</v>
      </c>
      <c r="B124" s="477"/>
      <c r="C124" s="477"/>
      <c r="D124" s="477"/>
      <c r="E124" s="601">
        <v>11.5</v>
      </c>
      <c r="F124" s="601">
        <v>11.5</v>
      </c>
      <c r="G124" s="601">
        <v>11.5</v>
      </c>
      <c r="H124" s="601">
        <v>11.5</v>
      </c>
      <c r="I124" s="601">
        <v>11.5</v>
      </c>
      <c r="J124" s="601">
        <v>13.5</v>
      </c>
      <c r="K124" s="602"/>
      <c r="L124" s="601">
        <v>12.5</v>
      </c>
      <c r="M124" s="601">
        <v>12.5</v>
      </c>
      <c r="N124" s="601">
        <v>13.5</v>
      </c>
      <c r="O124" s="601">
        <v>13.5</v>
      </c>
      <c r="P124" s="601">
        <v>13.5</v>
      </c>
      <c r="Q124" s="601">
        <v>13.5</v>
      </c>
      <c r="R124" s="479">
        <f>SUM(E124:J124,L124:Q124)</f>
        <v>150</v>
      </c>
      <c r="S124" s="351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480" t="s">
        <v>191</v>
      </c>
      <c r="B125" s="481"/>
      <c r="C125" s="481"/>
      <c r="D125" s="481"/>
      <c r="E125" s="481">
        <f>IFERROR(E124/'19（全社）'!E124,"")</f>
        <v>0.185483871</v>
      </c>
      <c r="F125" s="481">
        <f>IFERROR(F124/'19（全社）'!F124,"")</f>
        <v>0.185483871</v>
      </c>
      <c r="G125" s="481">
        <f>IFERROR(G124/'19（全社）'!G124,"")</f>
        <v>0.185483871</v>
      </c>
      <c r="H125" s="481">
        <f>IFERROR(H124/'19（全社）'!H124,"")</f>
        <v>0.1796875</v>
      </c>
      <c r="I125" s="481">
        <f>IFERROR(I124/'19（全社）'!I124,"")</f>
        <v>0.1796875</v>
      </c>
      <c r="J125" s="481">
        <f>IFERROR(J124/'19（全社）'!J124,"")</f>
        <v>0.2045454545</v>
      </c>
      <c r="K125" s="481"/>
      <c r="L125" s="481">
        <f>IFERROR(L124/'19（全社）'!L124,"")</f>
        <v>0.1923076923</v>
      </c>
      <c r="M125" s="481">
        <f>IFERROR(M124/'19（全社）'!M124,"")</f>
        <v>0.1923076923</v>
      </c>
      <c r="N125" s="481">
        <f>IFERROR(N124/'19（全社）'!N124,"")</f>
        <v>0.2045454545</v>
      </c>
      <c r="O125" s="481">
        <f>IFERROR(O124/'19（全社）'!O124,"")</f>
        <v>0.2045454545</v>
      </c>
      <c r="P125" s="481">
        <f>IFERROR(P124/'19（全社）'!P124,"")</f>
        <v>0.2014925373</v>
      </c>
      <c r="Q125" s="481">
        <f>IFERROR(Q124/'19（全社）'!Q124,"")</f>
        <v>0.2014925373</v>
      </c>
      <c r="R125" s="481">
        <f>IFERROR(R124/'19（全社）'!R124,"")</f>
        <v>0.1932989691</v>
      </c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>
        <f>IFERROR(('19（管理）'!E102+'19（経営投資）'!E102)*E125,"")</f>
        <v>7029236.44</v>
      </c>
      <c r="F126" s="485">
        <f>IFERROR(('19（管理）'!F102+'19（経営投資）'!F102)*F125,"")</f>
        <v>5500526.498</v>
      </c>
      <c r="G126" s="485">
        <f>IFERROR(('19（管理）'!G102+'19（経営投資）'!G102)*G125,"")</f>
        <v>4033475.964</v>
      </c>
      <c r="H126" s="485">
        <f>IFERROR(('19（管理）'!H102+'19（経営投資）'!H102)*H125,"")</f>
        <v>4539061.26</v>
      </c>
      <c r="I126" s="485">
        <f>IFERROR(('19（管理）'!I102+'19（経営投資）'!I102)*I125,"")</f>
        <v>4906156.421</v>
      </c>
      <c r="J126" s="485">
        <f>IFERROR(('19（管理）'!J102+'19（経営投資）'!J102)*J125,"")</f>
        <v>6154064.652</v>
      </c>
      <c r="K126" s="572"/>
      <c r="L126" s="485">
        <f>IFERROR(('19（管理）'!L102+'19（経営投資）'!L102)*L125,"")</f>
        <v>6489186.514</v>
      </c>
      <c r="M126" s="485">
        <f>IFERROR(('19（管理）'!M102+'19（経営投資）'!M102)*M125,"")</f>
        <v>4563993.946</v>
      </c>
      <c r="N126" s="485">
        <f>IFERROR(('19（管理）'!N102+'19（経営投資）'!N102)*N125,"")</f>
        <v>4452980.189</v>
      </c>
      <c r="O126" s="485">
        <f>IFERROR(('19（管理）'!O102+'19（経営投資）'!O102)*O125,"")</f>
        <v>6231391.765</v>
      </c>
      <c r="P126" s="485">
        <f>IFERROR(('19（管理）'!P102+'19（経営投資）'!P102)*P125,"")</f>
        <v>8650154.862</v>
      </c>
      <c r="Q126" s="485">
        <f>IFERROR(('19（管理）'!Q102+'19（経営投資）'!Q102)*Q125,"")</f>
        <v>6479144.291</v>
      </c>
      <c r="R126" s="486">
        <f t="shared" ref="R126:R128" si="61">SUM(E126:J126,L126:Q126)</f>
        <v>69029372.8</v>
      </c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59">IFERROR(E109-E126,"")</f>
        <v>-386496.4586</v>
      </c>
      <c r="F127" s="485">
        <f t="shared" si="59"/>
        <v>140849.1868</v>
      </c>
      <c r="G127" s="485">
        <f t="shared" si="59"/>
        <v>-536479.1674</v>
      </c>
      <c r="H127" s="485">
        <f t="shared" si="59"/>
        <v>1719192.74</v>
      </c>
      <c r="I127" s="485">
        <f t="shared" si="59"/>
        <v>317498.5052</v>
      </c>
      <c r="J127" s="485">
        <f t="shared" si="59"/>
        <v>1417278.904</v>
      </c>
      <c r="K127" s="572"/>
      <c r="L127" s="485">
        <f t="shared" ref="L127:Q127" si="60">IFERROR(L109-L126,"")</f>
        <v>2004357.838</v>
      </c>
      <c r="M127" s="485">
        <f t="shared" si="60"/>
        <v>5251647.054</v>
      </c>
      <c r="N127" s="485">
        <f t="shared" si="60"/>
        <v>2039372.422</v>
      </c>
      <c r="O127" s="485">
        <f t="shared" si="60"/>
        <v>2602224.846</v>
      </c>
      <c r="P127" s="485">
        <f t="shared" si="60"/>
        <v>-2824914.584</v>
      </c>
      <c r="Q127" s="485">
        <f t="shared" si="60"/>
        <v>-2708103.458</v>
      </c>
      <c r="R127" s="486">
        <f t="shared" si="61"/>
        <v>9036427.828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62">IFERROR(E117-E126,"")</f>
        <v>-386496.4586</v>
      </c>
      <c r="F128" s="489">
        <f t="shared" si="62"/>
        <v>140849.1868</v>
      </c>
      <c r="G128" s="489">
        <f t="shared" si="62"/>
        <v>-536479.1674</v>
      </c>
      <c r="H128" s="489">
        <f t="shared" si="62"/>
        <v>1719192.74</v>
      </c>
      <c r="I128" s="489">
        <f t="shared" si="62"/>
        <v>317498.5052</v>
      </c>
      <c r="J128" s="489">
        <f t="shared" si="62"/>
        <v>1417278.904</v>
      </c>
      <c r="K128" s="573"/>
      <c r="L128" s="489">
        <f t="shared" ref="L128:Q128" si="63">IFERROR(L117-L126,"")</f>
        <v>2004357.838</v>
      </c>
      <c r="M128" s="489">
        <f t="shared" si="63"/>
        <v>5251647.054</v>
      </c>
      <c r="N128" s="489">
        <f t="shared" si="63"/>
        <v>2039372.422</v>
      </c>
      <c r="O128" s="489">
        <f t="shared" si="63"/>
        <v>2602224.846</v>
      </c>
      <c r="P128" s="489">
        <f t="shared" si="63"/>
        <v>-2824914.584</v>
      </c>
      <c r="Q128" s="489">
        <f t="shared" si="63"/>
        <v>-2708103.458</v>
      </c>
      <c r="R128" s="490">
        <f t="shared" si="61"/>
        <v>9036427.828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6"/>
      <c r="F130" s="386"/>
      <c r="G130" s="386"/>
      <c r="H130" s="386"/>
      <c r="I130" s="386"/>
      <c r="J130" s="386"/>
      <c r="K130" s="386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405"/>
      <c r="B139" s="405"/>
      <c r="C139" s="405"/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</row>
    <row r="140" ht="12.0" customHeight="1">
      <c r="A140" s="405"/>
      <c r="B140" s="405"/>
      <c r="C140" s="405"/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351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351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44896680</v>
      </c>
      <c r="F3" s="360">
        <f t="shared" si="1"/>
        <v>67447080</v>
      </c>
      <c r="G3" s="360">
        <f t="shared" si="1"/>
        <v>68557320</v>
      </c>
      <c r="H3" s="360">
        <f t="shared" si="1"/>
        <v>56646000</v>
      </c>
      <c r="I3" s="360">
        <f t="shared" si="1"/>
        <v>42357600</v>
      </c>
      <c r="J3" s="360">
        <f t="shared" si="1"/>
        <v>32713200</v>
      </c>
      <c r="K3" s="361"/>
      <c r="L3" s="360">
        <f t="shared" ref="L3:R3" si="2">SUM(L4:L16)</f>
        <v>35371600</v>
      </c>
      <c r="M3" s="360">
        <f t="shared" si="2"/>
        <v>35838900</v>
      </c>
      <c r="N3" s="360">
        <f t="shared" si="2"/>
        <v>28558200</v>
      </c>
      <c r="O3" s="360">
        <f t="shared" si="2"/>
        <v>23917300</v>
      </c>
      <c r="P3" s="360">
        <f t="shared" si="2"/>
        <v>19901200</v>
      </c>
      <c r="Q3" s="360">
        <f t="shared" si="2"/>
        <v>34674200</v>
      </c>
      <c r="R3" s="360">
        <f t="shared" si="2"/>
        <v>490879280</v>
      </c>
      <c r="S3" s="362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603" t="s">
        <v>105</v>
      </c>
      <c r="B4" s="467">
        <v>500.0</v>
      </c>
      <c r="C4" s="467">
        <v>1.0</v>
      </c>
      <c r="D4" s="467"/>
      <c r="E4" s="604"/>
      <c r="F4" s="604"/>
      <c r="G4" s="604"/>
      <c r="H4" s="604"/>
      <c r="I4" s="604"/>
      <c r="J4" s="604"/>
      <c r="K4" s="578"/>
      <c r="L4" s="604"/>
      <c r="M4" s="604"/>
      <c r="N4" s="604"/>
      <c r="O4" s="604"/>
      <c r="P4" s="604"/>
      <c r="Q4" s="604"/>
      <c r="R4" s="604"/>
      <c r="S4" s="580"/>
      <c r="T4" s="580"/>
      <c r="U4" s="467"/>
      <c r="V4" s="467"/>
      <c r="W4" s="467"/>
      <c r="X4" s="467"/>
      <c r="Y4" s="467"/>
      <c r="Z4" s="467"/>
      <c r="AA4" s="467"/>
      <c r="AB4" s="467"/>
      <c r="AC4" s="467"/>
      <c r="AD4" s="467"/>
      <c r="AE4" s="467"/>
      <c r="AF4" s="467"/>
      <c r="AG4" s="467"/>
      <c r="AH4" s="467"/>
      <c r="AI4" s="467"/>
      <c r="AJ4" s="467"/>
      <c r="AK4" s="467"/>
      <c r="AL4" s="467"/>
      <c r="AM4" s="467"/>
    </row>
    <row r="5" ht="11.25" customHeight="1">
      <c r="A5" s="367" t="s">
        <v>106</v>
      </c>
      <c r="B5" s="351">
        <v>500.0</v>
      </c>
      <c r="C5" s="351">
        <v>2.0</v>
      </c>
      <c r="D5" s="351"/>
      <c r="E5" s="443"/>
      <c r="F5" s="443"/>
      <c r="G5" s="443"/>
      <c r="H5" s="443"/>
      <c r="I5" s="443"/>
      <c r="J5" s="443"/>
      <c r="K5" s="368"/>
      <c r="L5" s="443"/>
      <c r="M5" s="443"/>
      <c r="N5" s="443"/>
      <c r="O5" s="443"/>
      <c r="P5" s="443"/>
      <c r="Q5" s="443"/>
      <c r="R5" s="443"/>
      <c r="S5" s="369"/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443"/>
      <c r="F6" s="443"/>
      <c r="G6" s="443"/>
      <c r="H6" s="443"/>
      <c r="I6" s="443"/>
      <c r="J6" s="443"/>
      <c r="K6" s="368"/>
      <c r="L6" s="443"/>
      <c r="M6" s="443"/>
      <c r="N6" s="443"/>
      <c r="O6" s="443"/>
      <c r="P6" s="443"/>
      <c r="Q6" s="443"/>
      <c r="R6" s="443"/>
      <c r="S6" s="369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67" t="s">
        <v>108</v>
      </c>
      <c r="B7" s="351">
        <v>500.0</v>
      </c>
      <c r="C7" s="351">
        <v>4.0</v>
      </c>
      <c r="D7" s="351"/>
      <c r="E7" s="443"/>
      <c r="F7" s="443"/>
      <c r="G7" s="443"/>
      <c r="H7" s="443"/>
      <c r="I7" s="443"/>
      <c r="J7" s="443"/>
      <c r="K7" s="368"/>
      <c r="L7" s="443"/>
      <c r="M7" s="443"/>
      <c r="N7" s="443"/>
      <c r="O7" s="443"/>
      <c r="P7" s="443"/>
      <c r="Q7" s="443"/>
      <c r="R7" s="443"/>
      <c r="S7" s="369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</row>
    <row r="8" ht="11.25" customHeight="1">
      <c r="A8" s="367" t="s">
        <v>109</v>
      </c>
      <c r="B8" s="351">
        <v>500.0</v>
      </c>
      <c r="C8" s="351">
        <v>0.0</v>
      </c>
      <c r="D8" s="351"/>
      <c r="E8" s="443"/>
      <c r="F8" s="443"/>
      <c r="G8" s="443"/>
      <c r="H8" s="443"/>
      <c r="I8" s="443"/>
      <c r="J8" s="443"/>
      <c r="K8" s="368"/>
      <c r="L8" s="443"/>
      <c r="M8" s="443"/>
      <c r="N8" s="443"/>
      <c r="O8" s="443"/>
      <c r="P8" s="443"/>
      <c r="Q8" s="443"/>
      <c r="R8" s="443"/>
      <c r="S8" s="369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</row>
    <row r="9" ht="11.25" customHeight="1">
      <c r="A9" s="426" t="s">
        <v>34</v>
      </c>
      <c r="B9" s="351">
        <v>500.0</v>
      </c>
      <c r="C9" s="351">
        <v>5.0</v>
      </c>
      <c r="D9" s="351"/>
      <c r="E9" s="515">
        <v>4.489668E7</v>
      </c>
      <c r="F9" s="515">
        <v>6.744708E7</v>
      </c>
      <c r="G9" s="515">
        <v>6.855732E7</v>
      </c>
      <c r="H9" s="515">
        <v>5.6646E7</v>
      </c>
      <c r="I9" s="515">
        <v>4.23576E7</v>
      </c>
      <c r="J9" s="515">
        <v>3.27132E7</v>
      </c>
      <c r="K9" s="368"/>
      <c r="L9" s="515">
        <v>3.53716E7</v>
      </c>
      <c r="M9" s="515">
        <v>3.58389E7</v>
      </c>
      <c r="N9" s="515">
        <v>2.85582E7</v>
      </c>
      <c r="O9" s="515">
        <v>2.39173E7</v>
      </c>
      <c r="P9" s="515">
        <v>1.99012E7</v>
      </c>
      <c r="Q9" s="515">
        <v>3.46742E7</v>
      </c>
      <c r="R9" s="556">
        <f>SUM(E9:J9,L9:Q9)</f>
        <v>490879280</v>
      </c>
      <c r="S9" s="369">
        <f>IFERROR(R9/$R$3,"")</f>
        <v>1</v>
      </c>
      <c r="T9" s="369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</row>
    <row r="10" ht="11.25" customHeight="1">
      <c r="A10" s="367" t="s">
        <v>79</v>
      </c>
      <c r="B10" s="351">
        <v>500.0</v>
      </c>
      <c r="C10" s="351">
        <v>8.0</v>
      </c>
      <c r="D10" s="351"/>
      <c r="E10" s="443"/>
      <c r="F10" s="443"/>
      <c r="G10" s="443"/>
      <c r="H10" s="443"/>
      <c r="I10" s="443"/>
      <c r="J10" s="443"/>
      <c r="K10" s="368"/>
      <c r="L10" s="443"/>
      <c r="M10" s="443"/>
      <c r="N10" s="443"/>
      <c r="O10" s="443"/>
      <c r="P10" s="443"/>
      <c r="Q10" s="443"/>
      <c r="R10" s="443"/>
      <c r="S10" s="369"/>
      <c r="T10" s="369"/>
      <c r="U10" s="351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</row>
    <row r="11" ht="11.25" customHeight="1">
      <c r="A11" s="367" t="s">
        <v>80</v>
      </c>
      <c r="B11" s="351">
        <v>500.0</v>
      </c>
      <c r="C11" s="351">
        <v>10.0</v>
      </c>
      <c r="D11" s="351"/>
      <c r="E11" s="443"/>
      <c r="F11" s="443"/>
      <c r="G11" s="443"/>
      <c r="H11" s="443"/>
      <c r="I11" s="443"/>
      <c r="J11" s="443"/>
      <c r="K11" s="368"/>
      <c r="L11" s="443"/>
      <c r="M11" s="443"/>
      <c r="N11" s="443"/>
      <c r="O11" s="443"/>
      <c r="P11" s="443"/>
      <c r="Q11" s="443"/>
      <c r="R11" s="443"/>
      <c r="S11" s="369"/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367" t="s">
        <v>110</v>
      </c>
      <c r="B12" s="351"/>
      <c r="C12" s="351"/>
      <c r="D12" s="351"/>
      <c r="E12" s="443"/>
      <c r="F12" s="443"/>
      <c r="G12" s="443"/>
      <c r="H12" s="443"/>
      <c r="I12" s="443"/>
      <c r="J12" s="443"/>
      <c r="K12" s="368"/>
      <c r="L12" s="443"/>
      <c r="M12" s="443"/>
      <c r="N12" s="443"/>
      <c r="O12" s="443"/>
      <c r="P12" s="443"/>
      <c r="Q12" s="443"/>
      <c r="R12" s="443"/>
      <c r="S12" s="369"/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367" t="s">
        <v>111</v>
      </c>
      <c r="B13" s="351">
        <v>500.0</v>
      </c>
      <c r="C13" s="351">
        <v>7.0</v>
      </c>
      <c r="D13" s="351"/>
      <c r="E13" s="443"/>
      <c r="F13" s="443"/>
      <c r="G13" s="443"/>
      <c r="H13" s="443"/>
      <c r="I13" s="443"/>
      <c r="J13" s="443"/>
      <c r="K13" s="368"/>
      <c r="L13" s="443"/>
      <c r="M13" s="443"/>
      <c r="N13" s="443"/>
      <c r="O13" s="443"/>
      <c r="P13" s="443"/>
      <c r="Q13" s="443"/>
      <c r="R13" s="443"/>
      <c r="S13" s="369"/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367" t="s">
        <v>112</v>
      </c>
      <c r="B14" s="351">
        <v>500.0</v>
      </c>
      <c r="C14" s="351">
        <v>9.0</v>
      </c>
      <c r="D14" s="351"/>
      <c r="E14" s="443"/>
      <c r="F14" s="443"/>
      <c r="G14" s="443"/>
      <c r="H14" s="443"/>
      <c r="I14" s="443"/>
      <c r="J14" s="443"/>
      <c r="K14" s="368"/>
      <c r="L14" s="443"/>
      <c r="M14" s="443"/>
      <c r="N14" s="443"/>
      <c r="O14" s="443"/>
      <c r="P14" s="443"/>
      <c r="Q14" s="443"/>
      <c r="R14" s="443"/>
      <c r="S14" s="369"/>
      <c r="T14" s="369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</row>
    <row r="15" ht="11.25" customHeight="1">
      <c r="A15" s="367" t="s">
        <v>113</v>
      </c>
      <c r="B15" s="351">
        <v>500.0</v>
      </c>
      <c r="C15" s="351">
        <v>6.0</v>
      </c>
      <c r="D15" s="351"/>
      <c r="E15" s="443"/>
      <c r="F15" s="443"/>
      <c r="G15" s="443"/>
      <c r="H15" s="443"/>
      <c r="I15" s="443"/>
      <c r="J15" s="443"/>
      <c r="K15" s="368"/>
      <c r="L15" s="443"/>
      <c r="M15" s="443"/>
      <c r="N15" s="443"/>
      <c r="O15" s="443"/>
      <c r="P15" s="443"/>
      <c r="Q15" s="443"/>
      <c r="R15" s="443"/>
      <c r="S15" s="369"/>
      <c r="T15" s="369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</row>
    <row r="16" ht="11.25" customHeight="1">
      <c r="A16" s="367" t="s">
        <v>82</v>
      </c>
      <c r="B16" s="351">
        <v>500.0</v>
      </c>
      <c r="C16" s="351">
        <v>12.0</v>
      </c>
      <c r="D16" s="351"/>
      <c r="E16" s="443"/>
      <c r="F16" s="443"/>
      <c r="G16" s="443"/>
      <c r="H16" s="443"/>
      <c r="I16" s="443"/>
      <c r="J16" s="443"/>
      <c r="K16" s="368"/>
      <c r="L16" s="443"/>
      <c r="M16" s="443"/>
      <c r="N16" s="443"/>
      <c r="O16" s="443"/>
      <c r="P16" s="443"/>
      <c r="Q16" s="443"/>
      <c r="R16" s="443"/>
      <c r="S16" s="369"/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5"/>
      <c r="B17" s="376"/>
      <c r="C17" s="376"/>
      <c r="D17" s="376"/>
      <c r="E17" s="605"/>
      <c r="F17" s="605"/>
      <c r="G17" s="605"/>
      <c r="H17" s="605"/>
      <c r="I17" s="605"/>
      <c r="J17" s="605"/>
      <c r="K17" s="605"/>
      <c r="L17" s="605"/>
      <c r="M17" s="605"/>
      <c r="N17" s="605"/>
      <c r="O17" s="605"/>
      <c r="P17" s="605"/>
      <c r="Q17" s="605"/>
      <c r="R17" s="504"/>
      <c r="S17" s="39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544" t="s">
        <v>114</v>
      </c>
      <c r="B18" s="447">
        <v>604.0</v>
      </c>
      <c r="C18" s="447"/>
      <c r="D18" s="545" t="s">
        <v>115</v>
      </c>
      <c r="E18" s="451">
        <f t="shared" ref="E18:J18" si="3">SUM(E19:E29)</f>
        <v>0</v>
      </c>
      <c r="F18" s="451">
        <f t="shared" si="3"/>
        <v>0</v>
      </c>
      <c r="G18" s="451">
        <f t="shared" si="3"/>
        <v>0</v>
      </c>
      <c r="H18" s="451">
        <f t="shared" si="3"/>
        <v>0</v>
      </c>
      <c r="I18" s="451">
        <f t="shared" si="3"/>
        <v>0</v>
      </c>
      <c r="J18" s="451">
        <f t="shared" si="3"/>
        <v>0</v>
      </c>
      <c r="K18" s="452"/>
      <c r="L18" s="451">
        <f t="shared" ref="L18:R18" si="4">SUM(L19:L29)</f>
        <v>0</v>
      </c>
      <c r="M18" s="451">
        <f t="shared" si="4"/>
        <v>0</v>
      </c>
      <c r="N18" s="451">
        <f t="shared" si="4"/>
        <v>0</v>
      </c>
      <c r="O18" s="451">
        <f t="shared" si="4"/>
        <v>0</v>
      </c>
      <c r="P18" s="451">
        <f t="shared" si="4"/>
        <v>0</v>
      </c>
      <c r="Q18" s="451">
        <f t="shared" si="4"/>
        <v>0</v>
      </c>
      <c r="R18" s="451">
        <f t="shared" si="4"/>
        <v>0</v>
      </c>
      <c r="S18" s="453">
        <f>IFERROR(R18/R3,"")</f>
        <v>0</v>
      </c>
      <c r="T18" s="447"/>
      <c r="U18" s="585"/>
      <c r="V18" s="585"/>
      <c r="W18" s="585"/>
      <c r="X18" s="585"/>
      <c r="Y18" s="585"/>
      <c r="Z18" s="585"/>
      <c r="AA18" s="585"/>
      <c r="AB18" s="585"/>
      <c r="AC18" s="585"/>
      <c r="AD18" s="585"/>
      <c r="AE18" s="447"/>
      <c r="AF18" s="447"/>
      <c r="AG18" s="447"/>
      <c r="AH18" s="447"/>
      <c r="AI18" s="447"/>
      <c r="AJ18" s="447"/>
      <c r="AK18" s="447"/>
      <c r="AL18" s="447"/>
      <c r="AM18" s="447"/>
    </row>
    <row r="19" ht="11.25" customHeight="1">
      <c r="A19" s="603" t="s">
        <v>107</v>
      </c>
      <c r="B19" s="467">
        <v>604.0</v>
      </c>
      <c r="C19" s="467">
        <v>3.0</v>
      </c>
      <c r="D19" s="467"/>
      <c r="E19" s="604"/>
      <c r="F19" s="604"/>
      <c r="G19" s="604"/>
      <c r="H19" s="604"/>
      <c r="I19" s="604"/>
      <c r="J19" s="604"/>
      <c r="K19" s="578"/>
      <c r="L19" s="604"/>
      <c r="M19" s="604"/>
      <c r="N19" s="604"/>
      <c r="O19" s="604"/>
      <c r="P19" s="604"/>
      <c r="Q19" s="604"/>
      <c r="R19" s="604"/>
      <c r="S19" s="580"/>
      <c r="T19" s="606"/>
      <c r="U19" s="467"/>
      <c r="V19" s="467"/>
      <c r="W19" s="467"/>
      <c r="X19" s="467"/>
      <c r="Y19" s="467"/>
      <c r="Z19" s="467"/>
      <c r="AA19" s="467"/>
      <c r="AB19" s="467"/>
      <c r="AC19" s="467"/>
      <c r="AD19" s="467"/>
      <c r="AE19" s="467"/>
      <c r="AF19" s="467"/>
      <c r="AG19" s="467"/>
      <c r="AH19" s="467"/>
      <c r="AI19" s="467"/>
      <c r="AJ19" s="467"/>
      <c r="AK19" s="467"/>
      <c r="AL19" s="467"/>
      <c r="AM19" s="467"/>
    </row>
    <row r="20" ht="11.25" customHeight="1">
      <c r="A20" s="367" t="s">
        <v>108</v>
      </c>
      <c r="B20" s="351">
        <v>604.0</v>
      </c>
      <c r="C20" s="351">
        <v>4.0</v>
      </c>
      <c r="D20" s="351"/>
      <c r="E20" s="443"/>
      <c r="F20" s="443"/>
      <c r="G20" s="443"/>
      <c r="H20" s="443"/>
      <c r="I20" s="443"/>
      <c r="J20" s="443"/>
      <c r="K20" s="368"/>
      <c r="L20" s="443"/>
      <c r="M20" s="443"/>
      <c r="N20" s="443"/>
      <c r="O20" s="443"/>
      <c r="P20" s="443"/>
      <c r="Q20" s="443"/>
      <c r="R20" s="443"/>
      <c r="S20" s="369"/>
      <c r="T20" s="390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</row>
    <row r="21" ht="11.25" customHeight="1">
      <c r="A21" s="607" t="s">
        <v>109</v>
      </c>
      <c r="B21" s="351">
        <v>604.0</v>
      </c>
      <c r="C21" s="351">
        <v>0.0</v>
      </c>
      <c r="D21" s="351"/>
      <c r="E21" s="443"/>
      <c r="F21" s="443"/>
      <c r="G21" s="443"/>
      <c r="H21" s="443"/>
      <c r="I21" s="443"/>
      <c r="J21" s="443"/>
      <c r="K21" s="368"/>
      <c r="L21" s="443"/>
      <c r="M21" s="443"/>
      <c r="N21" s="443"/>
      <c r="O21" s="443"/>
      <c r="P21" s="443"/>
      <c r="Q21" s="443"/>
      <c r="R21" s="443"/>
      <c r="S21" s="369"/>
      <c r="T21" s="390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</row>
    <row r="22" ht="11.25" customHeight="1">
      <c r="A22" s="426" t="s">
        <v>34</v>
      </c>
      <c r="B22" s="351">
        <v>604.0</v>
      </c>
      <c r="C22" s="351">
        <v>5.0</v>
      </c>
      <c r="D22" s="351"/>
      <c r="E22" s="515">
        <v>0.0</v>
      </c>
      <c r="F22" s="515">
        <v>0.0</v>
      </c>
      <c r="G22" s="515">
        <v>0.0</v>
      </c>
      <c r="H22" s="515">
        <v>0.0</v>
      </c>
      <c r="I22" s="515">
        <v>0.0</v>
      </c>
      <c r="J22" s="515">
        <v>0.0</v>
      </c>
      <c r="K22" s="368"/>
      <c r="L22" s="515">
        <v>0.0</v>
      </c>
      <c r="M22" s="515">
        <v>0.0</v>
      </c>
      <c r="N22" s="515">
        <v>0.0</v>
      </c>
      <c r="O22" s="515">
        <v>0.0</v>
      </c>
      <c r="P22" s="515">
        <v>0.0</v>
      </c>
      <c r="Q22" s="515">
        <v>0.0</v>
      </c>
      <c r="R22" s="556">
        <f>SUM(E22:J22,L22:Q22)</f>
        <v>0</v>
      </c>
      <c r="S22" s="369" t="str">
        <f>IFERROR(R22/$R$18,"")</f>
        <v/>
      </c>
      <c r="T22" s="390"/>
      <c r="U22" s="351"/>
      <c r="V22" s="351"/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</row>
    <row r="23" ht="11.25" customHeight="1">
      <c r="A23" s="367" t="s">
        <v>79</v>
      </c>
      <c r="B23" s="351">
        <v>604.0</v>
      </c>
      <c r="C23" s="351">
        <v>8.0</v>
      </c>
      <c r="D23" s="351"/>
      <c r="E23" s="443"/>
      <c r="F23" s="443"/>
      <c r="G23" s="443"/>
      <c r="H23" s="443"/>
      <c r="I23" s="443"/>
      <c r="J23" s="443"/>
      <c r="K23" s="368"/>
      <c r="L23" s="443"/>
      <c r="M23" s="443"/>
      <c r="N23" s="443"/>
      <c r="O23" s="443"/>
      <c r="P23" s="443"/>
      <c r="Q23" s="443"/>
      <c r="R23" s="443"/>
      <c r="S23" s="369"/>
      <c r="T23" s="390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</row>
    <row r="24" ht="11.25" customHeight="1">
      <c r="A24" s="367" t="s">
        <v>80</v>
      </c>
      <c r="B24" s="351">
        <v>604.0</v>
      </c>
      <c r="C24" s="351">
        <v>10.0</v>
      </c>
      <c r="D24" s="351"/>
      <c r="E24" s="443"/>
      <c r="F24" s="443"/>
      <c r="G24" s="443"/>
      <c r="H24" s="443"/>
      <c r="I24" s="443"/>
      <c r="J24" s="443"/>
      <c r="K24" s="368"/>
      <c r="L24" s="443"/>
      <c r="M24" s="443"/>
      <c r="N24" s="443"/>
      <c r="O24" s="443"/>
      <c r="P24" s="443"/>
      <c r="Q24" s="443"/>
      <c r="R24" s="443"/>
      <c r="S24" s="369"/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367" t="s">
        <v>116</v>
      </c>
      <c r="B25" s="351">
        <v>604.0</v>
      </c>
      <c r="C25" s="351">
        <v>11.0</v>
      </c>
      <c r="D25" s="351"/>
      <c r="E25" s="443"/>
      <c r="F25" s="443"/>
      <c r="G25" s="443"/>
      <c r="H25" s="443"/>
      <c r="I25" s="443"/>
      <c r="J25" s="443"/>
      <c r="K25" s="368"/>
      <c r="L25" s="443"/>
      <c r="M25" s="443"/>
      <c r="N25" s="443"/>
      <c r="O25" s="443"/>
      <c r="P25" s="443"/>
      <c r="Q25" s="443"/>
      <c r="R25" s="443"/>
      <c r="S25" s="369"/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51">
        <v>604.0</v>
      </c>
      <c r="C26" s="351">
        <v>7.0</v>
      </c>
      <c r="D26" s="351"/>
      <c r="E26" s="443"/>
      <c r="F26" s="443"/>
      <c r="G26" s="443"/>
      <c r="H26" s="443"/>
      <c r="I26" s="443"/>
      <c r="J26" s="443"/>
      <c r="K26" s="368"/>
      <c r="L26" s="443"/>
      <c r="M26" s="443"/>
      <c r="N26" s="443"/>
      <c r="O26" s="443"/>
      <c r="P26" s="443"/>
      <c r="Q26" s="443"/>
      <c r="R26" s="443"/>
      <c r="S26" s="369"/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367" t="s">
        <v>112</v>
      </c>
      <c r="B27" s="351">
        <v>604.0</v>
      </c>
      <c r="C27" s="351">
        <v>9.0</v>
      </c>
      <c r="D27" s="351"/>
      <c r="E27" s="443"/>
      <c r="F27" s="443"/>
      <c r="G27" s="443"/>
      <c r="H27" s="443"/>
      <c r="I27" s="443"/>
      <c r="J27" s="443"/>
      <c r="K27" s="368"/>
      <c r="L27" s="443"/>
      <c r="M27" s="443"/>
      <c r="N27" s="443"/>
      <c r="O27" s="443"/>
      <c r="P27" s="443"/>
      <c r="Q27" s="443"/>
      <c r="R27" s="443"/>
      <c r="S27" s="369"/>
      <c r="T27" s="390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</row>
    <row r="28" ht="11.25" customHeight="1">
      <c r="A28" s="367" t="s">
        <v>113</v>
      </c>
      <c r="B28" s="351">
        <v>604.0</v>
      </c>
      <c r="C28" s="351">
        <v>6.0</v>
      </c>
      <c r="D28" s="351"/>
      <c r="E28" s="443"/>
      <c r="F28" s="443"/>
      <c r="G28" s="443"/>
      <c r="H28" s="443"/>
      <c r="I28" s="443"/>
      <c r="J28" s="443"/>
      <c r="K28" s="368"/>
      <c r="L28" s="443"/>
      <c r="M28" s="443"/>
      <c r="N28" s="443"/>
      <c r="O28" s="443"/>
      <c r="P28" s="443"/>
      <c r="Q28" s="443"/>
      <c r="R28" s="443"/>
      <c r="S28" s="369"/>
      <c r="T28" s="390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</row>
    <row r="29" ht="11.25" customHeight="1">
      <c r="A29" s="367" t="s">
        <v>82</v>
      </c>
      <c r="B29" s="351">
        <v>604.0</v>
      </c>
      <c r="C29" s="351">
        <v>12.0</v>
      </c>
      <c r="D29" s="351"/>
      <c r="E29" s="443"/>
      <c r="F29" s="443"/>
      <c r="G29" s="443"/>
      <c r="H29" s="443"/>
      <c r="I29" s="443"/>
      <c r="J29" s="443"/>
      <c r="K29" s="368"/>
      <c r="L29" s="443"/>
      <c r="M29" s="443"/>
      <c r="N29" s="443"/>
      <c r="O29" s="443"/>
      <c r="P29" s="443"/>
      <c r="Q29" s="443"/>
      <c r="R29" s="443"/>
      <c r="S29" s="369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608"/>
      <c r="F30" s="608"/>
      <c r="G30" s="608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470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57" t="s">
        <v>12</v>
      </c>
      <c r="B31" s="358"/>
      <c r="C31" s="358"/>
      <c r="D31" s="359" t="s">
        <v>117</v>
      </c>
      <c r="E31" s="360">
        <f t="shared" ref="E31:J31" si="5">E3-E18</f>
        <v>44896680</v>
      </c>
      <c r="F31" s="360">
        <f t="shared" si="5"/>
        <v>67447080</v>
      </c>
      <c r="G31" s="360">
        <f t="shared" si="5"/>
        <v>68557320</v>
      </c>
      <c r="H31" s="360">
        <f t="shared" si="5"/>
        <v>56646000</v>
      </c>
      <c r="I31" s="360">
        <f t="shared" si="5"/>
        <v>42357600</v>
      </c>
      <c r="J31" s="360">
        <f t="shared" si="5"/>
        <v>32713200</v>
      </c>
      <c r="K31" s="361"/>
      <c r="L31" s="360">
        <f t="shared" ref="L31:Q31" si="6">L3-L18</f>
        <v>35371600</v>
      </c>
      <c r="M31" s="360">
        <f t="shared" si="6"/>
        <v>35838900</v>
      </c>
      <c r="N31" s="360">
        <f t="shared" si="6"/>
        <v>28558200</v>
      </c>
      <c r="O31" s="360">
        <f t="shared" si="6"/>
        <v>23917300</v>
      </c>
      <c r="P31" s="360">
        <f t="shared" si="6"/>
        <v>19901200</v>
      </c>
      <c r="Q31" s="360">
        <f t="shared" si="6"/>
        <v>34674200</v>
      </c>
      <c r="R31" s="360">
        <f>SUM(E31:J31,L31:Q31)</f>
        <v>490879280</v>
      </c>
      <c r="S31" s="362">
        <f>IFERROR(R31/R3,"")</f>
        <v>1</v>
      </c>
      <c r="T31" s="358"/>
      <c r="U31" s="358"/>
      <c r="V31" s="358"/>
      <c r="W31" s="358"/>
      <c r="X31" s="358"/>
      <c r="Y31" s="358"/>
      <c r="Z31" s="358"/>
      <c r="AA31" s="358"/>
      <c r="AB31" s="358"/>
      <c r="AC31" s="358"/>
      <c r="AD31" s="358"/>
      <c r="AE31" s="358"/>
      <c r="AF31" s="358"/>
      <c r="AG31" s="358"/>
      <c r="AH31" s="358"/>
      <c r="AI31" s="358"/>
      <c r="AJ31" s="358"/>
      <c r="AK31" s="358"/>
      <c r="AL31" s="358"/>
      <c r="AM31" s="358"/>
    </row>
    <row r="32" ht="11.25" customHeight="1">
      <c r="A32" s="603" t="s">
        <v>105</v>
      </c>
      <c r="B32" s="467"/>
      <c r="C32" s="467"/>
      <c r="D32" s="467"/>
      <c r="E32" s="604"/>
      <c r="F32" s="604"/>
      <c r="G32" s="604"/>
      <c r="H32" s="604"/>
      <c r="I32" s="604"/>
      <c r="J32" s="604"/>
      <c r="K32" s="578"/>
      <c r="L32" s="604"/>
      <c r="M32" s="604"/>
      <c r="N32" s="604"/>
      <c r="O32" s="604"/>
      <c r="P32" s="604"/>
      <c r="Q32" s="604"/>
      <c r="R32" s="604"/>
      <c r="S32" s="580"/>
      <c r="T32" s="467"/>
      <c r="U32" s="467"/>
      <c r="V32" s="467"/>
      <c r="W32" s="467"/>
      <c r="X32" s="467"/>
      <c r="Y32" s="467"/>
      <c r="Z32" s="467"/>
      <c r="AA32" s="467"/>
      <c r="AB32" s="467"/>
      <c r="AC32" s="467"/>
      <c r="AD32" s="467"/>
      <c r="AE32" s="467"/>
      <c r="AF32" s="467"/>
      <c r="AG32" s="467"/>
      <c r="AH32" s="467"/>
      <c r="AI32" s="467"/>
      <c r="AJ32" s="467"/>
      <c r="AK32" s="467"/>
      <c r="AL32" s="467"/>
      <c r="AM32" s="467"/>
    </row>
    <row r="33" ht="11.25" customHeight="1">
      <c r="A33" s="367" t="s">
        <v>106</v>
      </c>
      <c r="B33" s="351"/>
      <c r="C33" s="351"/>
      <c r="D33" s="351"/>
      <c r="E33" s="443"/>
      <c r="F33" s="443"/>
      <c r="G33" s="443"/>
      <c r="H33" s="443"/>
      <c r="I33" s="443"/>
      <c r="J33" s="443"/>
      <c r="K33" s="368"/>
      <c r="L33" s="443"/>
      <c r="M33" s="443"/>
      <c r="N33" s="443"/>
      <c r="O33" s="443"/>
      <c r="P33" s="443"/>
      <c r="Q33" s="443"/>
      <c r="R33" s="443"/>
      <c r="S33" s="369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443"/>
      <c r="F34" s="443"/>
      <c r="G34" s="443"/>
      <c r="H34" s="443"/>
      <c r="I34" s="443"/>
      <c r="J34" s="443"/>
      <c r="K34" s="368"/>
      <c r="L34" s="443"/>
      <c r="M34" s="443"/>
      <c r="N34" s="443"/>
      <c r="O34" s="443"/>
      <c r="P34" s="443"/>
      <c r="Q34" s="443"/>
      <c r="R34" s="443"/>
      <c r="S34" s="369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67" t="s">
        <v>108</v>
      </c>
      <c r="B35" s="351"/>
      <c r="C35" s="351"/>
      <c r="D35" s="351"/>
      <c r="E35" s="443"/>
      <c r="F35" s="443"/>
      <c r="G35" s="443"/>
      <c r="H35" s="443"/>
      <c r="I35" s="443"/>
      <c r="J35" s="443"/>
      <c r="K35" s="368"/>
      <c r="L35" s="443"/>
      <c r="M35" s="443"/>
      <c r="N35" s="443"/>
      <c r="O35" s="443"/>
      <c r="P35" s="443"/>
      <c r="Q35" s="443"/>
      <c r="R35" s="443"/>
      <c r="S35" s="369"/>
      <c r="T35" s="351"/>
      <c r="U35" s="351"/>
      <c r="V35" s="351"/>
      <c r="W35" s="351"/>
      <c r="X35" s="351"/>
      <c r="Y35" s="351"/>
      <c r="Z35" s="351"/>
      <c r="AA35" s="351"/>
      <c r="AB35" s="351"/>
      <c r="AC35" s="351"/>
      <c r="AD35" s="351"/>
      <c r="AE35" s="351"/>
      <c r="AF35" s="351"/>
      <c r="AG35" s="351"/>
      <c r="AH35" s="351"/>
      <c r="AI35" s="351"/>
      <c r="AJ35" s="351"/>
      <c r="AK35" s="351"/>
      <c r="AL35" s="351"/>
      <c r="AM35" s="351"/>
    </row>
    <row r="36" ht="11.25" customHeight="1">
      <c r="A36" s="607" t="s">
        <v>109</v>
      </c>
      <c r="B36" s="351"/>
      <c r="C36" s="351"/>
      <c r="D36" s="351"/>
      <c r="E36" s="443"/>
      <c r="F36" s="443"/>
      <c r="G36" s="443"/>
      <c r="H36" s="443"/>
      <c r="I36" s="443"/>
      <c r="J36" s="443"/>
      <c r="K36" s="368"/>
      <c r="L36" s="443"/>
      <c r="M36" s="443"/>
      <c r="N36" s="443"/>
      <c r="O36" s="443"/>
      <c r="P36" s="443"/>
      <c r="Q36" s="443"/>
      <c r="R36" s="443"/>
      <c r="S36" s="369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351"/>
      <c r="AH36" s="351"/>
      <c r="AI36" s="351"/>
      <c r="AJ36" s="351"/>
      <c r="AK36" s="351"/>
      <c r="AL36" s="351"/>
      <c r="AM36" s="351"/>
    </row>
    <row r="37" ht="11.25" customHeight="1">
      <c r="A37" s="426" t="s">
        <v>34</v>
      </c>
      <c r="B37" s="351"/>
      <c r="C37" s="351"/>
      <c r="D37" s="351"/>
      <c r="E37" s="368">
        <f t="shared" ref="E37:J37" si="7">E9-E22</f>
        <v>44896680</v>
      </c>
      <c r="F37" s="368">
        <f t="shared" si="7"/>
        <v>67447080</v>
      </c>
      <c r="G37" s="368">
        <f t="shared" si="7"/>
        <v>68557320</v>
      </c>
      <c r="H37" s="368">
        <f t="shared" si="7"/>
        <v>56646000</v>
      </c>
      <c r="I37" s="368">
        <f t="shared" si="7"/>
        <v>42357600</v>
      </c>
      <c r="J37" s="368">
        <f t="shared" si="7"/>
        <v>32713200</v>
      </c>
      <c r="K37" s="368"/>
      <c r="L37" s="368">
        <f t="shared" ref="L37:Q37" si="8">L9-L22</f>
        <v>35371600</v>
      </c>
      <c r="M37" s="368">
        <f t="shared" si="8"/>
        <v>35838900</v>
      </c>
      <c r="N37" s="368">
        <f t="shared" si="8"/>
        <v>28558200</v>
      </c>
      <c r="O37" s="368">
        <f t="shared" si="8"/>
        <v>23917300</v>
      </c>
      <c r="P37" s="368">
        <f t="shared" si="8"/>
        <v>19901200</v>
      </c>
      <c r="Q37" s="368">
        <f t="shared" si="8"/>
        <v>34674200</v>
      </c>
      <c r="R37" s="556">
        <f>SUM(E37:J37,L37:Q37)</f>
        <v>490879280</v>
      </c>
      <c r="S37" s="369">
        <f>IFERROR(R37/$R$31,"")</f>
        <v>1</v>
      </c>
      <c r="T37" s="351"/>
      <c r="U37" s="351"/>
      <c r="V37" s="351"/>
      <c r="W37" s="351"/>
      <c r="X37" s="351"/>
      <c r="Y37" s="351"/>
      <c r="Z37" s="351"/>
      <c r="AA37" s="351"/>
      <c r="AB37" s="351"/>
      <c r="AC37" s="351"/>
      <c r="AD37" s="351"/>
      <c r="AE37" s="351"/>
      <c r="AF37" s="351"/>
      <c r="AG37" s="351"/>
      <c r="AH37" s="351"/>
      <c r="AI37" s="351"/>
      <c r="AJ37" s="351"/>
      <c r="AK37" s="351"/>
      <c r="AL37" s="351"/>
      <c r="AM37" s="351"/>
    </row>
    <row r="38" ht="11.25" customHeight="1">
      <c r="A38" s="367" t="s">
        <v>79</v>
      </c>
      <c r="B38" s="351"/>
      <c r="C38" s="351"/>
      <c r="D38" s="351"/>
      <c r="E38" s="443"/>
      <c r="F38" s="443"/>
      <c r="G38" s="443"/>
      <c r="H38" s="443"/>
      <c r="I38" s="443"/>
      <c r="J38" s="443"/>
      <c r="K38" s="368"/>
      <c r="L38" s="443"/>
      <c r="M38" s="443"/>
      <c r="N38" s="443"/>
      <c r="O38" s="443"/>
      <c r="P38" s="443"/>
      <c r="Q38" s="443"/>
      <c r="R38" s="443"/>
      <c r="S38" s="369"/>
      <c r="T38" s="351"/>
      <c r="U38" s="351"/>
      <c r="V38" s="351"/>
      <c r="W38" s="351"/>
      <c r="X38" s="351"/>
      <c r="Y38" s="351"/>
      <c r="Z38" s="351"/>
      <c r="AA38" s="351"/>
      <c r="AB38" s="351"/>
      <c r="AC38" s="351"/>
      <c r="AD38" s="351"/>
      <c r="AE38" s="351"/>
      <c r="AF38" s="351"/>
      <c r="AG38" s="351"/>
      <c r="AH38" s="351"/>
      <c r="AI38" s="351"/>
      <c r="AJ38" s="351"/>
      <c r="AK38" s="351"/>
      <c r="AL38" s="351"/>
      <c r="AM38" s="351"/>
    </row>
    <row r="39" ht="11.25" customHeight="1">
      <c r="A39" s="367" t="s">
        <v>80</v>
      </c>
      <c r="B39" s="351"/>
      <c r="C39" s="351"/>
      <c r="D39" s="351"/>
      <c r="E39" s="443"/>
      <c r="F39" s="443"/>
      <c r="G39" s="443"/>
      <c r="H39" s="443"/>
      <c r="I39" s="443"/>
      <c r="J39" s="443"/>
      <c r="K39" s="368"/>
      <c r="L39" s="443"/>
      <c r="M39" s="443"/>
      <c r="N39" s="443"/>
      <c r="O39" s="443"/>
      <c r="P39" s="443"/>
      <c r="Q39" s="443"/>
      <c r="R39" s="443"/>
      <c r="S39" s="369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67" t="s">
        <v>116</v>
      </c>
      <c r="B40" s="351"/>
      <c r="C40" s="351"/>
      <c r="D40" s="351"/>
      <c r="E40" s="443"/>
      <c r="F40" s="443"/>
      <c r="G40" s="443"/>
      <c r="H40" s="443"/>
      <c r="I40" s="443"/>
      <c r="J40" s="443"/>
      <c r="K40" s="368"/>
      <c r="L40" s="443"/>
      <c r="M40" s="443"/>
      <c r="N40" s="443"/>
      <c r="O40" s="443"/>
      <c r="P40" s="443"/>
      <c r="Q40" s="443"/>
      <c r="R40" s="443"/>
      <c r="S40" s="369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367" t="s">
        <v>111</v>
      </c>
      <c r="B41" s="351"/>
      <c r="C41" s="351"/>
      <c r="D41" s="351"/>
      <c r="E41" s="443"/>
      <c r="F41" s="443"/>
      <c r="G41" s="443"/>
      <c r="H41" s="443"/>
      <c r="I41" s="443"/>
      <c r="J41" s="443"/>
      <c r="K41" s="368"/>
      <c r="L41" s="443"/>
      <c r="M41" s="443"/>
      <c r="N41" s="443"/>
      <c r="O41" s="443"/>
      <c r="P41" s="443"/>
      <c r="Q41" s="443"/>
      <c r="R41" s="443"/>
      <c r="S41" s="369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367" t="s">
        <v>112</v>
      </c>
      <c r="B42" s="351"/>
      <c r="C42" s="351"/>
      <c r="D42" s="351"/>
      <c r="E42" s="443"/>
      <c r="F42" s="443"/>
      <c r="G42" s="443"/>
      <c r="H42" s="443"/>
      <c r="I42" s="443"/>
      <c r="J42" s="443"/>
      <c r="K42" s="368"/>
      <c r="L42" s="443"/>
      <c r="M42" s="443"/>
      <c r="N42" s="443"/>
      <c r="O42" s="443"/>
      <c r="P42" s="443"/>
      <c r="Q42" s="443"/>
      <c r="R42" s="443"/>
      <c r="S42" s="369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</row>
    <row r="43" ht="11.25" customHeight="1">
      <c r="A43" s="367" t="s">
        <v>113</v>
      </c>
      <c r="B43" s="351"/>
      <c r="C43" s="351"/>
      <c r="D43" s="351"/>
      <c r="E43" s="443"/>
      <c r="F43" s="443"/>
      <c r="G43" s="443"/>
      <c r="H43" s="443"/>
      <c r="I43" s="443"/>
      <c r="J43" s="443"/>
      <c r="K43" s="368"/>
      <c r="L43" s="443"/>
      <c r="M43" s="443"/>
      <c r="N43" s="443"/>
      <c r="O43" s="443"/>
      <c r="P43" s="443"/>
      <c r="Q43" s="443"/>
      <c r="R43" s="443"/>
      <c r="S43" s="369"/>
      <c r="T43" s="351"/>
      <c r="U43" s="351"/>
      <c r="V43" s="351"/>
      <c r="W43" s="351"/>
      <c r="X43" s="351"/>
      <c r="Y43" s="351"/>
      <c r="Z43" s="351"/>
      <c r="AA43" s="351"/>
      <c r="AB43" s="351"/>
      <c r="AC43" s="351"/>
      <c r="AD43" s="351"/>
      <c r="AE43" s="351"/>
      <c r="AF43" s="351"/>
      <c r="AG43" s="351"/>
      <c r="AH43" s="351"/>
      <c r="AI43" s="351"/>
      <c r="AJ43" s="351"/>
      <c r="AK43" s="351"/>
      <c r="AL43" s="351"/>
      <c r="AM43" s="351"/>
    </row>
    <row r="44" ht="11.25" customHeight="1">
      <c r="A44" s="367" t="s">
        <v>82</v>
      </c>
      <c r="B44" s="351"/>
      <c r="C44" s="351"/>
      <c r="D44" s="351"/>
      <c r="E44" s="443"/>
      <c r="F44" s="443"/>
      <c r="G44" s="443"/>
      <c r="H44" s="443"/>
      <c r="I44" s="443"/>
      <c r="J44" s="443"/>
      <c r="K44" s="368"/>
      <c r="L44" s="443"/>
      <c r="M44" s="443"/>
      <c r="N44" s="443"/>
      <c r="O44" s="443"/>
      <c r="P44" s="443"/>
      <c r="Q44" s="443"/>
      <c r="R44" s="443"/>
      <c r="S44" s="369"/>
      <c r="T44" s="351"/>
      <c r="U44" s="351"/>
      <c r="V44" s="351"/>
      <c r="W44" s="351"/>
      <c r="X44" s="351"/>
      <c r="Y44" s="351"/>
      <c r="Z44" s="351"/>
      <c r="AA44" s="351"/>
      <c r="AB44" s="351"/>
      <c r="AC44" s="351"/>
      <c r="AD44" s="351"/>
      <c r="AE44" s="351"/>
      <c r="AF44" s="351"/>
      <c r="AG44" s="351"/>
      <c r="AH44" s="351"/>
      <c r="AI44" s="351"/>
      <c r="AJ44" s="351"/>
      <c r="AK44" s="351"/>
      <c r="AL44" s="351"/>
      <c r="AM44" s="351"/>
    </row>
    <row r="45" ht="11.25" customHeight="1">
      <c r="A45" s="367"/>
      <c r="B45" s="351"/>
      <c r="C45" s="351"/>
      <c r="D45" s="351"/>
      <c r="E45" s="443"/>
      <c r="F45" s="443"/>
      <c r="G45" s="443"/>
      <c r="H45" s="443"/>
      <c r="I45" s="443"/>
      <c r="J45" s="443"/>
      <c r="K45" s="368"/>
      <c r="L45" s="443"/>
      <c r="M45" s="443"/>
      <c r="N45" s="443"/>
      <c r="O45" s="443"/>
      <c r="P45" s="443"/>
      <c r="Q45" s="443"/>
      <c r="R45" s="443"/>
      <c r="S45" s="402"/>
      <c r="T45" s="351"/>
      <c r="U45" s="351"/>
      <c r="V45" s="351"/>
      <c r="W45" s="351"/>
      <c r="X45" s="351"/>
      <c r="Y45" s="351"/>
      <c r="Z45" s="351"/>
      <c r="AA45" s="351"/>
      <c r="AB45" s="351"/>
      <c r="AC45" s="351"/>
      <c r="AD45" s="351"/>
      <c r="AE45" s="351"/>
      <c r="AF45" s="351"/>
      <c r="AG45" s="351"/>
      <c r="AH45" s="351"/>
      <c r="AI45" s="351"/>
      <c r="AJ45" s="351"/>
      <c r="AK45" s="351"/>
      <c r="AL45" s="351"/>
      <c r="AM45" s="351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R46" si="9">IFERROR(E31/E3,"")</f>
        <v>1</v>
      </c>
      <c r="F46" s="404">
        <f t="shared" si="9"/>
        <v>1</v>
      </c>
      <c r="G46" s="404">
        <f t="shared" si="9"/>
        <v>1</v>
      </c>
      <c r="H46" s="404">
        <f t="shared" si="9"/>
        <v>1</v>
      </c>
      <c r="I46" s="404">
        <f t="shared" si="9"/>
        <v>1</v>
      </c>
      <c r="J46" s="404">
        <f t="shared" si="9"/>
        <v>1</v>
      </c>
      <c r="K46" s="404" t="str">
        <f t="shared" si="9"/>
        <v/>
      </c>
      <c r="L46" s="404">
        <f t="shared" si="9"/>
        <v>1</v>
      </c>
      <c r="M46" s="404">
        <f t="shared" si="9"/>
        <v>1</v>
      </c>
      <c r="N46" s="404">
        <f t="shared" si="9"/>
        <v>1</v>
      </c>
      <c r="O46" s="404">
        <f t="shared" si="9"/>
        <v>1</v>
      </c>
      <c r="P46" s="404">
        <f t="shared" si="9"/>
        <v>1</v>
      </c>
      <c r="Q46" s="404">
        <f t="shared" si="9"/>
        <v>1</v>
      </c>
      <c r="R46" s="404">
        <f t="shared" si="9"/>
        <v>1</v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10">SUM(E49:E52)</f>
        <v>4240989</v>
      </c>
      <c r="F48" s="361">
        <f t="shared" si="10"/>
        <v>3580102</v>
      </c>
      <c r="G48" s="361">
        <f t="shared" si="10"/>
        <v>3949932</v>
      </c>
      <c r="H48" s="361">
        <f t="shared" si="10"/>
        <v>4303038</v>
      </c>
      <c r="I48" s="361">
        <f t="shared" si="10"/>
        <v>4401979</v>
      </c>
      <c r="J48" s="361">
        <f t="shared" si="10"/>
        <v>3420213</v>
      </c>
      <c r="K48" s="361"/>
      <c r="L48" s="361">
        <f t="shared" ref="L48:Q48" si="11">SUM(L49:L52)</f>
        <v>3572718</v>
      </c>
      <c r="M48" s="361">
        <f t="shared" si="11"/>
        <v>3450190</v>
      </c>
      <c r="N48" s="361">
        <f t="shared" si="11"/>
        <v>2704809</v>
      </c>
      <c r="O48" s="361">
        <f t="shared" si="11"/>
        <v>2834257</v>
      </c>
      <c r="P48" s="361">
        <f t="shared" si="11"/>
        <v>3945675</v>
      </c>
      <c r="Q48" s="361">
        <f t="shared" si="11"/>
        <v>4017238</v>
      </c>
      <c r="R48" s="590">
        <f t="shared" ref="R48:R98" si="12">SUM(E48:J48,L48:Q48)</f>
        <v>44421140</v>
      </c>
      <c r="S48" s="362">
        <f t="shared" ref="S48:S98" si="13">IFERROR(R48/$R$31,"")</f>
        <v>0.09049300268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415" t="s">
        <v>121</v>
      </c>
      <c r="B49" s="364">
        <v>751.0</v>
      </c>
      <c r="C49" s="364">
        <v>1.0</v>
      </c>
      <c r="D49" s="366"/>
      <c r="E49" s="513">
        <v>31939.0</v>
      </c>
      <c r="F49" s="513">
        <v>28824.0</v>
      </c>
      <c r="G49" s="513">
        <v>26306.0</v>
      </c>
      <c r="H49" s="513">
        <v>25188.0</v>
      </c>
      <c r="I49" s="513">
        <v>29829.0</v>
      </c>
      <c r="J49" s="513">
        <v>16300.0</v>
      </c>
      <c r="K49" s="365"/>
      <c r="L49" s="513">
        <v>32604.0</v>
      </c>
      <c r="M49" s="513">
        <v>12546.0</v>
      </c>
      <c r="N49" s="513">
        <v>8434.0</v>
      </c>
      <c r="O49" s="513">
        <v>8431.0</v>
      </c>
      <c r="P49" s="513">
        <v>30229.0</v>
      </c>
      <c r="Q49" s="513">
        <v>29585.0</v>
      </c>
      <c r="R49" s="514">
        <f t="shared" si="12"/>
        <v>280215</v>
      </c>
      <c r="S49" s="366">
        <f t="shared" si="13"/>
        <v>0.0005708429983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426" t="s">
        <v>122</v>
      </c>
      <c r="B50" s="351">
        <v>751.0</v>
      </c>
      <c r="C50" s="351">
        <v>2.0</v>
      </c>
      <c r="D50" s="369"/>
      <c r="E50" s="515">
        <v>24986.0</v>
      </c>
      <c r="F50" s="515">
        <v>39462.0</v>
      </c>
      <c r="G50" s="515">
        <v>32636.0</v>
      </c>
      <c r="H50" s="515">
        <v>38352.0</v>
      </c>
      <c r="I50" s="515">
        <v>37590.0</v>
      </c>
      <c r="J50" s="515">
        <v>67076.0</v>
      </c>
      <c r="K50" s="368"/>
      <c r="L50" s="515">
        <v>31444.0</v>
      </c>
      <c r="M50" s="515">
        <v>28140.0</v>
      </c>
      <c r="N50" s="515">
        <v>33404.0</v>
      </c>
      <c r="O50" s="515">
        <v>27372.0</v>
      </c>
      <c r="P50" s="515">
        <v>28344.0</v>
      </c>
      <c r="Q50" s="515">
        <v>24024.0</v>
      </c>
      <c r="R50" s="516">
        <f t="shared" si="12"/>
        <v>412830</v>
      </c>
      <c r="S50" s="369">
        <f t="shared" si="13"/>
        <v>0.0008410010706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4184064.0</v>
      </c>
      <c r="F51" s="518">
        <v>3511816.0</v>
      </c>
      <c r="G51" s="518">
        <v>3890990.0</v>
      </c>
      <c r="H51" s="518">
        <v>4239498.0</v>
      </c>
      <c r="I51" s="518">
        <v>4334560.0</v>
      </c>
      <c r="J51" s="518">
        <v>3336837.0</v>
      </c>
      <c r="K51" s="397"/>
      <c r="L51" s="518">
        <v>3508670.0</v>
      </c>
      <c r="M51" s="518">
        <v>3409504.0</v>
      </c>
      <c r="N51" s="518">
        <v>2662971.0</v>
      </c>
      <c r="O51" s="518">
        <v>2798454.0</v>
      </c>
      <c r="P51" s="518">
        <v>3887102.0</v>
      </c>
      <c r="Q51" s="518">
        <v>3963629.0</v>
      </c>
      <c r="R51" s="520">
        <f t="shared" si="12"/>
        <v>43728095</v>
      </c>
      <c r="S51" s="398">
        <f t="shared" si="13"/>
        <v>0.08908115861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0.0</v>
      </c>
      <c r="F52" s="519">
        <v>0.0</v>
      </c>
      <c r="G52" s="519">
        <v>0.0</v>
      </c>
      <c r="H52" s="519">
        <v>0.0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0.0</v>
      </c>
      <c r="P52" s="519">
        <v>0.0</v>
      </c>
      <c r="Q52" s="519">
        <v>0.0</v>
      </c>
      <c r="R52" s="528">
        <f t="shared" si="12"/>
        <v>0</v>
      </c>
      <c r="S52" s="402">
        <f t="shared" si="13"/>
        <v>0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86">
        <v>0.0</v>
      </c>
      <c r="F53" s="586">
        <v>0.0</v>
      </c>
      <c r="G53" s="586">
        <v>0.0</v>
      </c>
      <c r="H53" s="586">
        <v>0.0</v>
      </c>
      <c r="I53" s="586">
        <v>0.0</v>
      </c>
      <c r="J53" s="586">
        <v>0.0</v>
      </c>
      <c r="K53" s="387"/>
      <c r="L53" s="586">
        <v>0.0</v>
      </c>
      <c r="M53" s="586">
        <v>0.0</v>
      </c>
      <c r="N53" s="586">
        <v>0.0</v>
      </c>
      <c r="O53" s="586">
        <v>0.0</v>
      </c>
      <c r="P53" s="586">
        <v>0.0</v>
      </c>
      <c r="Q53" s="586">
        <v>0.0</v>
      </c>
      <c r="R53" s="525">
        <f t="shared" si="12"/>
        <v>0</v>
      </c>
      <c r="S53" s="388">
        <f t="shared" si="13"/>
        <v>0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15">
        <v>3434.0</v>
      </c>
      <c r="F54" s="515">
        <v>1970.0</v>
      </c>
      <c r="G54" s="515">
        <v>11583.0</v>
      </c>
      <c r="H54" s="515">
        <v>0.0</v>
      </c>
      <c r="I54" s="515">
        <v>1294.0</v>
      </c>
      <c r="J54" s="515">
        <v>59703.0</v>
      </c>
      <c r="K54" s="368"/>
      <c r="L54" s="515">
        <v>4605.0</v>
      </c>
      <c r="M54" s="515">
        <v>90848.0</v>
      </c>
      <c r="N54" s="515">
        <v>336.0</v>
      </c>
      <c r="O54" s="515">
        <v>2200.0</v>
      </c>
      <c r="P54" s="515">
        <v>2109.0</v>
      </c>
      <c r="Q54" s="515">
        <v>0.0</v>
      </c>
      <c r="R54" s="516">
        <f t="shared" si="12"/>
        <v>178082</v>
      </c>
      <c r="S54" s="369">
        <f t="shared" si="13"/>
        <v>0.0003627816599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14">SUM(E56:E64)</f>
        <v>25646071</v>
      </c>
      <c r="F55" s="397">
        <f t="shared" si="14"/>
        <v>16682453</v>
      </c>
      <c r="G55" s="397">
        <f t="shared" si="14"/>
        <v>9378772</v>
      </c>
      <c r="H55" s="397">
        <f t="shared" si="14"/>
        <v>8621214</v>
      </c>
      <c r="I55" s="397">
        <f t="shared" si="14"/>
        <v>7969484</v>
      </c>
      <c r="J55" s="397">
        <f t="shared" si="14"/>
        <v>7305103</v>
      </c>
      <c r="K55" s="397"/>
      <c r="L55" s="397">
        <f t="shared" ref="L55:Q55" si="15">SUM(L56:L64)</f>
        <v>6273223</v>
      </c>
      <c r="M55" s="397">
        <f t="shared" si="15"/>
        <v>3907217</v>
      </c>
      <c r="N55" s="397">
        <f t="shared" si="15"/>
        <v>3306523</v>
      </c>
      <c r="O55" s="397">
        <f t="shared" si="15"/>
        <v>4709777</v>
      </c>
      <c r="P55" s="397">
        <f t="shared" si="15"/>
        <v>9440345</v>
      </c>
      <c r="Q55" s="397">
        <f t="shared" si="15"/>
        <v>17493461</v>
      </c>
      <c r="R55" s="520">
        <f t="shared" si="12"/>
        <v>120733643</v>
      </c>
      <c r="S55" s="398">
        <f t="shared" si="13"/>
        <v>0.2459538382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2.3065071E7</v>
      </c>
      <c r="F56" s="513">
        <v>1.4074453E7</v>
      </c>
      <c r="G56" s="513">
        <v>7552372.0</v>
      </c>
      <c r="H56" s="513">
        <v>7321214.0</v>
      </c>
      <c r="I56" s="513">
        <v>6700404.0</v>
      </c>
      <c r="J56" s="513">
        <v>5977103.0</v>
      </c>
      <c r="K56" s="365"/>
      <c r="L56" s="513">
        <v>5055923.0</v>
      </c>
      <c r="M56" s="513">
        <v>2973917.0</v>
      </c>
      <c r="N56" s="513">
        <v>2472523.0</v>
      </c>
      <c r="O56" s="513">
        <v>3615777.0</v>
      </c>
      <c r="P56" s="513">
        <v>8032445.0</v>
      </c>
      <c r="Q56" s="513">
        <v>1.7163461E7</v>
      </c>
      <c r="R56" s="514">
        <f t="shared" si="12"/>
        <v>104004663</v>
      </c>
      <c r="S56" s="366">
        <f t="shared" si="13"/>
        <v>0.2118742168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135000.0</v>
      </c>
      <c r="F57" s="586">
        <v>270000.0</v>
      </c>
      <c r="G57" s="586">
        <v>270000.0</v>
      </c>
      <c r="H57" s="586">
        <v>270000.0</v>
      </c>
      <c r="I57" s="586">
        <v>270000.0</v>
      </c>
      <c r="J57" s="586">
        <v>270000.0</v>
      </c>
      <c r="K57" s="387"/>
      <c r="L57" s="586">
        <v>275000.0</v>
      </c>
      <c r="M57" s="586">
        <v>275000.0</v>
      </c>
      <c r="N57" s="586">
        <v>275000.0</v>
      </c>
      <c r="O57" s="586">
        <v>275000.0</v>
      </c>
      <c r="P57" s="586">
        <v>275000.0</v>
      </c>
      <c r="Q57" s="586">
        <v>275000.0</v>
      </c>
      <c r="R57" s="525">
        <f t="shared" si="12"/>
        <v>3135000</v>
      </c>
      <c r="S57" s="388">
        <f t="shared" si="13"/>
        <v>0.006386498937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0.0</v>
      </c>
      <c r="F58" s="586">
        <v>0.0</v>
      </c>
      <c r="G58" s="586">
        <v>0.0</v>
      </c>
      <c r="H58" s="586">
        <v>0.0</v>
      </c>
      <c r="I58" s="586">
        <v>0.0</v>
      </c>
      <c r="J58" s="586">
        <v>0.0</v>
      </c>
      <c r="K58" s="387"/>
      <c r="L58" s="586">
        <v>0.0</v>
      </c>
      <c r="M58" s="586">
        <v>0.0</v>
      </c>
      <c r="N58" s="586">
        <v>0.0</v>
      </c>
      <c r="O58" s="586">
        <v>0.0</v>
      </c>
      <c r="P58" s="586">
        <v>0.0</v>
      </c>
      <c r="Q58" s="586">
        <v>0.0</v>
      </c>
      <c r="R58" s="525">
        <f t="shared" si="12"/>
        <v>0</v>
      </c>
      <c r="S58" s="388">
        <f t="shared" si="13"/>
        <v>0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0.0</v>
      </c>
      <c r="F59" s="586">
        <v>0.0</v>
      </c>
      <c r="G59" s="586">
        <v>0.0</v>
      </c>
      <c r="H59" s="586">
        <v>0.0</v>
      </c>
      <c r="I59" s="586">
        <v>0.0</v>
      </c>
      <c r="J59" s="586">
        <v>0.0</v>
      </c>
      <c r="K59" s="387"/>
      <c r="L59" s="586">
        <v>0.0</v>
      </c>
      <c r="M59" s="586">
        <v>0.0</v>
      </c>
      <c r="N59" s="586">
        <v>0.0</v>
      </c>
      <c r="O59" s="586">
        <v>0.0</v>
      </c>
      <c r="P59" s="586">
        <v>0.0</v>
      </c>
      <c r="Q59" s="586">
        <v>0.0</v>
      </c>
      <c r="R59" s="525">
        <f t="shared" si="12"/>
        <v>0</v>
      </c>
      <c r="S59" s="388">
        <f t="shared" si="13"/>
        <v>0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54000.0</v>
      </c>
      <c r="F60" s="586">
        <v>54000.0</v>
      </c>
      <c r="G60" s="586">
        <v>54000.0</v>
      </c>
      <c r="H60" s="586">
        <v>54000.0</v>
      </c>
      <c r="I60" s="586">
        <v>54000.0</v>
      </c>
      <c r="J60" s="586">
        <v>54000.0</v>
      </c>
      <c r="K60" s="387"/>
      <c r="L60" s="586">
        <v>55000.0</v>
      </c>
      <c r="M60" s="586">
        <v>55000.0</v>
      </c>
      <c r="N60" s="586">
        <v>55000.0</v>
      </c>
      <c r="O60" s="586">
        <v>55000.0</v>
      </c>
      <c r="P60" s="586">
        <v>55000.0</v>
      </c>
      <c r="Q60" s="586">
        <v>55000.0</v>
      </c>
      <c r="R60" s="525">
        <f t="shared" si="12"/>
        <v>654000</v>
      </c>
      <c r="S60" s="388">
        <f t="shared" si="13"/>
        <v>0.001332303128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0.0</v>
      </c>
      <c r="O61" s="586">
        <v>0.0</v>
      </c>
      <c r="P61" s="586">
        <v>0.0</v>
      </c>
      <c r="Q61" s="586">
        <v>0.0</v>
      </c>
      <c r="R61" s="525">
        <f t="shared" si="12"/>
        <v>0</v>
      </c>
      <c r="S61" s="388">
        <f t="shared" si="13"/>
        <v>0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92">
        <v>0.0</v>
      </c>
      <c r="F62" s="592">
        <v>0.0</v>
      </c>
      <c r="G62" s="592">
        <v>86400.0</v>
      </c>
      <c r="H62" s="592">
        <v>0.0</v>
      </c>
      <c r="I62" s="592">
        <v>109080.0</v>
      </c>
      <c r="J62" s="592">
        <v>0.0</v>
      </c>
      <c r="K62" s="465"/>
      <c r="L62" s="592">
        <v>3300.0</v>
      </c>
      <c r="M62" s="592">
        <v>3300.0</v>
      </c>
      <c r="N62" s="592">
        <v>0.0</v>
      </c>
      <c r="O62" s="592">
        <v>0.0</v>
      </c>
      <c r="P62" s="592">
        <v>141900.0</v>
      </c>
      <c r="Q62" s="592">
        <v>0.0</v>
      </c>
      <c r="R62" s="525">
        <f t="shared" si="12"/>
        <v>343980</v>
      </c>
      <c r="S62" s="388">
        <f t="shared" si="13"/>
        <v>0.0007007425532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92">
        <v>0.0</v>
      </c>
      <c r="F63" s="592">
        <v>0.0</v>
      </c>
      <c r="G63" s="592">
        <v>0.0</v>
      </c>
      <c r="H63" s="592">
        <v>0.0</v>
      </c>
      <c r="I63" s="592">
        <v>0.0</v>
      </c>
      <c r="J63" s="592">
        <v>0.0</v>
      </c>
      <c r="K63" s="465"/>
      <c r="L63" s="592">
        <v>0.0</v>
      </c>
      <c r="M63" s="592">
        <v>0.0</v>
      </c>
      <c r="N63" s="592">
        <v>0.0</v>
      </c>
      <c r="O63" s="592">
        <v>0.0</v>
      </c>
      <c r="P63" s="592">
        <v>0.0</v>
      </c>
      <c r="Q63" s="592">
        <v>0.0</v>
      </c>
      <c r="R63" s="525">
        <f t="shared" si="12"/>
        <v>0</v>
      </c>
      <c r="S63" s="388">
        <f t="shared" si="13"/>
        <v>0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19">
        <v>2392000.0</v>
      </c>
      <c r="F64" s="519">
        <v>2284000.0</v>
      </c>
      <c r="G64" s="519">
        <v>1416000.0</v>
      </c>
      <c r="H64" s="519">
        <v>976000.0</v>
      </c>
      <c r="I64" s="519">
        <v>836000.0</v>
      </c>
      <c r="J64" s="519">
        <v>1004000.0</v>
      </c>
      <c r="K64" s="401"/>
      <c r="L64" s="519">
        <v>884000.0</v>
      </c>
      <c r="M64" s="519">
        <v>600000.0</v>
      </c>
      <c r="N64" s="519">
        <v>504000.0</v>
      </c>
      <c r="O64" s="519">
        <v>764000.0</v>
      </c>
      <c r="P64" s="519">
        <v>936000.0</v>
      </c>
      <c r="Q64" s="519"/>
      <c r="R64" s="528">
        <f t="shared" si="12"/>
        <v>12596000</v>
      </c>
      <c r="S64" s="402">
        <f t="shared" si="13"/>
        <v>0.02566007675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86">
        <v>0.0</v>
      </c>
      <c r="F65" s="586">
        <v>0.0</v>
      </c>
      <c r="G65" s="586">
        <v>0.0</v>
      </c>
      <c r="H65" s="586">
        <v>0.0</v>
      </c>
      <c r="I65" s="586">
        <v>0.0</v>
      </c>
      <c r="J65" s="586">
        <v>0.0</v>
      </c>
      <c r="K65" s="387"/>
      <c r="L65" s="586">
        <v>22896.0</v>
      </c>
      <c r="M65" s="586">
        <v>0.0</v>
      </c>
      <c r="N65" s="586">
        <v>0.0</v>
      </c>
      <c r="O65" s="586">
        <v>0.0</v>
      </c>
      <c r="P65" s="586">
        <v>0.0</v>
      </c>
      <c r="Q65" s="586">
        <v>0.0</v>
      </c>
      <c r="R65" s="525">
        <f t="shared" si="12"/>
        <v>22896</v>
      </c>
      <c r="S65" s="388">
        <f t="shared" si="13"/>
        <v>0.00004664283243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0.0</v>
      </c>
      <c r="F66" s="515">
        <v>0.0</v>
      </c>
      <c r="G66" s="515">
        <v>0.0</v>
      </c>
      <c r="H66" s="515">
        <v>0.0</v>
      </c>
      <c r="I66" s="515">
        <v>0.0</v>
      </c>
      <c r="J66" s="515">
        <v>0.0</v>
      </c>
      <c r="K66" s="368"/>
      <c r="L66" s="515">
        <v>0.0</v>
      </c>
      <c r="M66" s="515">
        <v>0.0</v>
      </c>
      <c r="N66" s="515">
        <v>0.0</v>
      </c>
      <c r="O66" s="515">
        <v>0.0</v>
      </c>
      <c r="P66" s="515">
        <v>24200.0</v>
      </c>
      <c r="Q66" s="515">
        <v>0.0</v>
      </c>
      <c r="R66" s="516">
        <f t="shared" si="12"/>
        <v>24200</v>
      </c>
      <c r="S66" s="369">
        <f t="shared" si="13"/>
        <v>0.00004929929004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0.0</v>
      </c>
      <c r="F67" s="515">
        <v>0.0</v>
      </c>
      <c r="G67" s="515">
        <v>0.0</v>
      </c>
      <c r="H67" s="515">
        <v>0.0</v>
      </c>
      <c r="I67" s="515">
        <v>0.0</v>
      </c>
      <c r="J67" s="515">
        <v>0.0</v>
      </c>
      <c r="K67" s="368"/>
      <c r="L67" s="515">
        <v>0.0</v>
      </c>
      <c r="M67" s="515">
        <v>0.0</v>
      </c>
      <c r="N67" s="515">
        <v>0.0</v>
      </c>
      <c r="O67" s="515">
        <v>0.0</v>
      </c>
      <c r="P67" s="515">
        <v>0.0</v>
      </c>
      <c r="Q67" s="515">
        <v>0.0</v>
      </c>
      <c r="R67" s="516">
        <f t="shared" si="12"/>
        <v>0</v>
      </c>
      <c r="S67" s="369">
        <f t="shared" si="13"/>
        <v>0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0.0</v>
      </c>
      <c r="F68" s="515">
        <v>0.0</v>
      </c>
      <c r="G68" s="515">
        <v>0.0</v>
      </c>
      <c r="H68" s="515">
        <v>0.0</v>
      </c>
      <c r="I68" s="515">
        <v>0.0</v>
      </c>
      <c r="J68" s="515">
        <v>0.0</v>
      </c>
      <c r="K68" s="368"/>
      <c r="L68" s="515">
        <v>0.0</v>
      </c>
      <c r="M68" s="515">
        <v>0.0</v>
      </c>
      <c r="N68" s="515">
        <v>0.0</v>
      </c>
      <c r="O68" s="515">
        <v>0.0</v>
      </c>
      <c r="P68" s="515">
        <v>0.0</v>
      </c>
      <c r="Q68" s="515">
        <v>0.0</v>
      </c>
      <c r="R68" s="516">
        <f t="shared" si="12"/>
        <v>0</v>
      </c>
      <c r="S68" s="369">
        <f t="shared" si="13"/>
        <v>0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15291.0</v>
      </c>
      <c r="F69" s="515">
        <v>25380.0</v>
      </c>
      <c r="G69" s="515">
        <v>0.0</v>
      </c>
      <c r="H69" s="515">
        <v>115560.0</v>
      </c>
      <c r="I69" s="515">
        <v>25380.0</v>
      </c>
      <c r="J69" s="515">
        <v>0.0</v>
      </c>
      <c r="K69" s="368"/>
      <c r="L69" s="515">
        <v>0.0</v>
      </c>
      <c r="M69" s="515">
        <v>0.0</v>
      </c>
      <c r="N69" s="515">
        <v>97073.0</v>
      </c>
      <c r="O69" s="515">
        <v>30800.0</v>
      </c>
      <c r="P69" s="515">
        <v>0.0</v>
      </c>
      <c r="Q69" s="515">
        <v>26876.0</v>
      </c>
      <c r="R69" s="516">
        <f t="shared" si="12"/>
        <v>336360</v>
      </c>
      <c r="S69" s="369">
        <f t="shared" si="13"/>
        <v>0.0006852193884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0.0</v>
      </c>
      <c r="F70" s="515">
        <v>0.0</v>
      </c>
      <c r="G70" s="515">
        <v>0.0</v>
      </c>
      <c r="H70" s="515">
        <v>0.0</v>
      </c>
      <c r="I70" s="515">
        <v>0.0</v>
      </c>
      <c r="J70" s="515">
        <v>0.0</v>
      </c>
      <c r="K70" s="368"/>
      <c r="L70" s="515">
        <v>0.0</v>
      </c>
      <c r="M70" s="515">
        <v>0.0</v>
      </c>
      <c r="N70" s="515">
        <v>0.0</v>
      </c>
      <c r="O70" s="515">
        <v>38500.0</v>
      </c>
      <c r="P70" s="515">
        <v>0.0</v>
      </c>
      <c r="Q70" s="515">
        <v>0.0</v>
      </c>
      <c r="R70" s="516">
        <f t="shared" si="12"/>
        <v>38500</v>
      </c>
      <c r="S70" s="369">
        <f t="shared" si="13"/>
        <v>0.0000784306887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0.0</v>
      </c>
      <c r="G71" s="515">
        <v>0.0</v>
      </c>
      <c r="H71" s="515">
        <v>0.0</v>
      </c>
      <c r="I71" s="515">
        <v>0.0</v>
      </c>
      <c r="J71" s="515">
        <v>0.0</v>
      </c>
      <c r="K71" s="368"/>
      <c r="L71" s="515">
        <v>0.0</v>
      </c>
      <c r="M71" s="515">
        <v>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12"/>
        <v>0</v>
      </c>
      <c r="S71" s="369">
        <f t="shared" si="13"/>
        <v>0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12"/>
        <v>0</v>
      </c>
      <c r="S72" s="369">
        <f t="shared" si="13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12"/>
        <v>0</v>
      </c>
      <c r="S73" s="369">
        <f t="shared" si="13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196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12"/>
        <v>0</v>
      </c>
      <c r="S74" s="369">
        <f t="shared" si="13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15">
        <v>0.0</v>
      </c>
      <c r="F75" s="515">
        <v>0.0</v>
      </c>
      <c r="G75" s="515">
        <v>0.0</v>
      </c>
      <c r="H75" s="515">
        <v>0.0</v>
      </c>
      <c r="I75" s="515">
        <v>0.0</v>
      </c>
      <c r="J75" s="515">
        <v>0.0</v>
      </c>
      <c r="K75" s="368"/>
      <c r="L75" s="515">
        <v>0.0</v>
      </c>
      <c r="M75" s="515">
        <v>0.0</v>
      </c>
      <c r="N75" s="515">
        <v>0.0</v>
      </c>
      <c r="O75" s="515">
        <v>0.0</v>
      </c>
      <c r="P75" s="515">
        <v>0.0</v>
      </c>
      <c r="Q75" s="515">
        <v>0.0</v>
      </c>
      <c r="R75" s="516">
        <f t="shared" si="12"/>
        <v>0</v>
      </c>
      <c r="S75" s="369">
        <f t="shared" si="13"/>
        <v>0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0.0</v>
      </c>
      <c r="J76" s="515">
        <v>0.0</v>
      </c>
      <c r="K76" s="368"/>
      <c r="L76" s="515">
        <v>0.0</v>
      </c>
      <c r="M76" s="515">
        <v>0.0</v>
      </c>
      <c r="N76" s="515">
        <v>0.0</v>
      </c>
      <c r="O76" s="515">
        <v>0.0</v>
      </c>
      <c r="P76" s="515">
        <v>0.0</v>
      </c>
      <c r="Q76" s="515">
        <v>0.0</v>
      </c>
      <c r="R76" s="516">
        <f t="shared" si="12"/>
        <v>0</v>
      </c>
      <c r="S76" s="369">
        <f t="shared" si="13"/>
        <v>0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0.0</v>
      </c>
      <c r="G77" s="515">
        <v>0.0</v>
      </c>
      <c r="H77" s="515">
        <v>0.0</v>
      </c>
      <c r="I77" s="515">
        <v>0.0</v>
      </c>
      <c r="J77" s="515">
        <v>0.0</v>
      </c>
      <c r="K77" s="368"/>
      <c r="L77" s="515">
        <v>0.0</v>
      </c>
      <c r="M77" s="515">
        <v>0.0</v>
      </c>
      <c r="N77" s="515">
        <v>0.0</v>
      </c>
      <c r="O77" s="515">
        <v>0.0</v>
      </c>
      <c r="P77" s="515">
        <v>0.0</v>
      </c>
      <c r="Q77" s="515">
        <v>0.0</v>
      </c>
      <c r="R77" s="516">
        <f t="shared" si="12"/>
        <v>0</v>
      </c>
      <c r="S77" s="369">
        <f t="shared" si="13"/>
        <v>0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0.0</v>
      </c>
      <c r="F78" s="515">
        <v>0.0</v>
      </c>
      <c r="G78" s="515">
        <v>0.0</v>
      </c>
      <c r="H78" s="515">
        <v>0.0</v>
      </c>
      <c r="I78" s="515">
        <v>0.0</v>
      </c>
      <c r="J78" s="515">
        <v>0.0</v>
      </c>
      <c r="K78" s="368"/>
      <c r="L78" s="515">
        <v>0.0</v>
      </c>
      <c r="M78" s="515">
        <v>0.0</v>
      </c>
      <c r="N78" s="515">
        <v>0.0</v>
      </c>
      <c r="O78" s="515">
        <v>0.0</v>
      </c>
      <c r="P78" s="515">
        <v>0.0</v>
      </c>
      <c r="Q78" s="515">
        <v>0.0</v>
      </c>
      <c r="R78" s="516">
        <f t="shared" si="12"/>
        <v>0</v>
      </c>
      <c r="S78" s="369">
        <f t="shared" si="13"/>
        <v>0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0.0</v>
      </c>
      <c r="F79" s="515">
        <v>0.0</v>
      </c>
      <c r="G79" s="515">
        <v>0.0</v>
      </c>
      <c r="H79" s="515">
        <v>0.0</v>
      </c>
      <c r="I79" s="515">
        <v>0.0</v>
      </c>
      <c r="J79" s="515">
        <v>0.0</v>
      </c>
      <c r="K79" s="368"/>
      <c r="L79" s="515">
        <v>0.0</v>
      </c>
      <c r="M79" s="515">
        <v>0.0</v>
      </c>
      <c r="N79" s="515">
        <v>0.0</v>
      </c>
      <c r="O79" s="515">
        <v>0.0</v>
      </c>
      <c r="P79" s="515">
        <v>0.0</v>
      </c>
      <c r="Q79" s="515">
        <v>0.0</v>
      </c>
      <c r="R79" s="516">
        <f t="shared" si="12"/>
        <v>0</v>
      </c>
      <c r="S79" s="369">
        <f t="shared" si="13"/>
        <v>0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80240.0</v>
      </c>
      <c r="H80" s="515">
        <v>0.0</v>
      </c>
      <c r="I80" s="515">
        <v>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0.0</v>
      </c>
      <c r="Q80" s="515">
        <v>0.0</v>
      </c>
      <c r="R80" s="516">
        <f t="shared" si="12"/>
        <v>80240</v>
      </c>
      <c r="S80" s="369">
        <f t="shared" si="13"/>
        <v>0.0001634617782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3.5" customHeight="1">
      <c r="A81" s="529" t="s">
        <v>194</v>
      </c>
      <c r="B81" s="422"/>
      <c r="C81" s="422"/>
      <c r="D81" s="423" t="s">
        <v>155</v>
      </c>
      <c r="E81" s="401">
        <f t="shared" ref="E81:J81" si="16">SUM(E82:E85)</f>
        <v>6145275</v>
      </c>
      <c r="F81" s="401">
        <f t="shared" si="16"/>
        <v>5556957</v>
      </c>
      <c r="G81" s="401">
        <f t="shared" si="16"/>
        <v>8855535</v>
      </c>
      <c r="H81" s="401">
        <f t="shared" si="16"/>
        <v>5922242</v>
      </c>
      <c r="I81" s="401">
        <f t="shared" si="16"/>
        <v>5708408</v>
      </c>
      <c r="J81" s="401">
        <f t="shared" si="16"/>
        <v>5790617</v>
      </c>
      <c r="K81" s="401"/>
      <c r="L81" s="401">
        <f t="shared" ref="L81:Q81" si="17">SUM(L82:L85)</f>
        <v>5737106</v>
      </c>
      <c r="M81" s="401">
        <f t="shared" si="17"/>
        <v>5762702</v>
      </c>
      <c r="N81" s="401">
        <f t="shared" si="17"/>
        <v>8584846</v>
      </c>
      <c r="O81" s="401">
        <f t="shared" si="17"/>
        <v>5134141</v>
      </c>
      <c r="P81" s="401">
        <f t="shared" si="17"/>
        <v>5186351</v>
      </c>
      <c r="Q81" s="401">
        <f t="shared" si="17"/>
        <v>5410276</v>
      </c>
      <c r="R81" s="528">
        <f t="shared" si="12"/>
        <v>73794456</v>
      </c>
      <c r="S81" s="402">
        <f t="shared" si="13"/>
        <v>0.150331169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4763032.0</v>
      </c>
      <c r="F82" s="586">
        <v>4296428.0</v>
      </c>
      <c r="G82" s="586">
        <v>7476455.0</v>
      </c>
      <c r="H82" s="586">
        <v>4496218.0</v>
      </c>
      <c r="I82" s="586">
        <v>4681789.0</v>
      </c>
      <c r="J82" s="586">
        <v>4704882.0</v>
      </c>
      <c r="K82" s="387"/>
      <c r="L82" s="586">
        <v>4662640.0</v>
      </c>
      <c r="M82" s="586">
        <v>4696099.0</v>
      </c>
      <c r="N82" s="586">
        <v>7576845.0</v>
      </c>
      <c r="O82" s="586">
        <v>4261697.0</v>
      </c>
      <c r="P82" s="586">
        <v>4320316.0</v>
      </c>
      <c r="Q82" s="586">
        <v>4350658.0</v>
      </c>
      <c r="R82" s="525">
        <f t="shared" si="12"/>
        <v>60287059</v>
      </c>
      <c r="S82" s="388">
        <f t="shared" si="13"/>
        <v>0.1228144301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620422.0</v>
      </c>
      <c r="F83" s="515">
        <v>563534.0</v>
      </c>
      <c r="G83" s="515">
        <v>638277.0</v>
      </c>
      <c r="H83" s="515">
        <v>648144.0</v>
      </c>
      <c r="I83" s="515">
        <v>478085.0</v>
      </c>
      <c r="J83" s="515">
        <v>613773.0</v>
      </c>
      <c r="K83" s="368"/>
      <c r="L83" s="515">
        <v>526754.0</v>
      </c>
      <c r="M83" s="515">
        <v>544707.0</v>
      </c>
      <c r="N83" s="515">
        <v>498581.0</v>
      </c>
      <c r="O83" s="515">
        <v>370065.0</v>
      </c>
      <c r="P83" s="515">
        <v>438841.0</v>
      </c>
      <c r="Q83" s="515">
        <v>417352.0</v>
      </c>
      <c r="R83" s="516">
        <f t="shared" si="12"/>
        <v>6358535</v>
      </c>
      <c r="S83" s="369">
        <f t="shared" si="13"/>
        <v>0.0129533579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761821.0</v>
      </c>
      <c r="F84" s="515">
        <v>696995.0</v>
      </c>
      <c r="G84" s="515">
        <v>740803.0</v>
      </c>
      <c r="H84" s="515">
        <v>777880.0</v>
      </c>
      <c r="I84" s="515">
        <v>548534.0</v>
      </c>
      <c r="J84" s="515">
        <v>471962.0</v>
      </c>
      <c r="K84" s="368"/>
      <c r="L84" s="515">
        <v>547712.0</v>
      </c>
      <c r="M84" s="515">
        <v>521896.0</v>
      </c>
      <c r="N84" s="515">
        <v>509420.0</v>
      </c>
      <c r="O84" s="515">
        <v>502379.0</v>
      </c>
      <c r="P84" s="515">
        <v>427194.0</v>
      </c>
      <c r="Q84" s="515">
        <v>642266.0</v>
      </c>
      <c r="R84" s="516">
        <f t="shared" si="12"/>
        <v>7148862</v>
      </c>
      <c r="S84" s="369">
        <f t="shared" si="13"/>
        <v>0.01456338104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9">
        <v>0.0</v>
      </c>
      <c r="F85" s="519">
        <v>0.0</v>
      </c>
      <c r="G85" s="519">
        <v>0.0</v>
      </c>
      <c r="H85" s="519">
        <v>0.0</v>
      </c>
      <c r="I85" s="519">
        <v>0.0</v>
      </c>
      <c r="J85" s="519">
        <v>0.0</v>
      </c>
      <c r="K85" s="401"/>
      <c r="L85" s="519">
        <v>0.0</v>
      </c>
      <c r="M85" s="519">
        <v>0.0</v>
      </c>
      <c r="N85" s="519">
        <v>0.0</v>
      </c>
      <c r="O85" s="519">
        <v>0.0</v>
      </c>
      <c r="P85" s="519">
        <v>0.0</v>
      </c>
      <c r="Q85" s="519">
        <v>0.0</v>
      </c>
      <c r="R85" s="528">
        <f t="shared" si="12"/>
        <v>0</v>
      </c>
      <c r="S85" s="402">
        <f t="shared" si="13"/>
        <v>0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0.0</v>
      </c>
      <c r="R86" s="537">
        <f t="shared" si="12"/>
        <v>0</v>
      </c>
      <c r="S86" s="440">
        <f t="shared" si="13"/>
        <v>0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86">
        <v>0.0</v>
      </c>
      <c r="F87" s="586">
        <v>0.0</v>
      </c>
      <c r="G87" s="586">
        <v>0.0</v>
      </c>
      <c r="H87" s="586">
        <v>0.0</v>
      </c>
      <c r="I87" s="586">
        <v>0.0</v>
      </c>
      <c r="J87" s="586">
        <v>0.0</v>
      </c>
      <c r="K87" s="387"/>
      <c r="L87" s="586">
        <v>0.0</v>
      </c>
      <c r="M87" s="586">
        <v>0.0</v>
      </c>
      <c r="N87" s="586">
        <v>0.0</v>
      </c>
      <c r="O87" s="586">
        <v>0.0</v>
      </c>
      <c r="P87" s="586">
        <v>0.0</v>
      </c>
      <c r="Q87" s="586">
        <v>0.0</v>
      </c>
      <c r="R87" s="525">
        <f t="shared" si="12"/>
        <v>0</v>
      </c>
      <c r="S87" s="388">
        <f t="shared" si="13"/>
        <v>0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18">SUM(E89:E92)</f>
        <v>33426</v>
      </c>
      <c r="F88" s="397">
        <f t="shared" si="18"/>
        <v>39690</v>
      </c>
      <c r="G88" s="397">
        <f t="shared" si="18"/>
        <v>37611</v>
      </c>
      <c r="H88" s="397">
        <f t="shared" si="18"/>
        <v>37827</v>
      </c>
      <c r="I88" s="397">
        <f t="shared" si="18"/>
        <v>38097</v>
      </c>
      <c r="J88" s="397">
        <f t="shared" si="18"/>
        <v>36234</v>
      </c>
      <c r="K88" s="397"/>
      <c r="L88" s="397">
        <f t="shared" ref="L88:Q88" si="19">SUM(L89:L92)</f>
        <v>34589</v>
      </c>
      <c r="M88" s="397">
        <f t="shared" si="19"/>
        <v>34815</v>
      </c>
      <c r="N88" s="397">
        <f t="shared" si="19"/>
        <v>32120</v>
      </c>
      <c r="O88" s="397">
        <f t="shared" si="19"/>
        <v>32257</v>
      </c>
      <c r="P88" s="397">
        <f t="shared" si="19"/>
        <v>31432</v>
      </c>
      <c r="Q88" s="397">
        <f t="shared" si="19"/>
        <v>30140</v>
      </c>
      <c r="R88" s="520">
        <f t="shared" si="12"/>
        <v>418238</v>
      </c>
      <c r="S88" s="398">
        <f t="shared" si="13"/>
        <v>0.0008520180359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13">
        <v>33426.0</v>
      </c>
      <c r="F89" s="513">
        <v>39690.0</v>
      </c>
      <c r="G89" s="513">
        <v>37611.0</v>
      </c>
      <c r="H89" s="513">
        <v>37827.0</v>
      </c>
      <c r="I89" s="513">
        <v>38097.0</v>
      </c>
      <c r="J89" s="513">
        <v>36234.0</v>
      </c>
      <c r="K89" s="365"/>
      <c r="L89" s="513">
        <v>34589.0</v>
      </c>
      <c r="M89" s="513">
        <v>34815.0</v>
      </c>
      <c r="N89" s="513">
        <v>32120.0</v>
      </c>
      <c r="O89" s="513">
        <v>32257.0</v>
      </c>
      <c r="P89" s="513">
        <v>31432.0</v>
      </c>
      <c r="Q89" s="513">
        <v>30140.0</v>
      </c>
      <c r="R89" s="514">
        <f t="shared" si="12"/>
        <v>418238</v>
      </c>
      <c r="S89" s="366">
        <f t="shared" si="13"/>
        <v>0.0008520180359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15">
        <v>0.0</v>
      </c>
      <c r="F90" s="515">
        <v>0.0</v>
      </c>
      <c r="G90" s="515">
        <v>0.0</v>
      </c>
      <c r="H90" s="515">
        <v>0.0</v>
      </c>
      <c r="I90" s="515">
        <v>0.0</v>
      </c>
      <c r="J90" s="515">
        <v>0.0</v>
      </c>
      <c r="K90" s="368"/>
      <c r="L90" s="515">
        <v>0.0</v>
      </c>
      <c r="M90" s="515">
        <v>0.0</v>
      </c>
      <c r="N90" s="515">
        <v>0.0</v>
      </c>
      <c r="O90" s="515">
        <v>0.0</v>
      </c>
      <c r="P90" s="515">
        <v>0.0</v>
      </c>
      <c r="Q90" s="515">
        <v>0.0</v>
      </c>
      <c r="R90" s="516">
        <f t="shared" si="12"/>
        <v>0</v>
      </c>
      <c r="S90" s="369">
        <f t="shared" si="13"/>
        <v>0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15">
        <v>0.0</v>
      </c>
      <c r="F91" s="515">
        <v>0.0</v>
      </c>
      <c r="G91" s="515">
        <v>0.0</v>
      </c>
      <c r="H91" s="515">
        <v>0.0</v>
      </c>
      <c r="I91" s="515">
        <v>0.0</v>
      </c>
      <c r="J91" s="515">
        <v>0.0</v>
      </c>
      <c r="K91" s="368"/>
      <c r="L91" s="515">
        <v>0.0</v>
      </c>
      <c r="M91" s="515">
        <v>0.0</v>
      </c>
      <c r="N91" s="515">
        <v>0.0</v>
      </c>
      <c r="O91" s="515">
        <v>0.0</v>
      </c>
      <c r="P91" s="515">
        <v>0.0</v>
      </c>
      <c r="Q91" s="515">
        <v>0.0</v>
      </c>
      <c r="R91" s="516">
        <f t="shared" si="12"/>
        <v>0</v>
      </c>
      <c r="S91" s="369">
        <f t="shared" si="13"/>
        <v>0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19">
        <v>0.0</v>
      </c>
      <c r="F92" s="519">
        <v>0.0</v>
      </c>
      <c r="G92" s="519">
        <v>0.0</v>
      </c>
      <c r="H92" s="519">
        <v>0.0</v>
      </c>
      <c r="I92" s="519">
        <v>0.0</v>
      </c>
      <c r="J92" s="519">
        <v>0.0</v>
      </c>
      <c r="K92" s="401"/>
      <c r="L92" s="519">
        <v>0.0</v>
      </c>
      <c r="M92" s="519">
        <v>0.0</v>
      </c>
      <c r="N92" s="519">
        <v>0.0</v>
      </c>
      <c r="O92" s="519">
        <v>0.0</v>
      </c>
      <c r="P92" s="519">
        <v>0.0</v>
      </c>
      <c r="Q92" s="519">
        <v>0.0</v>
      </c>
      <c r="R92" s="528">
        <f t="shared" si="12"/>
        <v>0</v>
      </c>
      <c r="S92" s="402">
        <f t="shared" si="13"/>
        <v>0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20">SUM(E94:E95)</f>
        <v>146880</v>
      </c>
      <c r="F93" s="435">
        <f t="shared" si="20"/>
        <v>219240</v>
      </c>
      <c r="G93" s="435">
        <f t="shared" si="20"/>
        <v>288900</v>
      </c>
      <c r="H93" s="435">
        <f t="shared" si="20"/>
        <v>273780</v>
      </c>
      <c r="I93" s="435">
        <f t="shared" si="20"/>
        <v>206820</v>
      </c>
      <c r="J93" s="435">
        <f t="shared" si="20"/>
        <v>162540</v>
      </c>
      <c r="K93" s="435"/>
      <c r="L93" s="435">
        <f t="shared" ref="L93:Q93" si="21">SUM(L94:L95)</f>
        <v>172700</v>
      </c>
      <c r="M93" s="435">
        <f t="shared" si="21"/>
        <v>198550</v>
      </c>
      <c r="N93" s="435">
        <f t="shared" si="21"/>
        <v>124850</v>
      </c>
      <c r="O93" s="435">
        <f t="shared" si="21"/>
        <v>100650</v>
      </c>
      <c r="P93" s="435">
        <f t="shared" si="21"/>
        <v>66550</v>
      </c>
      <c r="Q93" s="435">
        <f t="shared" si="21"/>
        <v>73700</v>
      </c>
      <c r="R93" s="537">
        <f t="shared" si="12"/>
        <v>2035160</v>
      </c>
      <c r="S93" s="440">
        <f t="shared" si="13"/>
        <v>0.004145948063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146880.0</v>
      </c>
      <c r="F94" s="515">
        <v>219240.0</v>
      </c>
      <c r="G94" s="515">
        <v>288900.0</v>
      </c>
      <c r="H94" s="515">
        <v>273780.0</v>
      </c>
      <c r="I94" s="515">
        <v>206820.0</v>
      </c>
      <c r="J94" s="515">
        <v>162540.0</v>
      </c>
      <c r="K94" s="368"/>
      <c r="L94" s="515">
        <v>172700.0</v>
      </c>
      <c r="M94" s="515">
        <v>198550.0</v>
      </c>
      <c r="N94" s="515">
        <v>124850.0</v>
      </c>
      <c r="O94" s="515">
        <v>100650.0</v>
      </c>
      <c r="P94" s="515">
        <v>66550.0</v>
      </c>
      <c r="Q94" s="515">
        <v>73700.0</v>
      </c>
      <c r="R94" s="514">
        <f t="shared" si="12"/>
        <v>2035160</v>
      </c>
      <c r="S94" s="366">
        <f t="shared" si="13"/>
        <v>0.004145948063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0.0</v>
      </c>
      <c r="F95" s="519">
        <v>0.0</v>
      </c>
      <c r="G95" s="519">
        <v>0.0</v>
      </c>
      <c r="H95" s="519">
        <v>0.0</v>
      </c>
      <c r="I95" s="519">
        <v>0.0</v>
      </c>
      <c r="J95" s="519">
        <v>0.0</v>
      </c>
      <c r="K95" s="401"/>
      <c r="L95" s="519">
        <v>0.0</v>
      </c>
      <c r="M95" s="519">
        <v>0.0</v>
      </c>
      <c r="N95" s="519">
        <v>0.0</v>
      </c>
      <c r="O95" s="519">
        <v>0.0</v>
      </c>
      <c r="P95" s="519">
        <v>0.0</v>
      </c>
      <c r="Q95" s="519">
        <v>0.0</v>
      </c>
      <c r="R95" s="609">
        <f t="shared" si="12"/>
        <v>0</v>
      </c>
      <c r="S95" s="404">
        <f t="shared" si="13"/>
        <v>0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43200.0</v>
      </c>
      <c r="F96" s="586">
        <v>0.0</v>
      </c>
      <c r="G96" s="586">
        <v>2495664.0</v>
      </c>
      <c r="H96" s="586">
        <v>0.0</v>
      </c>
      <c r="I96" s="586">
        <v>0.0</v>
      </c>
      <c r="J96" s="586">
        <v>1161000.0</v>
      </c>
      <c r="K96" s="387"/>
      <c r="L96" s="586">
        <v>0.0</v>
      </c>
      <c r="M96" s="586">
        <v>2579170.0</v>
      </c>
      <c r="N96" s="586">
        <v>0.0</v>
      </c>
      <c r="O96" s="586">
        <v>6022500.0</v>
      </c>
      <c r="P96" s="586">
        <v>0.0</v>
      </c>
      <c r="Q96" s="586">
        <v>546700.0</v>
      </c>
      <c r="R96" s="525">
        <f t="shared" si="12"/>
        <v>12848234</v>
      </c>
      <c r="S96" s="388">
        <f t="shared" si="13"/>
        <v>0.02617391795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1359000.0</v>
      </c>
      <c r="F97" s="518">
        <v>2137000.0</v>
      </c>
      <c r="G97" s="518">
        <v>2375000.0</v>
      </c>
      <c r="H97" s="518">
        <v>2204000.0</v>
      </c>
      <c r="I97" s="518">
        <v>1544000.0</v>
      </c>
      <c r="J97" s="518">
        <v>1257000.0</v>
      </c>
      <c r="K97" s="397"/>
      <c r="L97" s="518">
        <v>1861000.0</v>
      </c>
      <c r="M97" s="518">
        <v>1932000.0</v>
      </c>
      <c r="N97" s="518">
        <v>1730000.0</v>
      </c>
      <c r="O97" s="518">
        <v>1570038.0</v>
      </c>
      <c r="P97" s="518">
        <v>1060000.0</v>
      </c>
      <c r="Q97" s="518">
        <v>1272000.0</v>
      </c>
      <c r="R97" s="520">
        <f t="shared" si="12"/>
        <v>20301038</v>
      </c>
      <c r="S97" s="398">
        <f t="shared" si="13"/>
        <v>0.04135647771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610">
        <f t="shared" si="12"/>
        <v>0</v>
      </c>
      <c r="S98" s="402">
        <f t="shared" si="13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388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  <c r="AE99" s="386"/>
      <c r="AF99" s="386"/>
      <c r="AG99" s="386"/>
      <c r="AH99" s="386"/>
      <c r="AI99" s="386"/>
      <c r="AJ99" s="386"/>
      <c r="AK99" s="386"/>
      <c r="AL99" s="386"/>
      <c r="AM99" s="386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388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  <c r="AE100" s="386"/>
      <c r="AF100" s="386"/>
      <c r="AG100" s="386"/>
      <c r="AH100" s="386"/>
      <c r="AI100" s="386"/>
      <c r="AJ100" s="386"/>
      <c r="AK100" s="386"/>
      <c r="AL100" s="386"/>
      <c r="AM100" s="386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599"/>
      <c r="T101" s="599"/>
      <c r="U101" s="599"/>
      <c r="V101" s="599"/>
      <c r="W101" s="599"/>
      <c r="X101" s="599"/>
      <c r="Y101" s="599"/>
      <c r="Z101" s="599"/>
      <c r="AA101" s="599"/>
      <c r="AB101" s="599"/>
      <c r="AC101" s="599"/>
      <c r="AD101" s="599"/>
      <c r="AE101" s="599"/>
      <c r="AF101" s="599"/>
      <c r="AG101" s="599"/>
      <c r="AH101" s="599"/>
      <c r="AI101" s="599"/>
      <c r="AJ101" s="599"/>
      <c r="AK101" s="599"/>
      <c r="AL101" s="599"/>
      <c r="AM101" s="599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22">SUM(E48,E53:E55,E65:E81,E86:E88,E93,E96:E100,E107)</f>
        <v>38626780</v>
      </c>
      <c r="F102" s="451">
        <f t="shared" si="22"/>
        <v>31558439.78</v>
      </c>
      <c r="G102" s="451">
        <f t="shared" si="22"/>
        <v>31172467.96</v>
      </c>
      <c r="H102" s="451">
        <f t="shared" si="22"/>
        <v>24521407.74</v>
      </c>
      <c r="I102" s="451">
        <f t="shared" si="22"/>
        <v>21982169.11</v>
      </c>
      <c r="J102" s="451">
        <f t="shared" si="22"/>
        <v>20622884.59</v>
      </c>
      <c r="K102" s="452"/>
      <c r="L102" s="451">
        <f t="shared" ref="L102:R102" si="23">SUM(L48,L53:L55,L65:L81,L86:L88,L93,L96:L100,L107)</f>
        <v>19848269.31</v>
      </c>
      <c r="M102" s="451">
        <f t="shared" si="23"/>
        <v>20144946.63</v>
      </c>
      <c r="N102" s="451">
        <f t="shared" si="23"/>
        <v>18484491.17</v>
      </c>
      <c r="O102" s="451">
        <f t="shared" si="23"/>
        <v>21269223.8</v>
      </c>
      <c r="P102" s="451">
        <f t="shared" si="23"/>
        <v>20250262.83</v>
      </c>
      <c r="Q102" s="451">
        <f t="shared" si="23"/>
        <v>29908732.2</v>
      </c>
      <c r="R102" s="451">
        <f t="shared" si="23"/>
        <v>298390075.1</v>
      </c>
      <c r="S102" s="453">
        <f>IFERROR(R102/$R$31,"")</f>
        <v>0.6078685479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24">E102-E101</f>
        <v>38626780</v>
      </c>
      <c r="F103" s="455">
        <f t="shared" si="24"/>
        <v>31558439.78</v>
      </c>
      <c r="G103" s="455">
        <f t="shared" si="24"/>
        <v>31172467.96</v>
      </c>
      <c r="H103" s="455">
        <f t="shared" si="24"/>
        <v>24521407.74</v>
      </c>
      <c r="I103" s="455">
        <f t="shared" si="24"/>
        <v>21982169.11</v>
      </c>
      <c r="J103" s="455">
        <f t="shared" si="24"/>
        <v>20622884.59</v>
      </c>
      <c r="K103" s="455"/>
      <c r="L103" s="455">
        <f t="shared" ref="L103:R103" si="25">L102-L101</f>
        <v>19848269.31</v>
      </c>
      <c r="M103" s="455">
        <f t="shared" si="25"/>
        <v>20144946.63</v>
      </c>
      <c r="N103" s="455">
        <f t="shared" si="25"/>
        <v>18484491.17</v>
      </c>
      <c r="O103" s="455">
        <f t="shared" si="25"/>
        <v>21269223.8</v>
      </c>
      <c r="P103" s="455">
        <f t="shared" si="25"/>
        <v>20250262.83</v>
      </c>
      <c r="Q103" s="455">
        <f t="shared" si="25"/>
        <v>29908732.2</v>
      </c>
      <c r="R103" s="455">
        <f t="shared" si="25"/>
        <v>298390075.1</v>
      </c>
      <c r="S103" s="456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R104" si="26">IFERROR(E55/E31,"")</f>
        <v>0.5712242197</v>
      </c>
      <c r="F104" s="387">
        <f t="shared" si="26"/>
        <v>0.2473413675</v>
      </c>
      <c r="G104" s="387">
        <f t="shared" si="26"/>
        <v>0.1368019053</v>
      </c>
      <c r="H104" s="387">
        <f t="shared" si="26"/>
        <v>0.1521945768</v>
      </c>
      <c r="I104" s="387">
        <f t="shared" si="26"/>
        <v>0.188147676</v>
      </c>
      <c r="J104" s="387">
        <f t="shared" si="26"/>
        <v>0.2233075028</v>
      </c>
      <c r="K104" s="387" t="str">
        <f t="shared" si="26"/>
        <v/>
      </c>
      <c r="L104" s="387">
        <f t="shared" si="26"/>
        <v>0.1773519716</v>
      </c>
      <c r="M104" s="387">
        <f t="shared" si="26"/>
        <v>0.1090216776</v>
      </c>
      <c r="N104" s="387">
        <f t="shared" si="26"/>
        <v>0.115781912</v>
      </c>
      <c r="O104" s="387">
        <f t="shared" si="26"/>
        <v>0.1969192593</v>
      </c>
      <c r="P104" s="387">
        <f t="shared" si="26"/>
        <v>0.4743605913</v>
      </c>
      <c r="Q104" s="387">
        <f t="shared" si="26"/>
        <v>0.5045094335</v>
      </c>
      <c r="R104" s="387">
        <f t="shared" si="26"/>
        <v>0.2459538382</v>
      </c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R105" si="27">IFERROR(E81/E31,"")</f>
        <v>0.1368759338</v>
      </c>
      <c r="F105" s="387">
        <f t="shared" si="27"/>
        <v>0.08238988256</v>
      </c>
      <c r="G105" s="387">
        <f t="shared" si="27"/>
        <v>0.1291697954</v>
      </c>
      <c r="H105" s="387">
        <f t="shared" si="27"/>
        <v>0.1045482823</v>
      </c>
      <c r="I105" s="387">
        <f t="shared" si="27"/>
        <v>0.1347670312</v>
      </c>
      <c r="J105" s="387">
        <f t="shared" si="27"/>
        <v>0.1770116344</v>
      </c>
      <c r="K105" s="387" t="str">
        <f t="shared" si="27"/>
        <v/>
      </c>
      <c r="L105" s="387">
        <f t="shared" si="27"/>
        <v>0.162195264</v>
      </c>
      <c r="M105" s="387">
        <f t="shared" si="27"/>
        <v>0.1607946114</v>
      </c>
      <c r="N105" s="387">
        <f t="shared" si="27"/>
        <v>0.3006087919</v>
      </c>
      <c r="O105" s="387">
        <f t="shared" si="27"/>
        <v>0.2146622319</v>
      </c>
      <c r="P105" s="387">
        <f t="shared" si="27"/>
        <v>0.2606049384</v>
      </c>
      <c r="Q105" s="387">
        <f t="shared" si="27"/>
        <v>0.1560317469</v>
      </c>
      <c r="R105" s="387">
        <f t="shared" si="27"/>
        <v>0.150331169</v>
      </c>
      <c r="S105" s="398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28">(E31-SUM(E48,E53:E55,E65:E74,E76:E80,E87:E88,E93,E96:E97))*(8/108)</f>
        <v>993214</v>
      </c>
      <c r="F107" s="435">
        <f t="shared" si="28"/>
        <v>3315647.778</v>
      </c>
      <c r="G107" s="435">
        <f t="shared" si="28"/>
        <v>3699230.963</v>
      </c>
      <c r="H107" s="435">
        <f t="shared" si="28"/>
        <v>3043746.741</v>
      </c>
      <c r="I107" s="435">
        <f t="shared" si="28"/>
        <v>2086707.111</v>
      </c>
      <c r="J107" s="435">
        <f t="shared" si="28"/>
        <v>1430474.593</v>
      </c>
      <c r="K107" s="435"/>
      <c r="L107" s="435">
        <f t="shared" ref="L107:Q107" si="29">(L31-SUM(L48,L53:L55,L65:L74,L76:L80,L87:L88,L93,L96:L97))*(10/108)</f>
        <v>2169432.315</v>
      </c>
      <c r="M107" s="435">
        <f t="shared" si="29"/>
        <v>2189454.63</v>
      </c>
      <c r="N107" s="435">
        <f t="shared" si="29"/>
        <v>1903934.167</v>
      </c>
      <c r="O107" s="435">
        <f t="shared" si="29"/>
        <v>794103.7963</v>
      </c>
      <c r="P107" s="435">
        <f t="shared" si="29"/>
        <v>493600.8333</v>
      </c>
      <c r="Q107" s="435">
        <f t="shared" si="29"/>
        <v>1038341.204</v>
      </c>
      <c r="R107" s="435">
        <f>SUM(E107:J107,L107:Q107)</f>
        <v>23157888.13</v>
      </c>
      <c r="S107" s="434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30">E31-E102</f>
        <v>6269900</v>
      </c>
      <c r="F109" s="451">
        <f t="shared" si="30"/>
        <v>35888640.22</v>
      </c>
      <c r="G109" s="451">
        <f t="shared" si="30"/>
        <v>37384852.04</v>
      </c>
      <c r="H109" s="451">
        <f t="shared" si="30"/>
        <v>32124592.26</v>
      </c>
      <c r="I109" s="451">
        <f t="shared" si="30"/>
        <v>20375430.89</v>
      </c>
      <c r="J109" s="451">
        <f t="shared" si="30"/>
        <v>12090315.41</v>
      </c>
      <c r="K109" s="452"/>
      <c r="L109" s="451">
        <f t="shared" ref="L109:Q109" si="31">L31-L102</f>
        <v>15523330.69</v>
      </c>
      <c r="M109" s="451">
        <f t="shared" si="31"/>
        <v>15693953.37</v>
      </c>
      <c r="N109" s="451">
        <f t="shared" si="31"/>
        <v>10073708.83</v>
      </c>
      <c r="O109" s="451">
        <f t="shared" si="31"/>
        <v>2648076.204</v>
      </c>
      <c r="P109" s="451">
        <f t="shared" si="31"/>
        <v>-349062.8333</v>
      </c>
      <c r="Q109" s="451">
        <f t="shared" si="31"/>
        <v>4765467.796</v>
      </c>
      <c r="R109" s="451">
        <f>SUM(E109:J109,L109:Q109)</f>
        <v>192489204.9</v>
      </c>
      <c r="S109" s="453">
        <f>IFERROR(R109/$R$31,"")</f>
        <v>0.3921314521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R111" si="32">IFERROR(E109/E3,"")</f>
        <v>0.1396517515</v>
      </c>
      <c r="F111" s="456">
        <f t="shared" si="32"/>
        <v>0.5321007258</v>
      </c>
      <c r="G111" s="456">
        <f t="shared" si="32"/>
        <v>0.545307956</v>
      </c>
      <c r="H111" s="456">
        <f t="shared" si="32"/>
        <v>0.5671113981</v>
      </c>
      <c r="I111" s="456">
        <f t="shared" si="32"/>
        <v>0.481033649</v>
      </c>
      <c r="J111" s="456">
        <f t="shared" si="32"/>
        <v>0.3695852258</v>
      </c>
      <c r="K111" s="456" t="str">
        <f t="shared" si="32"/>
        <v/>
      </c>
      <c r="L111" s="456">
        <f t="shared" si="32"/>
        <v>0.4388642494</v>
      </c>
      <c r="M111" s="456">
        <f t="shared" si="32"/>
        <v>0.437902764</v>
      </c>
      <c r="N111" s="456">
        <f t="shared" si="32"/>
        <v>0.3527431292</v>
      </c>
      <c r="O111" s="456">
        <f t="shared" si="32"/>
        <v>0.1107180243</v>
      </c>
      <c r="P111" s="456">
        <f t="shared" si="32"/>
        <v>-0.01753978822</v>
      </c>
      <c r="Q111" s="456">
        <f t="shared" si="32"/>
        <v>0.1374355514</v>
      </c>
      <c r="R111" s="456">
        <f t="shared" si="32"/>
        <v>0.3921314521</v>
      </c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7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5">
        <v>0.0</v>
      </c>
      <c r="F113" s="515">
        <v>0.0</v>
      </c>
      <c r="G113" s="515">
        <v>0.0</v>
      </c>
      <c r="H113" s="515">
        <v>0.0</v>
      </c>
      <c r="I113" s="515">
        <v>831.0</v>
      </c>
      <c r="J113" s="515">
        <v>0.0</v>
      </c>
      <c r="K113" s="368"/>
      <c r="L113" s="515">
        <v>0.0</v>
      </c>
      <c r="M113" s="515">
        <v>0.0</v>
      </c>
      <c r="N113" s="515">
        <v>0.0</v>
      </c>
      <c r="O113" s="515">
        <v>0.0</v>
      </c>
      <c r="P113" s="515">
        <v>0.0</v>
      </c>
      <c r="Q113" s="515">
        <v>0.0</v>
      </c>
      <c r="R113" s="556">
        <f t="shared" ref="R113:R114" si="33">SUM(E113:J113,L113:Q113)</f>
        <v>831</v>
      </c>
      <c r="S113" s="351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611">
        <v>0.0</v>
      </c>
      <c r="F114" s="611">
        <v>0.0</v>
      </c>
      <c r="G114" s="611">
        <v>0.0</v>
      </c>
      <c r="H114" s="611">
        <v>0.0</v>
      </c>
      <c r="I114" s="611">
        <v>0.0</v>
      </c>
      <c r="J114" s="611">
        <v>0.0</v>
      </c>
      <c r="K114" s="377"/>
      <c r="L114" s="611">
        <v>0.0</v>
      </c>
      <c r="M114" s="611">
        <v>0.0</v>
      </c>
      <c r="N114" s="611">
        <v>0.0</v>
      </c>
      <c r="O114" s="611">
        <v>0.0</v>
      </c>
      <c r="P114" s="611">
        <v>0.0</v>
      </c>
      <c r="Q114" s="611">
        <v>0.0</v>
      </c>
      <c r="R114" s="612">
        <f t="shared" si="33"/>
        <v>0</v>
      </c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6"/>
      <c r="C115" s="386"/>
      <c r="D115" s="386"/>
      <c r="E115" s="387"/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387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3" t="s">
        <v>187</v>
      </c>
      <c r="B116" s="367">
        <v>830.0</v>
      </c>
      <c r="C116" s="367"/>
      <c r="D116" s="369"/>
      <c r="E116" s="515">
        <v>0.0</v>
      </c>
      <c r="F116" s="515">
        <v>0.0</v>
      </c>
      <c r="G116" s="515">
        <v>0.0</v>
      </c>
      <c r="H116" s="515">
        <v>0.0</v>
      </c>
      <c r="I116" s="515">
        <v>0.0</v>
      </c>
      <c r="J116" s="515">
        <v>0.0</v>
      </c>
      <c r="K116" s="368"/>
      <c r="L116" s="515">
        <v>0.0</v>
      </c>
      <c r="M116" s="515">
        <v>0.0</v>
      </c>
      <c r="N116" s="515">
        <v>0.0</v>
      </c>
      <c r="O116" s="515">
        <v>0.0</v>
      </c>
      <c r="P116" s="515">
        <v>0.0</v>
      </c>
      <c r="Q116" s="515">
        <v>0.0</v>
      </c>
      <c r="R116" s="556">
        <f t="shared" ref="R116:R119" si="36">SUM(E116:J116,L116:Q116)</f>
        <v>0</v>
      </c>
      <c r="S116" s="351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34">E109+E113+E114-E116</f>
        <v>6269900</v>
      </c>
      <c r="F117" s="451">
        <f t="shared" si="34"/>
        <v>35888640.22</v>
      </c>
      <c r="G117" s="451">
        <f t="shared" si="34"/>
        <v>37384852.04</v>
      </c>
      <c r="H117" s="451">
        <f t="shared" si="34"/>
        <v>32124592.26</v>
      </c>
      <c r="I117" s="451">
        <f t="shared" si="34"/>
        <v>20376261.89</v>
      </c>
      <c r="J117" s="451">
        <f t="shared" si="34"/>
        <v>12090315.41</v>
      </c>
      <c r="K117" s="452"/>
      <c r="L117" s="451">
        <f t="shared" ref="L117:Q117" si="35">L109+L113+L114-L116</f>
        <v>15523330.69</v>
      </c>
      <c r="M117" s="451">
        <f t="shared" si="35"/>
        <v>15693953.37</v>
      </c>
      <c r="N117" s="451">
        <f t="shared" si="35"/>
        <v>10073708.83</v>
      </c>
      <c r="O117" s="451">
        <f t="shared" si="35"/>
        <v>2648076.204</v>
      </c>
      <c r="P117" s="451">
        <f t="shared" si="35"/>
        <v>-349062.8333</v>
      </c>
      <c r="Q117" s="451">
        <f t="shared" si="35"/>
        <v>4765467.796</v>
      </c>
      <c r="R117" s="451">
        <f t="shared" si="36"/>
        <v>192490035.9</v>
      </c>
      <c r="S117" s="453">
        <f>IFERROR(R117/$R$31,"")</f>
        <v>0.392133145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37">E117*0.4</f>
        <v>2507960</v>
      </c>
      <c r="F118" s="387">
        <f t="shared" si="37"/>
        <v>14355456.09</v>
      </c>
      <c r="G118" s="387">
        <f t="shared" si="37"/>
        <v>14953940.81</v>
      </c>
      <c r="H118" s="387">
        <f t="shared" si="37"/>
        <v>12849836.9</v>
      </c>
      <c r="I118" s="387">
        <f t="shared" si="37"/>
        <v>8150504.756</v>
      </c>
      <c r="J118" s="387">
        <f t="shared" si="37"/>
        <v>4836126.163</v>
      </c>
      <c r="K118" s="387"/>
      <c r="L118" s="387">
        <f t="shared" ref="L118:Q118" si="38">L117*0.4</f>
        <v>6209332.274</v>
      </c>
      <c r="M118" s="387">
        <f t="shared" si="38"/>
        <v>6277581.348</v>
      </c>
      <c r="N118" s="387">
        <f t="shared" si="38"/>
        <v>4029483.533</v>
      </c>
      <c r="O118" s="387">
        <f t="shared" si="38"/>
        <v>1059230.481</v>
      </c>
      <c r="P118" s="387">
        <f t="shared" si="38"/>
        <v>-139625.1333</v>
      </c>
      <c r="Q118" s="387">
        <f t="shared" si="38"/>
        <v>1906187.119</v>
      </c>
      <c r="R118" s="387">
        <f t="shared" si="36"/>
        <v>76996014.35</v>
      </c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36"/>
        <v>0</v>
      </c>
      <c r="S119" s="351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39">E117-E118-E119</f>
        <v>3761940</v>
      </c>
      <c r="F121" s="451">
        <f t="shared" si="39"/>
        <v>21533184.13</v>
      </c>
      <c r="G121" s="451">
        <f t="shared" si="39"/>
        <v>22430911.22</v>
      </c>
      <c r="H121" s="451">
        <f t="shared" si="39"/>
        <v>19274755.36</v>
      </c>
      <c r="I121" s="451">
        <f t="shared" si="39"/>
        <v>12225757.13</v>
      </c>
      <c r="J121" s="451">
        <f t="shared" si="39"/>
        <v>7254189.244</v>
      </c>
      <c r="K121" s="452"/>
      <c r="L121" s="451">
        <f t="shared" ref="L121:Q121" si="40">L117-L118-L119</f>
        <v>9313998.411</v>
      </c>
      <c r="M121" s="451">
        <f t="shared" si="40"/>
        <v>9416372.022</v>
      </c>
      <c r="N121" s="451">
        <f t="shared" si="40"/>
        <v>6044225.3</v>
      </c>
      <c r="O121" s="451">
        <f t="shared" si="40"/>
        <v>1588845.722</v>
      </c>
      <c r="P121" s="451">
        <f t="shared" si="40"/>
        <v>-209437.7</v>
      </c>
      <c r="Q121" s="451">
        <f t="shared" si="40"/>
        <v>2859280.678</v>
      </c>
      <c r="R121" s="451">
        <f>SUM(E121:J121,L121:Q121)</f>
        <v>115494021.5</v>
      </c>
      <c r="S121" s="449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1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476" t="s">
        <v>195</v>
      </c>
      <c r="B124" s="477"/>
      <c r="C124" s="477"/>
      <c r="D124" s="477"/>
      <c r="E124" s="601">
        <v>11.0</v>
      </c>
      <c r="F124" s="601">
        <v>11.0</v>
      </c>
      <c r="G124" s="601">
        <v>11.0</v>
      </c>
      <c r="H124" s="601">
        <v>12.0</v>
      </c>
      <c r="I124" s="601">
        <v>12.0</v>
      </c>
      <c r="J124" s="601">
        <v>12.5</v>
      </c>
      <c r="K124" s="602"/>
      <c r="L124" s="601">
        <v>12.5</v>
      </c>
      <c r="M124" s="601">
        <v>12.5</v>
      </c>
      <c r="N124" s="601">
        <v>12.5</v>
      </c>
      <c r="O124" s="601">
        <v>12.5</v>
      </c>
      <c r="P124" s="601">
        <v>12.5</v>
      </c>
      <c r="Q124" s="601">
        <v>12.5</v>
      </c>
      <c r="R124" s="479">
        <f>SUM(E124:J124,L124:Q124)</f>
        <v>144.5</v>
      </c>
      <c r="S124" s="351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480" t="s">
        <v>191</v>
      </c>
      <c r="B125" s="481"/>
      <c r="C125" s="481"/>
      <c r="D125" s="481"/>
      <c r="E125" s="481">
        <f>IFERROR(E124/'19（全社）'!E124,"")</f>
        <v>0.1774193548</v>
      </c>
      <c r="F125" s="481">
        <f>IFERROR(F124/'19（全社）'!F124,"")</f>
        <v>0.1774193548</v>
      </c>
      <c r="G125" s="481">
        <f>IFERROR(G124/'19（全社）'!G124,"")</f>
        <v>0.1774193548</v>
      </c>
      <c r="H125" s="481">
        <f>IFERROR(H124/'19（全社）'!H124,"")</f>
        <v>0.1875</v>
      </c>
      <c r="I125" s="481">
        <f>IFERROR(I124/'19（全社）'!I124,"")</f>
        <v>0.1875</v>
      </c>
      <c r="J125" s="481">
        <f>IFERROR(J124/'19（全社）'!J124,"")</f>
        <v>0.1893939394</v>
      </c>
      <c r="K125" s="613"/>
      <c r="L125" s="481">
        <f>IFERROR(L124/'19（全社）'!L124,"")</f>
        <v>0.1923076923</v>
      </c>
      <c r="M125" s="481">
        <f>IFERROR(M124/'19（全社）'!M124,"")</f>
        <v>0.1923076923</v>
      </c>
      <c r="N125" s="481">
        <f>IFERROR(N124/'19（全社）'!N124,"")</f>
        <v>0.1893939394</v>
      </c>
      <c r="O125" s="481">
        <f>IFERROR(O124/'19（全社）'!O124,"")</f>
        <v>0.1893939394</v>
      </c>
      <c r="P125" s="481">
        <f>IFERROR(P124/'19（全社）'!P124,"")</f>
        <v>0.1865671642</v>
      </c>
      <c r="Q125" s="481">
        <f>IFERROR(Q124/'19（全社）'!Q124,"")</f>
        <v>0.1865671642</v>
      </c>
      <c r="R125" s="481">
        <f>IFERROR(R124/'19（全社）'!R124,"")</f>
        <v>0.1862113402</v>
      </c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>
        <f>IFERROR(('19（管理）'!E102+'19（経営投資）'!E102)*E125,"")</f>
        <v>6723617.464</v>
      </c>
      <c r="F126" s="485">
        <f>IFERROR(('19（管理）'!F102+'19（経営投資）'!F102)*F125,"")</f>
        <v>5261373.172</v>
      </c>
      <c r="G126" s="485">
        <f>IFERROR(('19（管理）'!G102+'19（経営投資）'!G102)*G125,"")</f>
        <v>3858107.444</v>
      </c>
      <c r="H126" s="485">
        <f>IFERROR(('19（管理）'!H102+'19（経営投資）'!H102)*H125,"")</f>
        <v>4736411.75</v>
      </c>
      <c r="I126" s="485">
        <f>IFERROR(('19（管理）'!I102+'19（経営投資）'!I102)*I125,"")</f>
        <v>5119467.569</v>
      </c>
      <c r="J126" s="485">
        <f>IFERROR(('19（管理）'!J102+'19（経営投資）'!J102)*J125,"")</f>
        <v>5698208.011</v>
      </c>
      <c r="K126" s="572"/>
      <c r="L126" s="485">
        <f>IFERROR(('19（管理）'!L102+'19（経営投資）'!L102)*L125,"")</f>
        <v>6489186.514</v>
      </c>
      <c r="M126" s="485">
        <f>IFERROR(('19（管理）'!M102+'19（経営投資）'!M102)*M125,"")</f>
        <v>4563993.946</v>
      </c>
      <c r="N126" s="485">
        <f>IFERROR(('19（管理）'!N102+'19（経営投資）'!N102)*N125,"")</f>
        <v>4123129.805</v>
      </c>
      <c r="O126" s="485">
        <f>IFERROR(('19（管理）'!O102+'19（経営投資）'!O102)*O125,"")</f>
        <v>5769807.19</v>
      </c>
      <c r="P126" s="485">
        <f>IFERROR(('19（管理）'!P102+'19（経営投資）'!P102)*P125,"")</f>
        <v>8009402.65</v>
      </c>
      <c r="Q126" s="485">
        <f>IFERROR(('19（管理）'!Q102+'19（経営投資）'!Q102)*Q125,"")</f>
        <v>5999207.677</v>
      </c>
      <c r="R126" s="486">
        <f t="shared" ref="R126:R128" si="43">SUM(E126:J126,L126:Q126)</f>
        <v>66351913.19</v>
      </c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41">IFERROR(E109-E126,"")</f>
        <v>-453717.4645</v>
      </c>
      <c r="F127" s="485">
        <f t="shared" si="41"/>
        <v>30627267.05</v>
      </c>
      <c r="G127" s="485">
        <f t="shared" si="41"/>
        <v>33526744.59</v>
      </c>
      <c r="H127" s="485">
        <f t="shared" si="41"/>
        <v>27388180.51</v>
      </c>
      <c r="I127" s="485">
        <f t="shared" si="41"/>
        <v>15255963.32</v>
      </c>
      <c r="J127" s="485">
        <f t="shared" si="41"/>
        <v>6392107.397</v>
      </c>
      <c r="K127" s="572"/>
      <c r="L127" s="485">
        <f t="shared" ref="L127:Q127" si="42">IFERROR(L109-L126,"")</f>
        <v>9034144.172</v>
      </c>
      <c r="M127" s="485">
        <f t="shared" si="42"/>
        <v>11129959.42</v>
      </c>
      <c r="N127" s="485">
        <f t="shared" si="42"/>
        <v>5950579.028</v>
      </c>
      <c r="O127" s="485">
        <f t="shared" si="42"/>
        <v>-3121730.986</v>
      </c>
      <c r="P127" s="485">
        <f t="shared" si="42"/>
        <v>-8358465.483</v>
      </c>
      <c r="Q127" s="485">
        <f t="shared" si="42"/>
        <v>-1233739.881</v>
      </c>
      <c r="R127" s="486">
        <f t="shared" si="43"/>
        <v>126137291.7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44">IFERROR(E117-E126,"")</f>
        <v>-453717.4645</v>
      </c>
      <c r="F128" s="489">
        <f t="shared" si="44"/>
        <v>30627267.05</v>
      </c>
      <c r="G128" s="489">
        <f t="shared" si="44"/>
        <v>33526744.59</v>
      </c>
      <c r="H128" s="489">
        <f t="shared" si="44"/>
        <v>27388180.51</v>
      </c>
      <c r="I128" s="489">
        <f t="shared" si="44"/>
        <v>15256794.32</v>
      </c>
      <c r="J128" s="489">
        <f t="shared" si="44"/>
        <v>6392107.397</v>
      </c>
      <c r="K128" s="573"/>
      <c r="L128" s="489">
        <f t="shared" ref="L128:Q128" si="45">IFERROR(L117-L126,"")</f>
        <v>9034144.172</v>
      </c>
      <c r="M128" s="489">
        <f t="shared" si="45"/>
        <v>11129959.42</v>
      </c>
      <c r="N128" s="489">
        <f t="shared" si="45"/>
        <v>5950579.028</v>
      </c>
      <c r="O128" s="489">
        <f t="shared" si="45"/>
        <v>-3121730.986</v>
      </c>
      <c r="P128" s="489">
        <f t="shared" si="45"/>
        <v>-8358465.483</v>
      </c>
      <c r="Q128" s="489">
        <f t="shared" si="45"/>
        <v>-1233739.881</v>
      </c>
      <c r="R128" s="490">
        <f t="shared" si="43"/>
        <v>126138122.7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7"/>
      <c r="F130" s="387"/>
      <c r="G130" s="387"/>
      <c r="H130" s="387"/>
      <c r="I130" s="387"/>
      <c r="J130" s="387"/>
      <c r="K130" s="387"/>
      <c r="L130" s="387"/>
      <c r="M130" s="387"/>
      <c r="N130" s="387"/>
      <c r="O130" s="387"/>
      <c r="P130" s="387"/>
      <c r="Q130" s="387"/>
      <c r="R130" s="387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351"/>
      <c r="B139" s="351"/>
      <c r="C139" s="351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1"/>
      <c r="T139" s="351"/>
      <c r="U139" s="351"/>
      <c r="V139" s="351"/>
      <c r="W139" s="351"/>
      <c r="X139" s="351"/>
      <c r="Y139" s="351"/>
      <c r="Z139" s="351"/>
      <c r="AA139" s="351"/>
      <c r="AB139" s="351"/>
      <c r="AC139" s="351"/>
      <c r="AD139" s="351"/>
      <c r="AE139" s="351"/>
      <c r="AF139" s="351"/>
      <c r="AG139" s="351"/>
      <c r="AH139" s="351"/>
      <c r="AI139" s="351"/>
      <c r="AJ139" s="351"/>
      <c r="AK139" s="351"/>
      <c r="AL139" s="351"/>
      <c r="AM139" s="351"/>
    </row>
    <row r="140" ht="12.0" customHeight="1">
      <c r="A140" s="351"/>
      <c r="B140" s="351"/>
      <c r="C140" s="351"/>
      <c r="D140" s="351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351"/>
      <c r="S140" s="351"/>
      <c r="T140" s="351"/>
      <c r="U140" s="351"/>
      <c r="V140" s="351"/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351"/>
      <c r="AI140" s="351"/>
      <c r="AJ140" s="351"/>
      <c r="AK140" s="351"/>
      <c r="AL140" s="351"/>
      <c r="AM140" s="351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351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351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15896073</v>
      </c>
      <c r="F3" s="360">
        <f t="shared" si="1"/>
        <v>15860086</v>
      </c>
      <c r="G3" s="360">
        <f t="shared" si="1"/>
        <v>15004828</v>
      </c>
      <c r="H3" s="360">
        <f t="shared" si="1"/>
        <v>14044204</v>
      </c>
      <c r="I3" s="360">
        <f t="shared" si="1"/>
        <v>16406807</v>
      </c>
      <c r="J3" s="360">
        <f t="shared" si="1"/>
        <v>15877576</v>
      </c>
      <c r="K3" s="361"/>
      <c r="L3" s="360">
        <f t="shared" ref="L3:R3" si="2">SUM(L4:L16)</f>
        <v>15710691</v>
      </c>
      <c r="M3" s="360">
        <f t="shared" si="2"/>
        <v>21279238</v>
      </c>
      <c r="N3" s="360">
        <f t="shared" si="2"/>
        <v>25128809</v>
      </c>
      <c r="O3" s="360">
        <f t="shared" si="2"/>
        <v>18119276</v>
      </c>
      <c r="P3" s="360">
        <f t="shared" si="2"/>
        <v>19044289</v>
      </c>
      <c r="Q3" s="360">
        <f t="shared" si="2"/>
        <v>10514660</v>
      </c>
      <c r="R3" s="360">
        <f t="shared" si="2"/>
        <v>202886537</v>
      </c>
      <c r="S3" s="362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603" t="s">
        <v>105</v>
      </c>
      <c r="B4" s="467">
        <v>500.0</v>
      </c>
      <c r="C4" s="467">
        <v>1.0</v>
      </c>
      <c r="D4" s="467"/>
      <c r="E4" s="604"/>
      <c r="F4" s="604"/>
      <c r="G4" s="604"/>
      <c r="H4" s="604"/>
      <c r="I4" s="604"/>
      <c r="J4" s="604"/>
      <c r="K4" s="578"/>
      <c r="L4" s="604"/>
      <c r="M4" s="604"/>
      <c r="N4" s="604"/>
      <c r="O4" s="604"/>
      <c r="P4" s="604"/>
      <c r="Q4" s="604"/>
      <c r="R4" s="604"/>
      <c r="S4" s="580"/>
      <c r="T4" s="580"/>
      <c r="U4" s="467"/>
      <c r="V4" s="467"/>
      <c r="W4" s="467"/>
      <c r="X4" s="467"/>
      <c r="Y4" s="467"/>
      <c r="Z4" s="467"/>
      <c r="AA4" s="467"/>
      <c r="AB4" s="467"/>
      <c r="AC4" s="467"/>
      <c r="AD4" s="467"/>
      <c r="AE4" s="467"/>
      <c r="AF4" s="467"/>
      <c r="AG4" s="467"/>
      <c r="AH4" s="467"/>
      <c r="AI4" s="467"/>
      <c r="AJ4" s="467"/>
      <c r="AK4" s="467"/>
      <c r="AL4" s="467"/>
      <c r="AM4" s="467"/>
    </row>
    <row r="5" ht="11.25" customHeight="1">
      <c r="A5" s="367" t="s">
        <v>106</v>
      </c>
      <c r="B5" s="351">
        <v>500.0</v>
      </c>
      <c r="C5" s="351">
        <v>2.0</v>
      </c>
      <c r="D5" s="351"/>
      <c r="E5" s="443"/>
      <c r="F5" s="443"/>
      <c r="G5" s="443"/>
      <c r="H5" s="443"/>
      <c r="I5" s="443"/>
      <c r="J5" s="443"/>
      <c r="K5" s="368"/>
      <c r="L5" s="443"/>
      <c r="M5" s="443"/>
      <c r="N5" s="443"/>
      <c r="O5" s="443"/>
      <c r="P5" s="443"/>
      <c r="Q5" s="443"/>
      <c r="R5" s="443"/>
      <c r="S5" s="369"/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443"/>
      <c r="F6" s="443"/>
      <c r="G6" s="443"/>
      <c r="H6" s="443"/>
      <c r="I6" s="443"/>
      <c r="J6" s="443"/>
      <c r="K6" s="368"/>
      <c r="L6" s="443"/>
      <c r="M6" s="443"/>
      <c r="N6" s="443"/>
      <c r="O6" s="443"/>
      <c r="P6" s="443"/>
      <c r="Q6" s="443"/>
      <c r="R6" s="443"/>
      <c r="S6" s="369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67" t="s">
        <v>108</v>
      </c>
      <c r="B7" s="351">
        <v>500.0</v>
      </c>
      <c r="C7" s="351">
        <v>4.0</v>
      </c>
      <c r="D7" s="351"/>
      <c r="E7" s="443"/>
      <c r="F7" s="443"/>
      <c r="G7" s="443"/>
      <c r="H7" s="443"/>
      <c r="I7" s="443"/>
      <c r="J7" s="443"/>
      <c r="K7" s="368"/>
      <c r="L7" s="443"/>
      <c r="M7" s="443"/>
      <c r="N7" s="443"/>
      <c r="O7" s="443"/>
      <c r="P7" s="443"/>
      <c r="Q7" s="443"/>
      <c r="R7" s="443"/>
      <c r="S7" s="369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</row>
    <row r="8" ht="11.25" customHeight="1">
      <c r="A8" s="367" t="s">
        <v>109</v>
      </c>
      <c r="B8" s="351">
        <v>500.0</v>
      </c>
      <c r="C8" s="351">
        <v>0.0</v>
      </c>
      <c r="D8" s="351"/>
      <c r="E8" s="443"/>
      <c r="F8" s="443"/>
      <c r="G8" s="443"/>
      <c r="H8" s="443"/>
      <c r="I8" s="443"/>
      <c r="J8" s="443"/>
      <c r="K8" s="368"/>
      <c r="L8" s="443"/>
      <c r="M8" s="443"/>
      <c r="N8" s="443"/>
      <c r="O8" s="443"/>
      <c r="P8" s="443"/>
      <c r="Q8" s="443"/>
      <c r="R8" s="443"/>
      <c r="S8" s="369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</row>
    <row r="9" ht="11.25" customHeight="1">
      <c r="A9" s="367" t="s">
        <v>34</v>
      </c>
      <c r="B9" s="351">
        <v>500.0</v>
      </c>
      <c r="C9" s="351">
        <v>5.0</v>
      </c>
      <c r="D9" s="351"/>
      <c r="E9" s="443"/>
      <c r="F9" s="443"/>
      <c r="G9" s="443"/>
      <c r="H9" s="443"/>
      <c r="I9" s="443"/>
      <c r="J9" s="443"/>
      <c r="K9" s="368"/>
      <c r="L9" s="443"/>
      <c r="M9" s="443"/>
      <c r="N9" s="443"/>
      <c r="O9" s="443"/>
      <c r="P9" s="443"/>
      <c r="Q9" s="443"/>
      <c r="R9" s="443"/>
      <c r="S9" s="369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</row>
    <row r="10" ht="11.25" customHeight="1">
      <c r="A10" s="426" t="s">
        <v>79</v>
      </c>
      <c r="B10" s="351">
        <v>500.0</v>
      </c>
      <c r="C10" s="351">
        <v>8.0</v>
      </c>
      <c r="D10" s="351"/>
      <c r="E10" s="515">
        <v>1.5896073E7</v>
      </c>
      <c r="F10" s="515">
        <v>1.5860086E7</v>
      </c>
      <c r="G10" s="515">
        <v>1.5004828E7</v>
      </c>
      <c r="H10" s="515">
        <v>1.4044204E7</v>
      </c>
      <c r="I10" s="515">
        <v>1.6406807E7</v>
      </c>
      <c r="J10" s="515">
        <v>1.5877576E7</v>
      </c>
      <c r="K10" s="368"/>
      <c r="L10" s="515">
        <v>1.5710691E7</v>
      </c>
      <c r="M10" s="515">
        <v>2.1279238E7</v>
      </c>
      <c r="N10" s="515">
        <v>2.5128809E7</v>
      </c>
      <c r="O10" s="515">
        <v>1.8119276E7</v>
      </c>
      <c r="P10" s="515">
        <v>1.9044289E7</v>
      </c>
      <c r="Q10" s="515">
        <v>1.051466E7</v>
      </c>
      <c r="R10" s="556">
        <f>SUM(E10:J10,L10:Q10)</f>
        <v>202886537</v>
      </c>
      <c r="S10" s="369">
        <f>IFERROR(R10/$R$3,"")</f>
        <v>1</v>
      </c>
      <c r="T10" s="351"/>
      <c r="U10" s="351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</row>
    <row r="11" ht="11.25" customHeight="1">
      <c r="A11" s="385" t="s">
        <v>80</v>
      </c>
      <c r="B11" s="386">
        <v>500.0</v>
      </c>
      <c r="C11" s="386">
        <v>10.0</v>
      </c>
      <c r="D11" s="386"/>
      <c r="E11" s="582"/>
      <c r="F11" s="582"/>
      <c r="G11" s="582"/>
      <c r="H11" s="582"/>
      <c r="I11" s="582"/>
      <c r="J11" s="582"/>
      <c r="K11" s="387"/>
      <c r="L11" s="582"/>
      <c r="M11" s="582"/>
      <c r="N11" s="582"/>
      <c r="O11" s="582"/>
      <c r="P11" s="582"/>
      <c r="Q11" s="582"/>
      <c r="R11" s="582"/>
      <c r="S11" s="388"/>
      <c r="T11" s="388"/>
      <c r="U11" s="386"/>
      <c r="V11" s="386"/>
      <c r="W11" s="386"/>
      <c r="X11" s="386"/>
      <c r="Y11" s="386"/>
      <c r="Z11" s="386"/>
      <c r="AA11" s="386"/>
      <c r="AB11" s="386"/>
      <c r="AC11" s="386"/>
      <c r="AD11" s="386"/>
      <c r="AE11" s="386"/>
      <c r="AF11" s="380"/>
      <c r="AG11" s="380"/>
      <c r="AH11" s="380"/>
      <c r="AI11" s="380"/>
      <c r="AJ11" s="380"/>
      <c r="AK11" s="380"/>
      <c r="AL11" s="380"/>
      <c r="AM11" s="380"/>
    </row>
    <row r="12" ht="11.25" customHeight="1">
      <c r="A12" s="373" t="s">
        <v>110</v>
      </c>
      <c r="B12" s="405"/>
      <c r="C12" s="405"/>
      <c r="D12" s="405"/>
      <c r="E12" s="587"/>
      <c r="F12" s="587"/>
      <c r="G12" s="587"/>
      <c r="H12" s="587"/>
      <c r="I12" s="587"/>
      <c r="J12" s="587"/>
      <c r="K12" s="397"/>
      <c r="L12" s="587"/>
      <c r="M12" s="587"/>
      <c r="N12" s="587"/>
      <c r="O12" s="587"/>
      <c r="P12" s="587"/>
      <c r="Q12" s="587"/>
      <c r="R12" s="587"/>
      <c r="S12" s="456"/>
      <c r="T12" s="456"/>
      <c r="U12" s="405"/>
      <c r="V12" s="405"/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05"/>
      <c r="AL12" s="405"/>
      <c r="AM12" s="405"/>
    </row>
    <row r="13" ht="11.25" customHeight="1">
      <c r="A13" s="367" t="s">
        <v>111</v>
      </c>
      <c r="B13" s="351">
        <v>500.0</v>
      </c>
      <c r="C13" s="351">
        <v>7.0</v>
      </c>
      <c r="D13" s="351"/>
      <c r="E13" s="443"/>
      <c r="F13" s="443"/>
      <c r="G13" s="443"/>
      <c r="H13" s="443"/>
      <c r="I13" s="443"/>
      <c r="J13" s="443"/>
      <c r="K13" s="368"/>
      <c r="L13" s="443"/>
      <c r="M13" s="443"/>
      <c r="N13" s="443"/>
      <c r="O13" s="443"/>
      <c r="P13" s="443"/>
      <c r="Q13" s="443"/>
      <c r="R13" s="443"/>
      <c r="S13" s="369"/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614" t="s">
        <v>112</v>
      </c>
      <c r="B14" s="386">
        <v>500.0</v>
      </c>
      <c r="C14" s="386">
        <v>9.0</v>
      </c>
      <c r="D14" s="386"/>
      <c r="E14" s="582"/>
      <c r="F14" s="582"/>
      <c r="G14" s="582"/>
      <c r="H14" s="582"/>
      <c r="I14" s="582"/>
      <c r="J14" s="582"/>
      <c r="K14" s="387"/>
      <c r="L14" s="582"/>
      <c r="M14" s="582"/>
      <c r="N14" s="582"/>
      <c r="O14" s="582"/>
      <c r="P14" s="582"/>
      <c r="Q14" s="582"/>
      <c r="R14" s="582"/>
      <c r="S14" s="388"/>
      <c r="T14" s="388"/>
      <c r="U14" s="386"/>
      <c r="V14" s="386"/>
      <c r="W14" s="386"/>
      <c r="X14" s="386"/>
      <c r="Y14" s="386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</row>
    <row r="15" ht="11.25" customHeight="1">
      <c r="A15" s="614" t="s">
        <v>113</v>
      </c>
      <c r="B15" s="386">
        <v>500.0</v>
      </c>
      <c r="C15" s="386">
        <v>6.0</v>
      </c>
      <c r="D15" s="386"/>
      <c r="E15" s="582"/>
      <c r="F15" s="582"/>
      <c r="G15" s="582"/>
      <c r="H15" s="582"/>
      <c r="I15" s="582"/>
      <c r="J15" s="582"/>
      <c r="K15" s="387"/>
      <c r="L15" s="582"/>
      <c r="M15" s="582"/>
      <c r="N15" s="582"/>
      <c r="O15" s="582"/>
      <c r="P15" s="582"/>
      <c r="Q15" s="582"/>
      <c r="R15" s="582"/>
      <c r="S15" s="388"/>
      <c r="T15" s="388"/>
      <c r="U15" s="386"/>
      <c r="V15" s="386"/>
      <c r="W15" s="386"/>
      <c r="X15" s="386"/>
      <c r="Y15" s="386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</row>
    <row r="16" ht="11.25" customHeight="1">
      <c r="A16" s="367" t="s">
        <v>82</v>
      </c>
      <c r="B16" s="351">
        <v>500.0</v>
      </c>
      <c r="C16" s="351">
        <v>12.0</v>
      </c>
      <c r="D16" s="351"/>
      <c r="E16" s="443"/>
      <c r="F16" s="443"/>
      <c r="G16" s="443"/>
      <c r="H16" s="443"/>
      <c r="I16" s="443"/>
      <c r="J16" s="443"/>
      <c r="K16" s="368"/>
      <c r="L16" s="443"/>
      <c r="M16" s="443"/>
      <c r="N16" s="443"/>
      <c r="O16" s="443"/>
      <c r="P16" s="443"/>
      <c r="Q16" s="443"/>
      <c r="R16" s="443"/>
      <c r="S16" s="369"/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5"/>
      <c r="B17" s="376"/>
      <c r="C17" s="376"/>
      <c r="D17" s="376"/>
      <c r="E17" s="605"/>
      <c r="F17" s="605"/>
      <c r="G17" s="605"/>
      <c r="H17" s="605"/>
      <c r="I17" s="605"/>
      <c r="J17" s="605"/>
      <c r="K17" s="605"/>
      <c r="L17" s="605"/>
      <c r="M17" s="605"/>
      <c r="N17" s="605"/>
      <c r="O17" s="605"/>
      <c r="P17" s="605"/>
      <c r="Q17" s="605"/>
      <c r="R17" s="504"/>
      <c r="S17" s="39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544" t="s">
        <v>114</v>
      </c>
      <c r="B18" s="447">
        <v>604.0</v>
      </c>
      <c r="C18" s="447"/>
      <c r="D18" s="545" t="s">
        <v>115</v>
      </c>
      <c r="E18" s="451">
        <f t="shared" ref="E18:J18" si="3">SUM(E19:E29)</f>
        <v>8768579</v>
      </c>
      <c r="F18" s="451">
        <f t="shared" si="3"/>
        <v>8734641</v>
      </c>
      <c r="G18" s="451">
        <f t="shared" si="3"/>
        <v>8136010</v>
      </c>
      <c r="H18" s="451">
        <f t="shared" si="3"/>
        <v>7437326</v>
      </c>
      <c r="I18" s="451">
        <f t="shared" si="3"/>
        <v>9049250</v>
      </c>
      <c r="J18" s="451">
        <f t="shared" si="3"/>
        <v>8902640</v>
      </c>
      <c r="K18" s="452"/>
      <c r="L18" s="451">
        <f t="shared" ref="L18:R18" si="4">SUM(L19:L29)</f>
        <v>8711608</v>
      </c>
      <c r="M18" s="451">
        <f t="shared" si="4"/>
        <v>10976322</v>
      </c>
      <c r="N18" s="451">
        <f t="shared" si="4"/>
        <v>12798631</v>
      </c>
      <c r="O18" s="451">
        <f t="shared" si="4"/>
        <v>9706100</v>
      </c>
      <c r="P18" s="451">
        <f t="shared" si="4"/>
        <v>9462927</v>
      </c>
      <c r="Q18" s="451">
        <f t="shared" si="4"/>
        <v>6231805</v>
      </c>
      <c r="R18" s="451">
        <f t="shared" si="4"/>
        <v>108915839</v>
      </c>
      <c r="S18" s="453">
        <v>1.0</v>
      </c>
      <c r="T18" s="447"/>
      <c r="U18" s="585"/>
      <c r="V18" s="585"/>
      <c r="W18" s="585"/>
      <c r="X18" s="585"/>
      <c r="Y18" s="585"/>
      <c r="Z18" s="585"/>
      <c r="AA18" s="585"/>
      <c r="AB18" s="585"/>
      <c r="AC18" s="585"/>
      <c r="AD18" s="585"/>
      <c r="AE18" s="447"/>
      <c r="AF18" s="447"/>
      <c r="AG18" s="447"/>
      <c r="AH18" s="447"/>
      <c r="AI18" s="447"/>
      <c r="AJ18" s="447"/>
      <c r="AK18" s="447"/>
      <c r="AL18" s="447"/>
      <c r="AM18" s="447"/>
    </row>
    <row r="19" ht="11.25" customHeight="1">
      <c r="A19" s="367" t="s">
        <v>107</v>
      </c>
      <c r="B19" s="386">
        <v>604.0</v>
      </c>
      <c r="C19" s="386">
        <v>3.0</v>
      </c>
      <c r="D19" s="386"/>
      <c r="E19" s="582"/>
      <c r="F19" s="582"/>
      <c r="G19" s="582"/>
      <c r="H19" s="582"/>
      <c r="I19" s="582"/>
      <c r="J19" s="582"/>
      <c r="K19" s="387"/>
      <c r="L19" s="582"/>
      <c r="M19" s="582"/>
      <c r="N19" s="582"/>
      <c r="O19" s="582"/>
      <c r="P19" s="582"/>
      <c r="Q19" s="582"/>
      <c r="R19" s="582"/>
      <c r="S19" s="388"/>
      <c r="T19" s="389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</row>
    <row r="20" ht="11.25" customHeight="1">
      <c r="A20" s="373" t="s">
        <v>108</v>
      </c>
      <c r="B20" s="356">
        <v>604.0</v>
      </c>
      <c r="C20" s="356">
        <v>4.0</v>
      </c>
      <c r="D20" s="356"/>
      <c r="E20" s="587"/>
      <c r="F20" s="587"/>
      <c r="G20" s="587"/>
      <c r="H20" s="587"/>
      <c r="I20" s="587"/>
      <c r="J20" s="587"/>
      <c r="K20" s="397"/>
      <c r="L20" s="587"/>
      <c r="M20" s="587"/>
      <c r="N20" s="587"/>
      <c r="O20" s="587"/>
      <c r="P20" s="587"/>
      <c r="Q20" s="587"/>
      <c r="R20" s="587"/>
      <c r="S20" s="398"/>
      <c r="T20" s="482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6"/>
      <c r="AK20" s="356"/>
      <c r="AL20" s="356"/>
      <c r="AM20" s="356"/>
    </row>
    <row r="21" ht="11.25" customHeight="1">
      <c r="A21" s="607" t="s">
        <v>109</v>
      </c>
      <c r="B21" s="356">
        <v>604.0</v>
      </c>
      <c r="C21" s="351">
        <v>0.0</v>
      </c>
      <c r="D21" s="351"/>
      <c r="E21" s="443"/>
      <c r="F21" s="443"/>
      <c r="G21" s="443"/>
      <c r="H21" s="443"/>
      <c r="I21" s="443"/>
      <c r="J21" s="443"/>
      <c r="K21" s="368"/>
      <c r="L21" s="443"/>
      <c r="M21" s="443"/>
      <c r="N21" s="443"/>
      <c r="O21" s="443"/>
      <c r="P21" s="443"/>
      <c r="Q21" s="443"/>
      <c r="R21" s="443"/>
      <c r="S21" s="369"/>
      <c r="T21" s="390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</row>
    <row r="22" ht="11.25" customHeight="1">
      <c r="A22" s="367" t="s">
        <v>34</v>
      </c>
      <c r="B22" s="356">
        <v>604.0</v>
      </c>
      <c r="C22" s="351">
        <v>5.0</v>
      </c>
      <c r="D22" s="351"/>
      <c r="E22" s="443"/>
      <c r="F22" s="443"/>
      <c r="G22" s="443"/>
      <c r="H22" s="443"/>
      <c r="I22" s="443"/>
      <c r="J22" s="443"/>
      <c r="K22" s="368"/>
      <c r="L22" s="443"/>
      <c r="M22" s="443"/>
      <c r="N22" s="443"/>
      <c r="O22" s="443"/>
      <c r="P22" s="443"/>
      <c r="Q22" s="443"/>
      <c r="R22" s="443"/>
      <c r="S22" s="369"/>
      <c r="T22" s="390"/>
      <c r="U22" s="351"/>
      <c r="V22" s="351"/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</row>
    <row r="23" ht="11.25" customHeight="1">
      <c r="A23" s="426" t="s">
        <v>79</v>
      </c>
      <c r="B23" s="356">
        <v>604.0</v>
      </c>
      <c r="C23" s="351">
        <v>8.0</v>
      </c>
      <c r="D23" s="351"/>
      <c r="E23" s="515">
        <v>8768579.0</v>
      </c>
      <c r="F23" s="515">
        <v>8734641.0</v>
      </c>
      <c r="G23" s="515">
        <v>8136010.0</v>
      </c>
      <c r="H23" s="515">
        <v>7437326.0</v>
      </c>
      <c r="I23" s="515">
        <v>9049250.0</v>
      </c>
      <c r="J23" s="515">
        <v>8902640.0</v>
      </c>
      <c r="K23" s="368"/>
      <c r="L23" s="515">
        <v>8711608.0</v>
      </c>
      <c r="M23" s="515">
        <v>1.0976322E7</v>
      </c>
      <c r="N23" s="515">
        <v>1.2798631E7</v>
      </c>
      <c r="O23" s="515">
        <v>9706100.0</v>
      </c>
      <c r="P23" s="515">
        <v>9462927.0</v>
      </c>
      <c r="Q23" s="515">
        <v>6231805.0</v>
      </c>
      <c r="R23" s="556">
        <f>SUM(E23:J23,L23:Q23)</f>
        <v>108915839</v>
      </c>
      <c r="S23" s="369">
        <f>IFERROR(R23/$R$18,"")</f>
        <v>1</v>
      </c>
      <c r="T23" s="390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</row>
    <row r="24" ht="11.25" customHeight="1">
      <c r="A24" s="367" t="s">
        <v>80</v>
      </c>
      <c r="B24" s="356">
        <v>604.0</v>
      </c>
      <c r="C24" s="351">
        <v>10.0</v>
      </c>
      <c r="D24" s="351"/>
      <c r="E24" s="443"/>
      <c r="F24" s="443"/>
      <c r="G24" s="443"/>
      <c r="H24" s="443"/>
      <c r="I24" s="443"/>
      <c r="J24" s="443"/>
      <c r="K24" s="368"/>
      <c r="L24" s="443"/>
      <c r="M24" s="443"/>
      <c r="N24" s="443"/>
      <c r="O24" s="443"/>
      <c r="P24" s="443"/>
      <c r="Q24" s="443"/>
      <c r="R24" s="443"/>
      <c r="S24" s="369"/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614" t="s">
        <v>116</v>
      </c>
      <c r="B25" s="356">
        <v>604.0</v>
      </c>
      <c r="C25" s="405">
        <v>11.0</v>
      </c>
      <c r="D25" s="405"/>
      <c r="E25" s="581"/>
      <c r="F25" s="581"/>
      <c r="G25" s="581"/>
      <c r="H25" s="581"/>
      <c r="I25" s="581"/>
      <c r="J25" s="581"/>
      <c r="K25" s="465"/>
      <c r="L25" s="581"/>
      <c r="M25" s="581"/>
      <c r="N25" s="581"/>
      <c r="O25" s="581"/>
      <c r="P25" s="581"/>
      <c r="Q25" s="581"/>
      <c r="R25" s="581"/>
      <c r="S25" s="456"/>
      <c r="T25" s="588"/>
      <c r="U25" s="405"/>
      <c r="V25" s="405"/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/>
      <c r="AJ25" s="405"/>
      <c r="AK25" s="405"/>
      <c r="AL25" s="405"/>
      <c r="AM25" s="405"/>
    </row>
    <row r="26" ht="11.25" customHeight="1">
      <c r="A26" s="367" t="s">
        <v>111</v>
      </c>
      <c r="B26" s="356">
        <v>604.0</v>
      </c>
      <c r="C26" s="351">
        <v>7.0</v>
      </c>
      <c r="D26" s="351"/>
      <c r="E26" s="443"/>
      <c r="F26" s="443"/>
      <c r="G26" s="443"/>
      <c r="H26" s="443"/>
      <c r="I26" s="443"/>
      <c r="J26" s="443"/>
      <c r="K26" s="368"/>
      <c r="L26" s="443"/>
      <c r="M26" s="443"/>
      <c r="N26" s="443"/>
      <c r="O26" s="443"/>
      <c r="P26" s="443"/>
      <c r="Q26" s="443"/>
      <c r="R26" s="443"/>
      <c r="S26" s="369"/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614" t="s">
        <v>112</v>
      </c>
      <c r="B27" s="356">
        <v>604.0</v>
      </c>
      <c r="C27" s="386">
        <v>9.0</v>
      </c>
      <c r="D27" s="386"/>
      <c r="E27" s="582"/>
      <c r="F27" s="582"/>
      <c r="G27" s="582"/>
      <c r="H27" s="582"/>
      <c r="I27" s="582"/>
      <c r="J27" s="582"/>
      <c r="K27" s="387"/>
      <c r="L27" s="582"/>
      <c r="M27" s="582"/>
      <c r="N27" s="582"/>
      <c r="O27" s="582"/>
      <c r="P27" s="582"/>
      <c r="Q27" s="582"/>
      <c r="R27" s="582"/>
      <c r="S27" s="388"/>
      <c r="T27" s="389"/>
      <c r="U27" s="386"/>
      <c r="V27" s="386"/>
      <c r="W27" s="386"/>
      <c r="X27" s="386"/>
      <c r="Y27" s="386"/>
      <c r="Z27" s="386"/>
      <c r="AA27" s="386"/>
      <c r="AB27" s="386"/>
      <c r="AC27" s="386"/>
      <c r="AD27" s="386"/>
      <c r="AE27" s="386"/>
      <c r="AF27" s="386"/>
      <c r="AG27" s="386"/>
      <c r="AH27" s="386"/>
      <c r="AI27" s="386"/>
      <c r="AJ27" s="386"/>
      <c r="AK27" s="386"/>
      <c r="AL27" s="386"/>
      <c r="AM27" s="386"/>
    </row>
    <row r="28" ht="11.25" customHeight="1">
      <c r="A28" s="614" t="s">
        <v>113</v>
      </c>
      <c r="B28" s="356">
        <v>604.0</v>
      </c>
      <c r="C28" s="386">
        <v>6.0</v>
      </c>
      <c r="D28" s="386"/>
      <c r="E28" s="582"/>
      <c r="F28" s="582"/>
      <c r="G28" s="582"/>
      <c r="H28" s="582"/>
      <c r="I28" s="582"/>
      <c r="J28" s="582"/>
      <c r="K28" s="387"/>
      <c r="L28" s="582"/>
      <c r="M28" s="582"/>
      <c r="N28" s="582"/>
      <c r="O28" s="582"/>
      <c r="P28" s="582"/>
      <c r="Q28" s="582"/>
      <c r="R28" s="582"/>
      <c r="S28" s="388"/>
      <c r="T28" s="389"/>
      <c r="U28" s="386"/>
      <c r="V28" s="386"/>
      <c r="W28" s="386"/>
      <c r="X28" s="386"/>
      <c r="Y28" s="386"/>
      <c r="Z28" s="386"/>
      <c r="AA28" s="386"/>
      <c r="AB28" s="386"/>
      <c r="AC28" s="386"/>
      <c r="AD28" s="386"/>
      <c r="AE28" s="386"/>
      <c r="AF28" s="386"/>
      <c r="AG28" s="386"/>
      <c r="AH28" s="386"/>
      <c r="AI28" s="386"/>
      <c r="AJ28" s="386"/>
      <c r="AK28" s="386"/>
      <c r="AL28" s="386"/>
      <c r="AM28" s="386"/>
    </row>
    <row r="29" ht="11.25" customHeight="1">
      <c r="A29" s="367" t="s">
        <v>82</v>
      </c>
      <c r="B29" s="351">
        <v>604.0</v>
      </c>
      <c r="C29" s="351">
        <v>12.0</v>
      </c>
      <c r="D29" s="351"/>
      <c r="E29" s="443"/>
      <c r="F29" s="443"/>
      <c r="G29" s="443"/>
      <c r="H29" s="443"/>
      <c r="I29" s="443"/>
      <c r="J29" s="443"/>
      <c r="K29" s="368"/>
      <c r="L29" s="443"/>
      <c r="M29" s="443"/>
      <c r="N29" s="443"/>
      <c r="O29" s="443"/>
      <c r="P29" s="443"/>
      <c r="Q29" s="443"/>
      <c r="R29" s="443"/>
      <c r="S29" s="369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608"/>
      <c r="F30" s="608"/>
      <c r="G30" s="608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470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5">E3-E18</f>
        <v>7127494</v>
      </c>
      <c r="F31" s="395">
        <f t="shared" si="5"/>
        <v>7125445</v>
      </c>
      <c r="G31" s="395">
        <f t="shared" si="5"/>
        <v>6868818</v>
      </c>
      <c r="H31" s="395">
        <f t="shared" si="5"/>
        <v>6606878</v>
      </c>
      <c r="I31" s="395">
        <f t="shared" si="5"/>
        <v>7357557</v>
      </c>
      <c r="J31" s="395">
        <f t="shared" si="5"/>
        <v>6974936</v>
      </c>
      <c r="K31" s="396"/>
      <c r="L31" s="395">
        <f t="shared" ref="L31:Q31" si="6">L3-L18</f>
        <v>6999083</v>
      </c>
      <c r="M31" s="395">
        <f t="shared" si="6"/>
        <v>10302916</v>
      </c>
      <c r="N31" s="395">
        <f t="shared" si="6"/>
        <v>12330178</v>
      </c>
      <c r="O31" s="395">
        <f t="shared" si="6"/>
        <v>8413176</v>
      </c>
      <c r="P31" s="395">
        <f t="shared" si="6"/>
        <v>9581362</v>
      </c>
      <c r="Q31" s="395">
        <f t="shared" si="6"/>
        <v>4282855</v>
      </c>
      <c r="R31" s="395">
        <f>SUM(E31:J31,L31:Q31)</f>
        <v>93970698</v>
      </c>
      <c r="S31" s="384">
        <f>IFERROR(R31/R3,"")</f>
        <v>0.4631687217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6"/>
      <c r="C32" s="386"/>
      <c r="D32" s="386"/>
      <c r="E32" s="582"/>
      <c r="F32" s="582"/>
      <c r="G32" s="582"/>
      <c r="H32" s="582"/>
      <c r="I32" s="582"/>
      <c r="J32" s="582"/>
      <c r="K32" s="387"/>
      <c r="L32" s="582"/>
      <c r="M32" s="582"/>
      <c r="N32" s="582"/>
      <c r="O32" s="582"/>
      <c r="P32" s="582"/>
      <c r="Q32" s="582"/>
      <c r="R32" s="443"/>
      <c r="S32" s="388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51"/>
      <c r="C33" s="351"/>
      <c r="D33" s="351"/>
      <c r="E33" s="443"/>
      <c r="F33" s="443"/>
      <c r="G33" s="443"/>
      <c r="H33" s="443"/>
      <c r="I33" s="443"/>
      <c r="J33" s="443"/>
      <c r="K33" s="368"/>
      <c r="L33" s="443"/>
      <c r="M33" s="443"/>
      <c r="N33" s="443"/>
      <c r="O33" s="443"/>
      <c r="P33" s="443"/>
      <c r="Q33" s="443"/>
      <c r="R33" s="443"/>
      <c r="S33" s="369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443"/>
      <c r="F34" s="443"/>
      <c r="G34" s="443"/>
      <c r="H34" s="443"/>
      <c r="I34" s="443"/>
      <c r="J34" s="443"/>
      <c r="K34" s="368"/>
      <c r="L34" s="443"/>
      <c r="M34" s="443"/>
      <c r="N34" s="443"/>
      <c r="O34" s="443"/>
      <c r="P34" s="443"/>
      <c r="Q34" s="443"/>
      <c r="R34" s="443"/>
      <c r="S34" s="369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587"/>
      <c r="F35" s="587"/>
      <c r="G35" s="587"/>
      <c r="H35" s="587"/>
      <c r="I35" s="587"/>
      <c r="J35" s="587"/>
      <c r="K35" s="397"/>
      <c r="L35" s="587"/>
      <c r="M35" s="587"/>
      <c r="N35" s="587"/>
      <c r="O35" s="587"/>
      <c r="P35" s="587"/>
      <c r="Q35" s="587"/>
      <c r="R35" s="443"/>
      <c r="S35" s="369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615" t="s">
        <v>109</v>
      </c>
      <c r="B36" s="356"/>
      <c r="C36" s="356"/>
      <c r="D36" s="356"/>
      <c r="E36" s="587"/>
      <c r="F36" s="587"/>
      <c r="G36" s="587"/>
      <c r="H36" s="587"/>
      <c r="I36" s="587"/>
      <c r="J36" s="587"/>
      <c r="K36" s="397"/>
      <c r="L36" s="587"/>
      <c r="M36" s="587"/>
      <c r="N36" s="587"/>
      <c r="O36" s="587"/>
      <c r="P36" s="587"/>
      <c r="Q36" s="587"/>
      <c r="R36" s="443"/>
      <c r="S36" s="369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87"/>
      <c r="F37" s="587"/>
      <c r="G37" s="587"/>
      <c r="H37" s="587"/>
      <c r="I37" s="587"/>
      <c r="J37" s="587"/>
      <c r="K37" s="397"/>
      <c r="L37" s="587"/>
      <c r="M37" s="587"/>
      <c r="N37" s="587"/>
      <c r="O37" s="587"/>
      <c r="P37" s="587"/>
      <c r="Q37" s="587"/>
      <c r="R37" s="443"/>
      <c r="S37" s="369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426" t="s">
        <v>79</v>
      </c>
      <c r="B38" s="356"/>
      <c r="C38" s="356"/>
      <c r="D38" s="356"/>
      <c r="E38" s="368">
        <f t="shared" ref="E38:J38" si="7">E10-E23</f>
        <v>7127494</v>
      </c>
      <c r="F38" s="368">
        <f t="shared" si="7"/>
        <v>7125445</v>
      </c>
      <c r="G38" s="368">
        <f t="shared" si="7"/>
        <v>6868818</v>
      </c>
      <c r="H38" s="368">
        <f t="shared" si="7"/>
        <v>6606878</v>
      </c>
      <c r="I38" s="368">
        <f t="shared" si="7"/>
        <v>7357557</v>
      </c>
      <c r="J38" s="368">
        <f t="shared" si="7"/>
        <v>6974936</v>
      </c>
      <c r="K38" s="397"/>
      <c r="L38" s="368">
        <f t="shared" ref="L38:Q38" si="8">L10-L23</f>
        <v>6999083</v>
      </c>
      <c r="M38" s="368">
        <f t="shared" si="8"/>
        <v>10302916</v>
      </c>
      <c r="N38" s="368">
        <f t="shared" si="8"/>
        <v>12330178</v>
      </c>
      <c r="O38" s="368">
        <f t="shared" si="8"/>
        <v>8413176</v>
      </c>
      <c r="P38" s="368">
        <f t="shared" si="8"/>
        <v>9581362</v>
      </c>
      <c r="Q38" s="368">
        <f t="shared" si="8"/>
        <v>4282855</v>
      </c>
      <c r="R38" s="368">
        <f>SUM(E38:J38,L38:Q38)</f>
        <v>93970698</v>
      </c>
      <c r="S38" s="369">
        <f>IFERROR(R38/$R$31,"")</f>
        <v>1</v>
      </c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67" t="s">
        <v>80</v>
      </c>
      <c r="B39" s="351"/>
      <c r="C39" s="351"/>
      <c r="D39" s="351"/>
      <c r="E39" s="443"/>
      <c r="F39" s="443"/>
      <c r="G39" s="443"/>
      <c r="H39" s="443"/>
      <c r="I39" s="443"/>
      <c r="J39" s="443"/>
      <c r="K39" s="368"/>
      <c r="L39" s="443"/>
      <c r="M39" s="443"/>
      <c r="N39" s="443"/>
      <c r="O39" s="443"/>
      <c r="P39" s="443"/>
      <c r="Q39" s="443"/>
      <c r="R39" s="443"/>
      <c r="S39" s="369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73" t="s">
        <v>116</v>
      </c>
      <c r="B40" s="405"/>
      <c r="C40" s="405"/>
      <c r="D40" s="405"/>
      <c r="E40" s="587"/>
      <c r="F40" s="587"/>
      <c r="G40" s="587"/>
      <c r="H40" s="587"/>
      <c r="I40" s="587"/>
      <c r="J40" s="587"/>
      <c r="K40" s="397"/>
      <c r="L40" s="587"/>
      <c r="M40" s="587"/>
      <c r="N40" s="587"/>
      <c r="O40" s="587"/>
      <c r="P40" s="587"/>
      <c r="Q40" s="587"/>
      <c r="R40" s="443"/>
      <c r="S40" s="369"/>
      <c r="T40" s="405"/>
      <c r="U40" s="405"/>
      <c r="V40" s="405"/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/>
      <c r="AJ40" s="405"/>
      <c r="AK40" s="405"/>
      <c r="AL40" s="405"/>
      <c r="AM40" s="405"/>
    </row>
    <row r="41" ht="11.25" customHeight="1">
      <c r="A41" s="367" t="s">
        <v>111</v>
      </c>
      <c r="B41" s="351"/>
      <c r="C41" s="351"/>
      <c r="D41" s="351"/>
      <c r="E41" s="443"/>
      <c r="F41" s="443"/>
      <c r="G41" s="443"/>
      <c r="H41" s="443"/>
      <c r="I41" s="443"/>
      <c r="J41" s="443"/>
      <c r="K41" s="368"/>
      <c r="L41" s="443"/>
      <c r="M41" s="443"/>
      <c r="N41" s="443"/>
      <c r="O41" s="443"/>
      <c r="P41" s="443"/>
      <c r="Q41" s="443"/>
      <c r="R41" s="443"/>
      <c r="S41" s="369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614" t="s">
        <v>112</v>
      </c>
      <c r="B42" s="386"/>
      <c r="C42" s="386"/>
      <c r="D42" s="386"/>
      <c r="E42" s="582"/>
      <c r="F42" s="582"/>
      <c r="G42" s="582"/>
      <c r="H42" s="582"/>
      <c r="I42" s="582"/>
      <c r="J42" s="582"/>
      <c r="K42" s="387"/>
      <c r="L42" s="582"/>
      <c r="M42" s="582"/>
      <c r="N42" s="582"/>
      <c r="O42" s="582"/>
      <c r="P42" s="582"/>
      <c r="Q42" s="582"/>
      <c r="R42" s="443"/>
      <c r="S42" s="369"/>
      <c r="T42" s="386"/>
      <c r="U42" s="386"/>
      <c r="V42" s="386"/>
      <c r="W42" s="386"/>
      <c r="X42" s="386"/>
      <c r="Y42" s="386"/>
      <c r="Z42" s="386"/>
      <c r="AA42" s="386"/>
      <c r="AB42" s="386"/>
      <c r="AC42" s="386"/>
      <c r="AD42" s="386"/>
      <c r="AE42" s="386"/>
      <c r="AF42" s="386"/>
      <c r="AG42" s="386"/>
      <c r="AH42" s="386"/>
      <c r="AI42" s="386"/>
      <c r="AJ42" s="386"/>
      <c r="AK42" s="386"/>
      <c r="AL42" s="386"/>
      <c r="AM42" s="386"/>
    </row>
    <row r="43" ht="11.25" customHeight="1">
      <c r="A43" s="385" t="s">
        <v>113</v>
      </c>
      <c r="B43" s="405"/>
      <c r="C43" s="405"/>
      <c r="D43" s="405"/>
      <c r="E43" s="582"/>
      <c r="F43" s="582"/>
      <c r="G43" s="582"/>
      <c r="H43" s="582"/>
      <c r="I43" s="582"/>
      <c r="J43" s="582"/>
      <c r="K43" s="387"/>
      <c r="L43" s="582"/>
      <c r="M43" s="582"/>
      <c r="N43" s="582"/>
      <c r="O43" s="582"/>
      <c r="P43" s="582"/>
      <c r="Q43" s="582"/>
      <c r="R43" s="443"/>
      <c r="S43" s="369"/>
      <c r="T43" s="405"/>
      <c r="U43" s="405"/>
      <c r="V43" s="405"/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405"/>
      <c r="AL43" s="405"/>
      <c r="AM43" s="405"/>
    </row>
    <row r="44" ht="11.25" customHeight="1">
      <c r="A44" s="367" t="s">
        <v>82</v>
      </c>
      <c r="B44" s="405"/>
      <c r="C44" s="405"/>
      <c r="D44" s="405"/>
      <c r="E44" s="582"/>
      <c r="F44" s="582"/>
      <c r="G44" s="582"/>
      <c r="H44" s="582"/>
      <c r="I44" s="582"/>
      <c r="J44" s="582"/>
      <c r="K44" s="387"/>
      <c r="L44" s="582"/>
      <c r="M44" s="582"/>
      <c r="N44" s="582"/>
      <c r="O44" s="582"/>
      <c r="P44" s="582"/>
      <c r="Q44" s="582"/>
      <c r="R44" s="443"/>
      <c r="S44" s="369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05"/>
      <c r="AL44" s="405"/>
      <c r="AM44" s="405"/>
    </row>
    <row r="45" ht="11.25" customHeight="1">
      <c r="A45" s="399"/>
      <c r="B45" s="400"/>
      <c r="C45" s="400"/>
      <c r="D45" s="400"/>
      <c r="E45" s="589"/>
      <c r="F45" s="589"/>
      <c r="G45" s="589"/>
      <c r="H45" s="589"/>
      <c r="I45" s="589"/>
      <c r="J45" s="589"/>
      <c r="K45" s="401"/>
      <c r="L45" s="589"/>
      <c r="M45" s="589"/>
      <c r="N45" s="589"/>
      <c r="O45" s="589"/>
      <c r="P45" s="589"/>
      <c r="Q45" s="589"/>
      <c r="R45" s="589"/>
      <c r="S45" s="402"/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R46" si="9">IFERROR(E31/E3,"")</f>
        <v>0.4483808045</v>
      </c>
      <c r="F46" s="404">
        <f t="shared" si="9"/>
        <v>0.4492690014</v>
      </c>
      <c r="G46" s="404">
        <f t="shared" si="9"/>
        <v>0.4577738579</v>
      </c>
      <c r="H46" s="404">
        <f t="shared" si="9"/>
        <v>0.4704344938</v>
      </c>
      <c r="I46" s="404">
        <f t="shared" si="9"/>
        <v>0.4484453922</v>
      </c>
      <c r="J46" s="404">
        <f t="shared" si="9"/>
        <v>0.4392947639</v>
      </c>
      <c r="K46" s="404" t="str">
        <f t="shared" si="9"/>
        <v/>
      </c>
      <c r="L46" s="404">
        <f t="shared" si="9"/>
        <v>0.4454981006</v>
      </c>
      <c r="M46" s="404">
        <f t="shared" si="9"/>
        <v>0.484176924</v>
      </c>
      <c r="N46" s="404">
        <f t="shared" si="9"/>
        <v>0.4906789653</v>
      </c>
      <c r="O46" s="404">
        <f t="shared" si="9"/>
        <v>0.4643218636</v>
      </c>
      <c r="P46" s="404">
        <f t="shared" si="9"/>
        <v>0.5031094624</v>
      </c>
      <c r="Q46" s="404">
        <f t="shared" si="9"/>
        <v>0.4073222529</v>
      </c>
      <c r="R46" s="404">
        <f t="shared" si="9"/>
        <v>0.4631687217</v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10">SUM(E49:E52)</f>
        <v>352552</v>
      </c>
      <c r="F48" s="361">
        <f t="shared" si="10"/>
        <v>304850</v>
      </c>
      <c r="G48" s="361">
        <f t="shared" si="10"/>
        <v>154210</v>
      </c>
      <c r="H48" s="361">
        <f t="shared" si="10"/>
        <v>151449</v>
      </c>
      <c r="I48" s="361">
        <f t="shared" si="10"/>
        <v>82873</v>
      </c>
      <c r="J48" s="361">
        <f t="shared" si="10"/>
        <v>100846</v>
      </c>
      <c r="K48" s="361"/>
      <c r="L48" s="361">
        <f t="shared" ref="L48:Q48" si="11">SUM(L49:L52)</f>
        <v>95412</v>
      </c>
      <c r="M48" s="361">
        <f t="shared" si="11"/>
        <v>82184</v>
      </c>
      <c r="N48" s="361">
        <f t="shared" si="11"/>
        <v>81700</v>
      </c>
      <c r="O48" s="361">
        <f t="shared" si="11"/>
        <v>79845</v>
      </c>
      <c r="P48" s="361">
        <f t="shared" si="11"/>
        <v>85776</v>
      </c>
      <c r="Q48" s="361">
        <f t="shared" si="11"/>
        <v>108622</v>
      </c>
      <c r="R48" s="590">
        <f t="shared" ref="R48:R98" si="12">SUM(E48:J48,L48:Q48)</f>
        <v>1680319</v>
      </c>
      <c r="S48" s="362">
        <f t="shared" ref="S48:S98" si="13">IFERROR(R48/$R$31,"")</f>
        <v>0.01788130806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415" t="s">
        <v>121</v>
      </c>
      <c r="B49" s="364">
        <v>751.0</v>
      </c>
      <c r="C49" s="364">
        <v>1.0</v>
      </c>
      <c r="D49" s="366"/>
      <c r="E49" s="513">
        <v>16006.0</v>
      </c>
      <c r="F49" s="513">
        <v>16430.0</v>
      </c>
      <c r="G49" s="513">
        <v>20354.0</v>
      </c>
      <c r="H49" s="513">
        <v>17865.0</v>
      </c>
      <c r="I49" s="513">
        <v>18035.0</v>
      </c>
      <c r="J49" s="513">
        <v>36956.0</v>
      </c>
      <c r="K49" s="365"/>
      <c r="L49" s="513">
        <v>20576.0</v>
      </c>
      <c r="M49" s="513">
        <v>5052.0</v>
      </c>
      <c r="N49" s="513">
        <v>8068.0</v>
      </c>
      <c r="O49" s="513">
        <v>5067.0</v>
      </c>
      <c r="P49" s="513">
        <v>5067.0</v>
      </c>
      <c r="Q49" s="513">
        <v>23673.0</v>
      </c>
      <c r="R49" s="514">
        <f t="shared" si="12"/>
        <v>193149</v>
      </c>
      <c r="S49" s="366">
        <f t="shared" si="13"/>
        <v>0.002055417317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426" t="s">
        <v>122</v>
      </c>
      <c r="B50" s="351">
        <v>751.0</v>
      </c>
      <c r="C50" s="351">
        <v>2.0</v>
      </c>
      <c r="D50" s="369"/>
      <c r="E50" s="515">
        <v>74824.0</v>
      </c>
      <c r="F50" s="515">
        <v>8900.0</v>
      </c>
      <c r="G50" s="515">
        <v>9440.0</v>
      </c>
      <c r="H50" s="515">
        <v>7008.0</v>
      </c>
      <c r="I50" s="515">
        <v>5762.0</v>
      </c>
      <c r="J50" s="515">
        <v>16154.0</v>
      </c>
      <c r="K50" s="368"/>
      <c r="L50" s="515">
        <v>11922.0</v>
      </c>
      <c r="M50" s="515">
        <v>13862.0</v>
      </c>
      <c r="N50" s="515">
        <v>10762.0</v>
      </c>
      <c r="O50" s="515">
        <v>5788.0</v>
      </c>
      <c r="P50" s="515">
        <v>6109.0</v>
      </c>
      <c r="Q50" s="515">
        <v>5674.0</v>
      </c>
      <c r="R50" s="516">
        <f t="shared" si="12"/>
        <v>176205</v>
      </c>
      <c r="S50" s="369">
        <f t="shared" si="13"/>
        <v>0.001875105791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261722.0</v>
      </c>
      <c r="F51" s="518">
        <v>279520.0</v>
      </c>
      <c r="G51" s="518">
        <v>124416.0</v>
      </c>
      <c r="H51" s="518">
        <v>126576.0</v>
      </c>
      <c r="I51" s="518">
        <v>59076.0</v>
      </c>
      <c r="J51" s="518">
        <v>47736.0</v>
      </c>
      <c r="K51" s="397"/>
      <c r="L51" s="518">
        <v>62914.0</v>
      </c>
      <c r="M51" s="518">
        <v>63270.0</v>
      </c>
      <c r="N51" s="518">
        <v>62870.0</v>
      </c>
      <c r="O51" s="518">
        <v>68990.0</v>
      </c>
      <c r="P51" s="518">
        <v>74600.0</v>
      </c>
      <c r="Q51" s="518">
        <v>79275.0</v>
      </c>
      <c r="R51" s="520">
        <f t="shared" si="12"/>
        <v>1310965</v>
      </c>
      <c r="S51" s="398">
        <f t="shared" si="13"/>
        <v>0.01395078496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0.0</v>
      </c>
      <c r="F52" s="519">
        <v>0.0</v>
      </c>
      <c r="G52" s="519">
        <v>0.0</v>
      </c>
      <c r="H52" s="519">
        <v>0.0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0.0</v>
      </c>
      <c r="P52" s="519">
        <v>0.0</v>
      </c>
      <c r="Q52" s="519">
        <v>0.0</v>
      </c>
      <c r="R52" s="528">
        <f t="shared" si="12"/>
        <v>0</v>
      </c>
      <c r="S52" s="402">
        <f t="shared" si="13"/>
        <v>0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86">
        <v>0.0</v>
      </c>
      <c r="F53" s="586">
        <v>0.0</v>
      </c>
      <c r="G53" s="586">
        <v>0.0</v>
      </c>
      <c r="H53" s="586">
        <v>0.0</v>
      </c>
      <c r="I53" s="586">
        <v>0.0</v>
      </c>
      <c r="J53" s="586">
        <v>0.0</v>
      </c>
      <c r="K53" s="387"/>
      <c r="L53" s="586">
        <v>0.0</v>
      </c>
      <c r="M53" s="586">
        <v>0.0</v>
      </c>
      <c r="N53" s="586">
        <v>0.0</v>
      </c>
      <c r="O53" s="586">
        <v>0.0</v>
      </c>
      <c r="P53" s="586">
        <v>0.0</v>
      </c>
      <c r="Q53" s="586">
        <v>0.0</v>
      </c>
      <c r="R53" s="525">
        <f t="shared" si="12"/>
        <v>0</v>
      </c>
      <c r="S53" s="388">
        <f t="shared" si="13"/>
        <v>0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15">
        <v>91443.0</v>
      </c>
      <c r="F54" s="515">
        <v>24426.0</v>
      </c>
      <c r="G54" s="515">
        <v>66592.0</v>
      </c>
      <c r="H54" s="515">
        <v>148405.0</v>
      </c>
      <c r="I54" s="515">
        <v>130999.0</v>
      </c>
      <c r="J54" s="515">
        <v>267347.0</v>
      </c>
      <c r="K54" s="368"/>
      <c r="L54" s="515">
        <v>166877.0</v>
      </c>
      <c r="M54" s="515">
        <v>131697.0</v>
      </c>
      <c r="N54" s="515">
        <v>126137.0</v>
      </c>
      <c r="O54" s="515">
        <v>88397.0</v>
      </c>
      <c r="P54" s="515">
        <v>99518.0</v>
      </c>
      <c r="Q54" s="515">
        <v>5056.0</v>
      </c>
      <c r="R54" s="516">
        <f t="shared" si="12"/>
        <v>1346894</v>
      </c>
      <c r="S54" s="369">
        <f t="shared" si="13"/>
        <v>0.01433312755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14">SUM(E56:E64)</f>
        <v>128520</v>
      </c>
      <c r="F55" s="397">
        <f t="shared" si="14"/>
        <v>43344</v>
      </c>
      <c r="G55" s="397">
        <f t="shared" si="14"/>
        <v>0</v>
      </c>
      <c r="H55" s="397">
        <f t="shared" si="14"/>
        <v>34108</v>
      </c>
      <c r="I55" s="397">
        <f t="shared" si="14"/>
        <v>179288</v>
      </c>
      <c r="J55" s="397">
        <f t="shared" si="14"/>
        <v>83158</v>
      </c>
      <c r="K55" s="397"/>
      <c r="L55" s="397">
        <f t="shared" ref="L55:Q55" si="15">SUM(L56:L64)</f>
        <v>253280</v>
      </c>
      <c r="M55" s="397">
        <f t="shared" si="15"/>
        <v>336190</v>
      </c>
      <c r="N55" s="397">
        <f t="shared" si="15"/>
        <v>209712</v>
      </c>
      <c r="O55" s="397">
        <f t="shared" si="15"/>
        <v>66286</v>
      </c>
      <c r="P55" s="397">
        <f t="shared" si="15"/>
        <v>225400</v>
      </c>
      <c r="Q55" s="397">
        <f t="shared" si="15"/>
        <v>28160</v>
      </c>
      <c r="R55" s="520">
        <f t="shared" si="12"/>
        <v>1587446</v>
      </c>
      <c r="S55" s="398">
        <f t="shared" si="13"/>
        <v>0.01689298934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0.0</v>
      </c>
      <c r="F56" s="513">
        <v>0.0</v>
      </c>
      <c r="G56" s="513">
        <v>0.0</v>
      </c>
      <c r="H56" s="513">
        <v>0.0</v>
      </c>
      <c r="I56" s="513">
        <v>35000.0</v>
      </c>
      <c r="J56" s="513">
        <v>50000.0</v>
      </c>
      <c r="K56" s="365"/>
      <c r="L56" s="513">
        <v>100000.0</v>
      </c>
      <c r="M56" s="513">
        <v>74740.0</v>
      </c>
      <c r="N56" s="513">
        <v>71992.0</v>
      </c>
      <c r="O56" s="513">
        <v>32766.0</v>
      </c>
      <c r="P56" s="513">
        <v>0.0</v>
      </c>
      <c r="Q56" s="513">
        <v>0.0</v>
      </c>
      <c r="R56" s="514">
        <f t="shared" si="12"/>
        <v>364498</v>
      </c>
      <c r="S56" s="366">
        <f t="shared" si="13"/>
        <v>0.003878847425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0.0</v>
      </c>
      <c r="F57" s="586">
        <v>0.0</v>
      </c>
      <c r="G57" s="586">
        <v>0.0</v>
      </c>
      <c r="H57" s="586">
        <v>0.0</v>
      </c>
      <c r="I57" s="586">
        <v>0.0</v>
      </c>
      <c r="J57" s="586">
        <v>0.0</v>
      </c>
      <c r="K57" s="387"/>
      <c r="L57" s="586">
        <v>0.0</v>
      </c>
      <c r="M57" s="586">
        <v>0.0</v>
      </c>
      <c r="N57" s="586">
        <v>0.0</v>
      </c>
      <c r="O57" s="586">
        <v>0.0</v>
      </c>
      <c r="P57" s="586">
        <v>0.0</v>
      </c>
      <c r="Q57" s="586">
        <v>0.0</v>
      </c>
      <c r="R57" s="525">
        <f t="shared" si="12"/>
        <v>0</v>
      </c>
      <c r="S57" s="388">
        <f t="shared" si="13"/>
        <v>0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0.0</v>
      </c>
      <c r="F58" s="586">
        <v>0.0</v>
      </c>
      <c r="G58" s="586">
        <v>0.0</v>
      </c>
      <c r="H58" s="586">
        <v>0.0</v>
      </c>
      <c r="I58" s="586">
        <v>0.0</v>
      </c>
      <c r="J58" s="586">
        <v>0.0</v>
      </c>
      <c r="K58" s="387"/>
      <c r="L58" s="586">
        <v>0.0</v>
      </c>
      <c r="M58" s="586">
        <v>0.0</v>
      </c>
      <c r="N58" s="586">
        <v>0.0</v>
      </c>
      <c r="O58" s="586">
        <v>0.0</v>
      </c>
      <c r="P58" s="586">
        <v>0.0</v>
      </c>
      <c r="Q58" s="586">
        <v>0.0</v>
      </c>
      <c r="R58" s="525">
        <f t="shared" si="12"/>
        <v>0</v>
      </c>
      <c r="S58" s="388">
        <f t="shared" si="13"/>
        <v>0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128520.0</v>
      </c>
      <c r="F59" s="586">
        <v>43344.0</v>
      </c>
      <c r="G59" s="586">
        <v>0.0</v>
      </c>
      <c r="H59" s="586">
        <v>33048.0</v>
      </c>
      <c r="I59" s="586">
        <v>33048.0</v>
      </c>
      <c r="J59" s="586">
        <v>33048.0</v>
      </c>
      <c r="K59" s="387"/>
      <c r="L59" s="586">
        <v>149490.0</v>
      </c>
      <c r="M59" s="586">
        <v>190740.0</v>
      </c>
      <c r="N59" s="586">
        <v>134420.0</v>
      </c>
      <c r="O59" s="586">
        <v>29920.0</v>
      </c>
      <c r="P59" s="586">
        <v>158840.0</v>
      </c>
      <c r="Q59" s="586">
        <v>28160.0</v>
      </c>
      <c r="R59" s="525">
        <f t="shared" si="12"/>
        <v>962578</v>
      </c>
      <c r="S59" s="388">
        <f t="shared" si="13"/>
        <v>0.01024338459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0.0</v>
      </c>
      <c r="F60" s="586">
        <v>0.0</v>
      </c>
      <c r="G60" s="586">
        <v>0.0</v>
      </c>
      <c r="H60" s="586">
        <v>1060.0</v>
      </c>
      <c r="I60" s="586">
        <v>0.0</v>
      </c>
      <c r="J60" s="586">
        <v>110.0</v>
      </c>
      <c r="K60" s="387"/>
      <c r="L60" s="586">
        <v>490.0</v>
      </c>
      <c r="M60" s="586">
        <v>1410.0</v>
      </c>
      <c r="N60" s="586">
        <v>0.0</v>
      </c>
      <c r="O60" s="586">
        <v>300.0</v>
      </c>
      <c r="P60" s="586">
        <v>560.0</v>
      </c>
      <c r="Q60" s="586">
        <v>0.0</v>
      </c>
      <c r="R60" s="525">
        <f t="shared" si="12"/>
        <v>3930</v>
      </c>
      <c r="S60" s="388">
        <f t="shared" si="13"/>
        <v>0.00004182154739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0.0</v>
      </c>
      <c r="O61" s="586">
        <v>0.0</v>
      </c>
      <c r="P61" s="586">
        <v>0.0</v>
      </c>
      <c r="Q61" s="586">
        <v>0.0</v>
      </c>
      <c r="R61" s="525">
        <f t="shared" si="12"/>
        <v>0</v>
      </c>
      <c r="S61" s="388">
        <f t="shared" si="13"/>
        <v>0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92">
        <v>0.0</v>
      </c>
      <c r="F62" s="592">
        <v>0.0</v>
      </c>
      <c r="G62" s="592">
        <v>0.0</v>
      </c>
      <c r="H62" s="592">
        <v>0.0</v>
      </c>
      <c r="I62" s="592">
        <v>111240.0</v>
      </c>
      <c r="J62" s="592">
        <v>0.0</v>
      </c>
      <c r="K62" s="465"/>
      <c r="L62" s="592">
        <v>0.0</v>
      </c>
      <c r="M62" s="592">
        <v>69300.0</v>
      </c>
      <c r="N62" s="592">
        <v>3300.0</v>
      </c>
      <c r="O62" s="592">
        <v>3300.0</v>
      </c>
      <c r="P62" s="592">
        <v>66000.0</v>
      </c>
      <c r="Q62" s="592">
        <v>0.0</v>
      </c>
      <c r="R62" s="525">
        <f t="shared" si="12"/>
        <v>253140</v>
      </c>
      <c r="S62" s="388">
        <f t="shared" si="13"/>
        <v>0.00269381845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92">
        <v>0.0</v>
      </c>
      <c r="F63" s="592">
        <v>0.0</v>
      </c>
      <c r="G63" s="592">
        <v>0.0</v>
      </c>
      <c r="H63" s="592">
        <v>0.0</v>
      </c>
      <c r="I63" s="592">
        <v>0.0</v>
      </c>
      <c r="J63" s="592">
        <v>0.0</v>
      </c>
      <c r="K63" s="465"/>
      <c r="L63" s="592">
        <v>3300.0</v>
      </c>
      <c r="M63" s="592">
        <v>0.0</v>
      </c>
      <c r="N63" s="592">
        <v>0.0</v>
      </c>
      <c r="O63" s="592">
        <v>0.0</v>
      </c>
      <c r="P63" s="592">
        <v>0.0</v>
      </c>
      <c r="Q63" s="592">
        <v>0.0</v>
      </c>
      <c r="R63" s="525">
        <f t="shared" si="12"/>
        <v>3300</v>
      </c>
      <c r="S63" s="388">
        <f t="shared" si="13"/>
        <v>0.00003511732987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19"/>
      <c r="F64" s="519"/>
      <c r="G64" s="519"/>
      <c r="H64" s="519"/>
      <c r="I64" s="519"/>
      <c r="J64" s="519"/>
      <c r="K64" s="401"/>
      <c r="L64" s="519"/>
      <c r="M64" s="519"/>
      <c r="N64" s="519"/>
      <c r="O64" s="519"/>
      <c r="P64" s="519"/>
      <c r="Q64" s="519"/>
      <c r="R64" s="528">
        <f t="shared" si="12"/>
        <v>0</v>
      </c>
      <c r="S64" s="402">
        <f t="shared" si="13"/>
        <v>0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86">
        <v>0.0</v>
      </c>
      <c r="F65" s="586">
        <v>0.0</v>
      </c>
      <c r="G65" s="586">
        <v>0.0</v>
      </c>
      <c r="H65" s="586">
        <v>0.0</v>
      </c>
      <c r="I65" s="586">
        <v>0.0</v>
      </c>
      <c r="J65" s="586">
        <v>0.0</v>
      </c>
      <c r="K65" s="387"/>
      <c r="L65" s="586">
        <v>0.0</v>
      </c>
      <c r="M65" s="586">
        <v>0.0</v>
      </c>
      <c r="N65" s="586">
        <v>0.0</v>
      </c>
      <c r="O65" s="586">
        <v>0.0</v>
      </c>
      <c r="P65" s="586">
        <v>0.0</v>
      </c>
      <c r="Q65" s="586">
        <v>0.0</v>
      </c>
      <c r="R65" s="525">
        <f t="shared" si="12"/>
        <v>0</v>
      </c>
      <c r="S65" s="388">
        <f t="shared" si="13"/>
        <v>0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0.0</v>
      </c>
      <c r="F66" s="515">
        <v>0.0</v>
      </c>
      <c r="G66" s="515">
        <v>0.0</v>
      </c>
      <c r="H66" s="515">
        <v>0.0</v>
      </c>
      <c r="I66" s="515">
        <v>0.0</v>
      </c>
      <c r="J66" s="515">
        <v>2160.0</v>
      </c>
      <c r="K66" s="368"/>
      <c r="L66" s="515">
        <v>0.0</v>
      </c>
      <c r="M66" s="515">
        <v>0.0</v>
      </c>
      <c r="N66" s="515">
        <v>0.0</v>
      </c>
      <c r="O66" s="515">
        <v>0.0</v>
      </c>
      <c r="P66" s="515">
        <v>0.0</v>
      </c>
      <c r="Q66" s="515">
        <v>0.0</v>
      </c>
      <c r="R66" s="516">
        <f t="shared" si="12"/>
        <v>2160</v>
      </c>
      <c r="S66" s="369">
        <f t="shared" si="13"/>
        <v>0.00002298588864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12232.0</v>
      </c>
      <c r="F67" s="515">
        <v>590.0</v>
      </c>
      <c r="G67" s="515">
        <v>2325.0</v>
      </c>
      <c r="H67" s="515">
        <v>4708.0</v>
      </c>
      <c r="I67" s="515">
        <v>8001.0</v>
      </c>
      <c r="J67" s="515">
        <v>3677.0</v>
      </c>
      <c r="K67" s="368"/>
      <c r="L67" s="515">
        <v>6460.0</v>
      </c>
      <c r="M67" s="515">
        <v>13576.0</v>
      </c>
      <c r="N67" s="515">
        <v>3782.0</v>
      </c>
      <c r="O67" s="515">
        <v>1807.0</v>
      </c>
      <c r="P67" s="515">
        <v>1829.0</v>
      </c>
      <c r="Q67" s="515">
        <v>690.0</v>
      </c>
      <c r="R67" s="516">
        <f t="shared" si="12"/>
        <v>59677</v>
      </c>
      <c r="S67" s="369">
        <f t="shared" si="13"/>
        <v>0.0006350596651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0.0</v>
      </c>
      <c r="F68" s="515">
        <v>0.0</v>
      </c>
      <c r="G68" s="515">
        <v>0.0</v>
      </c>
      <c r="H68" s="515">
        <v>0.0</v>
      </c>
      <c r="I68" s="515">
        <v>0.0</v>
      </c>
      <c r="J68" s="515">
        <v>0.0</v>
      </c>
      <c r="K68" s="368"/>
      <c r="L68" s="515">
        <v>0.0</v>
      </c>
      <c r="M68" s="515">
        <v>0.0</v>
      </c>
      <c r="N68" s="515">
        <v>0.0</v>
      </c>
      <c r="O68" s="515">
        <v>0.0</v>
      </c>
      <c r="P68" s="515">
        <v>0.0</v>
      </c>
      <c r="Q68" s="515">
        <v>0.0</v>
      </c>
      <c r="R68" s="516">
        <f t="shared" si="12"/>
        <v>0</v>
      </c>
      <c r="S68" s="369">
        <f t="shared" si="13"/>
        <v>0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2740.0</v>
      </c>
      <c r="F69" s="515">
        <v>5193.0</v>
      </c>
      <c r="G69" s="515">
        <v>1939.0</v>
      </c>
      <c r="H69" s="515">
        <v>16885.0</v>
      </c>
      <c r="I69" s="515">
        <v>16818.0</v>
      </c>
      <c r="J69" s="515">
        <v>2619.0</v>
      </c>
      <c r="K69" s="368"/>
      <c r="L69" s="515">
        <v>0.0</v>
      </c>
      <c r="M69" s="515">
        <v>6687.0</v>
      </c>
      <c r="N69" s="515">
        <v>5145.0</v>
      </c>
      <c r="O69" s="515">
        <v>11900.0</v>
      </c>
      <c r="P69" s="515">
        <v>15533.0</v>
      </c>
      <c r="Q69" s="515">
        <v>0.0</v>
      </c>
      <c r="R69" s="516">
        <f t="shared" si="12"/>
        <v>85459</v>
      </c>
      <c r="S69" s="369">
        <f t="shared" si="13"/>
        <v>0.0009094217859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0.0</v>
      </c>
      <c r="F70" s="515">
        <v>0.0</v>
      </c>
      <c r="G70" s="515">
        <v>0.0</v>
      </c>
      <c r="H70" s="515">
        <v>0.0</v>
      </c>
      <c r="I70" s="515">
        <v>0.0</v>
      </c>
      <c r="J70" s="515">
        <v>0.0</v>
      </c>
      <c r="K70" s="368"/>
      <c r="L70" s="515">
        <v>0.0</v>
      </c>
      <c r="M70" s="515">
        <v>0.0</v>
      </c>
      <c r="N70" s="515">
        <v>0.0</v>
      </c>
      <c r="O70" s="515">
        <v>0.0</v>
      </c>
      <c r="P70" s="515">
        <v>0.0</v>
      </c>
      <c r="Q70" s="515">
        <v>0.0</v>
      </c>
      <c r="R70" s="516">
        <f t="shared" si="12"/>
        <v>0</v>
      </c>
      <c r="S70" s="369">
        <f t="shared" si="13"/>
        <v>0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0.0</v>
      </c>
      <c r="G71" s="515">
        <v>0.0</v>
      </c>
      <c r="H71" s="515">
        <v>0.0</v>
      </c>
      <c r="I71" s="515">
        <v>0.0</v>
      </c>
      <c r="J71" s="515">
        <v>0.0</v>
      </c>
      <c r="K71" s="368"/>
      <c r="L71" s="515">
        <v>0.0</v>
      </c>
      <c r="M71" s="515">
        <v>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12"/>
        <v>0</v>
      </c>
      <c r="S71" s="369">
        <f t="shared" si="13"/>
        <v>0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12"/>
        <v>0</v>
      </c>
      <c r="S72" s="369">
        <f t="shared" si="13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12"/>
        <v>0</v>
      </c>
      <c r="S73" s="369">
        <f t="shared" si="13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196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12"/>
        <v>0</v>
      </c>
      <c r="S74" s="369">
        <f t="shared" si="13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15">
        <v>0.0</v>
      </c>
      <c r="F75" s="515">
        <v>0.0</v>
      </c>
      <c r="G75" s="515">
        <v>0.0</v>
      </c>
      <c r="H75" s="515">
        <v>0.0</v>
      </c>
      <c r="I75" s="515">
        <v>0.0</v>
      </c>
      <c r="J75" s="515">
        <v>0.0</v>
      </c>
      <c r="K75" s="368"/>
      <c r="L75" s="515">
        <v>0.0</v>
      </c>
      <c r="M75" s="515">
        <v>0.0</v>
      </c>
      <c r="N75" s="515">
        <v>0.0</v>
      </c>
      <c r="O75" s="515">
        <v>0.0</v>
      </c>
      <c r="P75" s="515">
        <v>0.0</v>
      </c>
      <c r="Q75" s="515">
        <v>0.0</v>
      </c>
      <c r="R75" s="516">
        <f t="shared" si="12"/>
        <v>0</v>
      </c>
      <c r="S75" s="369">
        <f t="shared" si="13"/>
        <v>0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0.0</v>
      </c>
      <c r="J76" s="515">
        <v>0.0</v>
      </c>
      <c r="K76" s="368"/>
      <c r="L76" s="515">
        <v>0.0</v>
      </c>
      <c r="M76" s="515">
        <v>0.0</v>
      </c>
      <c r="N76" s="515">
        <v>0.0</v>
      </c>
      <c r="O76" s="515">
        <v>0.0</v>
      </c>
      <c r="P76" s="515">
        <v>0.0</v>
      </c>
      <c r="Q76" s="515">
        <v>0.0</v>
      </c>
      <c r="R76" s="516">
        <f t="shared" si="12"/>
        <v>0</v>
      </c>
      <c r="S76" s="369">
        <f t="shared" si="13"/>
        <v>0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0.0</v>
      </c>
      <c r="G77" s="515">
        <v>0.0</v>
      </c>
      <c r="H77" s="515">
        <v>0.0</v>
      </c>
      <c r="I77" s="515">
        <v>0.0</v>
      </c>
      <c r="J77" s="515">
        <v>0.0</v>
      </c>
      <c r="K77" s="368"/>
      <c r="L77" s="515">
        <v>0.0</v>
      </c>
      <c r="M77" s="515">
        <v>0.0</v>
      </c>
      <c r="N77" s="515">
        <v>0.0</v>
      </c>
      <c r="O77" s="515">
        <v>0.0</v>
      </c>
      <c r="P77" s="515">
        <v>0.0</v>
      </c>
      <c r="Q77" s="515">
        <v>0.0</v>
      </c>
      <c r="R77" s="516">
        <f t="shared" si="12"/>
        <v>0</v>
      </c>
      <c r="S77" s="369">
        <f t="shared" si="13"/>
        <v>0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3024.0</v>
      </c>
      <c r="F78" s="515">
        <v>0.0</v>
      </c>
      <c r="G78" s="515">
        <v>0.0</v>
      </c>
      <c r="H78" s="515">
        <v>0.0</v>
      </c>
      <c r="I78" s="515">
        <v>0.0</v>
      </c>
      <c r="J78" s="515">
        <v>0.0</v>
      </c>
      <c r="K78" s="368"/>
      <c r="L78" s="515">
        <v>0.0</v>
      </c>
      <c r="M78" s="515">
        <v>0.0</v>
      </c>
      <c r="N78" s="515">
        <v>0.0</v>
      </c>
      <c r="O78" s="515">
        <v>0.0</v>
      </c>
      <c r="P78" s="515">
        <v>0.0</v>
      </c>
      <c r="Q78" s="515">
        <v>0.0</v>
      </c>
      <c r="R78" s="516">
        <f t="shared" si="12"/>
        <v>3024</v>
      </c>
      <c r="S78" s="369">
        <f t="shared" si="13"/>
        <v>0.0000321802441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0.0</v>
      </c>
      <c r="F79" s="515">
        <v>0.0</v>
      </c>
      <c r="G79" s="515">
        <v>0.0</v>
      </c>
      <c r="H79" s="515">
        <v>0.0</v>
      </c>
      <c r="I79" s="515">
        <v>0.0</v>
      </c>
      <c r="J79" s="515">
        <v>0.0</v>
      </c>
      <c r="K79" s="368"/>
      <c r="L79" s="515">
        <v>0.0</v>
      </c>
      <c r="M79" s="515">
        <v>0.0</v>
      </c>
      <c r="N79" s="515">
        <v>0.0</v>
      </c>
      <c r="O79" s="515">
        <v>0.0</v>
      </c>
      <c r="P79" s="515">
        <v>0.0</v>
      </c>
      <c r="Q79" s="515">
        <v>0.0</v>
      </c>
      <c r="R79" s="516">
        <f t="shared" si="12"/>
        <v>0</v>
      </c>
      <c r="S79" s="369">
        <f t="shared" si="13"/>
        <v>0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0.0</v>
      </c>
      <c r="H80" s="515">
        <v>0.0</v>
      </c>
      <c r="I80" s="515">
        <v>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0.0</v>
      </c>
      <c r="Q80" s="515">
        <v>0.0</v>
      </c>
      <c r="R80" s="516">
        <f t="shared" si="12"/>
        <v>0</v>
      </c>
      <c r="S80" s="369">
        <f t="shared" si="13"/>
        <v>0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29" t="s">
        <v>194</v>
      </c>
      <c r="B81" s="422"/>
      <c r="C81" s="422"/>
      <c r="D81" s="423" t="s">
        <v>155</v>
      </c>
      <c r="E81" s="401">
        <f t="shared" ref="E81:J81" si="16">SUM(E82:E85)</f>
        <v>3335045</v>
      </c>
      <c r="F81" s="401">
        <f t="shared" si="16"/>
        <v>3215831</v>
      </c>
      <c r="G81" s="401">
        <f t="shared" si="16"/>
        <v>4835992</v>
      </c>
      <c r="H81" s="401">
        <f t="shared" si="16"/>
        <v>3375499</v>
      </c>
      <c r="I81" s="401">
        <f t="shared" si="16"/>
        <v>3373987</v>
      </c>
      <c r="J81" s="401">
        <f t="shared" si="16"/>
        <v>3262254</v>
      </c>
      <c r="K81" s="401"/>
      <c r="L81" s="401">
        <f t="shared" ref="L81:Q81" si="17">SUM(L82:L85)</f>
        <v>3508455</v>
      </c>
      <c r="M81" s="401">
        <f t="shared" si="17"/>
        <v>3676399</v>
      </c>
      <c r="N81" s="401">
        <f t="shared" si="17"/>
        <v>5405663</v>
      </c>
      <c r="O81" s="401">
        <f t="shared" si="17"/>
        <v>3372135</v>
      </c>
      <c r="P81" s="401">
        <f t="shared" si="17"/>
        <v>3382676</v>
      </c>
      <c r="Q81" s="401">
        <f t="shared" si="17"/>
        <v>3644510</v>
      </c>
      <c r="R81" s="528">
        <f t="shared" si="12"/>
        <v>44388446</v>
      </c>
      <c r="S81" s="402">
        <f t="shared" si="13"/>
        <v>0.4723647578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2594640.0</v>
      </c>
      <c r="F82" s="586">
        <v>2588621.0</v>
      </c>
      <c r="G82" s="586">
        <v>4114987.0</v>
      </c>
      <c r="H82" s="586">
        <v>2595841.0</v>
      </c>
      <c r="I82" s="586">
        <v>2600806.0</v>
      </c>
      <c r="J82" s="586">
        <v>2591916.0</v>
      </c>
      <c r="K82" s="387"/>
      <c r="L82" s="586">
        <v>2627600.0</v>
      </c>
      <c r="M82" s="586">
        <v>2637265.0</v>
      </c>
      <c r="N82" s="586">
        <v>4569684.0</v>
      </c>
      <c r="O82" s="586">
        <v>2575764.0</v>
      </c>
      <c r="P82" s="586">
        <v>2573754.0</v>
      </c>
      <c r="Q82" s="586">
        <v>2668592.0</v>
      </c>
      <c r="R82" s="525">
        <f t="shared" si="12"/>
        <v>34739470</v>
      </c>
      <c r="S82" s="388">
        <f t="shared" si="13"/>
        <v>0.369684069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23150.0</v>
      </c>
      <c r="F83" s="515">
        <v>21940.0</v>
      </c>
      <c r="G83" s="515">
        <v>28150.0</v>
      </c>
      <c r="H83" s="515">
        <v>2390.0</v>
      </c>
      <c r="I83" s="515">
        <v>44600.0</v>
      </c>
      <c r="J83" s="515">
        <v>0.0</v>
      </c>
      <c r="K83" s="368"/>
      <c r="L83" s="515">
        <v>0.0</v>
      </c>
      <c r="M83" s="515">
        <v>0.0</v>
      </c>
      <c r="N83" s="515">
        <v>0.0</v>
      </c>
      <c r="O83" s="515">
        <v>0.0</v>
      </c>
      <c r="P83" s="515">
        <v>0.0</v>
      </c>
      <c r="Q83" s="515">
        <v>0.0</v>
      </c>
      <c r="R83" s="516">
        <f t="shared" si="12"/>
        <v>120230</v>
      </c>
      <c r="S83" s="369">
        <f t="shared" si="13"/>
        <v>0.001279441385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324262.0</v>
      </c>
      <c r="F84" s="515">
        <v>295651.0</v>
      </c>
      <c r="G84" s="515">
        <v>323445.0</v>
      </c>
      <c r="H84" s="515">
        <v>320870.0</v>
      </c>
      <c r="I84" s="515">
        <v>310886.0</v>
      </c>
      <c r="J84" s="515">
        <v>283961.0</v>
      </c>
      <c r="K84" s="368"/>
      <c r="L84" s="515">
        <v>880855.0</v>
      </c>
      <c r="M84" s="515">
        <v>1039134.0</v>
      </c>
      <c r="N84" s="515">
        <v>835979.0</v>
      </c>
      <c r="O84" s="515">
        <v>796371.0</v>
      </c>
      <c r="P84" s="515">
        <v>808922.0</v>
      </c>
      <c r="Q84" s="515">
        <v>975918.0</v>
      </c>
      <c r="R84" s="516">
        <f t="shared" si="12"/>
        <v>7196254</v>
      </c>
      <c r="S84" s="369">
        <f t="shared" si="13"/>
        <v>0.07657976532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9">
        <v>392993.0</v>
      </c>
      <c r="F85" s="519">
        <v>309619.0</v>
      </c>
      <c r="G85" s="519">
        <v>369410.0</v>
      </c>
      <c r="H85" s="519">
        <v>456398.0</v>
      </c>
      <c r="I85" s="519">
        <v>417695.0</v>
      </c>
      <c r="J85" s="519">
        <v>386377.0</v>
      </c>
      <c r="K85" s="401"/>
      <c r="L85" s="519">
        <v>0.0</v>
      </c>
      <c r="M85" s="519">
        <v>0.0</v>
      </c>
      <c r="N85" s="519">
        <v>0.0</v>
      </c>
      <c r="O85" s="519">
        <v>0.0</v>
      </c>
      <c r="P85" s="519">
        <v>0.0</v>
      </c>
      <c r="Q85" s="519">
        <v>0.0</v>
      </c>
      <c r="R85" s="528">
        <f t="shared" si="12"/>
        <v>2332492</v>
      </c>
      <c r="S85" s="402">
        <f t="shared" si="13"/>
        <v>0.02482148212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0.0</v>
      </c>
      <c r="R86" s="537">
        <f t="shared" si="12"/>
        <v>0</v>
      </c>
      <c r="S86" s="440">
        <f t="shared" si="13"/>
        <v>0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86">
        <v>0.0</v>
      </c>
      <c r="F87" s="586">
        <v>20000.0</v>
      </c>
      <c r="G87" s="586">
        <v>120.0</v>
      </c>
      <c r="H87" s="586">
        <v>0.0</v>
      </c>
      <c r="I87" s="586">
        <v>210.0</v>
      </c>
      <c r="J87" s="586">
        <v>0.0</v>
      </c>
      <c r="K87" s="387"/>
      <c r="L87" s="586">
        <v>0.0</v>
      </c>
      <c r="M87" s="586">
        <v>0.0</v>
      </c>
      <c r="N87" s="586">
        <v>0.0</v>
      </c>
      <c r="O87" s="586">
        <v>0.0</v>
      </c>
      <c r="P87" s="586">
        <v>0.0</v>
      </c>
      <c r="Q87" s="586">
        <v>0.0</v>
      </c>
      <c r="R87" s="525">
        <f t="shared" si="12"/>
        <v>20330</v>
      </c>
      <c r="S87" s="388">
        <f t="shared" si="13"/>
        <v>0.0002163440352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18">SUM(E89:E92)</f>
        <v>324</v>
      </c>
      <c r="F88" s="397">
        <f t="shared" si="18"/>
        <v>0</v>
      </c>
      <c r="G88" s="397">
        <f t="shared" si="18"/>
        <v>324</v>
      </c>
      <c r="H88" s="397">
        <f t="shared" si="18"/>
        <v>324</v>
      </c>
      <c r="I88" s="397">
        <f t="shared" si="18"/>
        <v>324</v>
      </c>
      <c r="J88" s="397">
        <f t="shared" si="18"/>
        <v>0</v>
      </c>
      <c r="K88" s="397"/>
      <c r="L88" s="397">
        <f t="shared" ref="L88:Q88" si="19">SUM(L89:L92)</f>
        <v>330</v>
      </c>
      <c r="M88" s="397">
        <f t="shared" si="19"/>
        <v>330</v>
      </c>
      <c r="N88" s="397">
        <f t="shared" si="19"/>
        <v>330</v>
      </c>
      <c r="O88" s="397">
        <f t="shared" si="19"/>
        <v>330</v>
      </c>
      <c r="P88" s="397">
        <f t="shared" si="19"/>
        <v>0</v>
      </c>
      <c r="Q88" s="397">
        <f t="shared" si="19"/>
        <v>830</v>
      </c>
      <c r="R88" s="520">
        <f t="shared" si="12"/>
        <v>3446</v>
      </c>
      <c r="S88" s="398">
        <f t="shared" si="13"/>
        <v>0.00003667100568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13">
        <v>324.0</v>
      </c>
      <c r="F89" s="513">
        <v>0.0</v>
      </c>
      <c r="G89" s="513">
        <v>324.0</v>
      </c>
      <c r="H89" s="513">
        <v>324.0</v>
      </c>
      <c r="I89" s="513">
        <v>324.0</v>
      </c>
      <c r="J89" s="513">
        <v>0.0</v>
      </c>
      <c r="K89" s="365"/>
      <c r="L89" s="513">
        <v>330.0</v>
      </c>
      <c r="M89" s="513">
        <v>330.0</v>
      </c>
      <c r="N89" s="513">
        <v>330.0</v>
      </c>
      <c r="O89" s="513">
        <v>330.0</v>
      </c>
      <c r="P89" s="513">
        <v>0.0</v>
      </c>
      <c r="Q89" s="513">
        <v>830.0</v>
      </c>
      <c r="R89" s="514">
        <f t="shared" si="12"/>
        <v>3446</v>
      </c>
      <c r="S89" s="366">
        <f t="shared" si="13"/>
        <v>0.00003667100568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15">
        <v>0.0</v>
      </c>
      <c r="F90" s="515">
        <v>0.0</v>
      </c>
      <c r="G90" s="515">
        <v>0.0</v>
      </c>
      <c r="H90" s="515">
        <v>0.0</v>
      </c>
      <c r="I90" s="515">
        <v>0.0</v>
      </c>
      <c r="J90" s="515">
        <v>0.0</v>
      </c>
      <c r="K90" s="368"/>
      <c r="L90" s="515">
        <v>0.0</v>
      </c>
      <c r="M90" s="515">
        <v>0.0</v>
      </c>
      <c r="N90" s="515">
        <v>0.0</v>
      </c>
      <c r="O90" s="515">
        <v>0.0</v>
      </c>
      <c r="P90" s="515">
        <v>0.0</v>
      </c>
      <c r="Q90" s="515">
        <v>0.0</v>
      </c>
      <c r="R90" s="516">
        <f t="shared" si="12"/>
        <v>0</v>
      </c>
      <c r="S90" s="369">
        <f t="shared" si="13"/>
        <v>0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15">
        <v>0.0</v>
      </c>
      <c r="F91" s="515">
        <v>0.0</v>
      </c>
      <c r="G91" s="515">
        <v>0.0</v>
      </c>
      <c r="H91" s="515">
        <v>0.0</v>
      </c>
      <c r="I91" s="515">
        <v>0.0</v>
      </c>
      <c r="J91" s="515">
        <v>0.0</v>
      </c>
      <c r="K91" s="368"/>
      <c r="L91" s="515">
        <v>0.0</v>
      </c>
      <c r="M91" s="515">
        <v>0.0</v>
      </c>
      <c r="N91" s="515">
        <v>0.0</v>
      </c>
      <c r="O91" s="515">
        <v>0.0</v>
      </c>
      <c r="P91" s="515">
        <v>0.0</v>
      </c>
      <c r="Q91" s="515">
        <v>0.0</v>
      </c>
      <c r="R91" s="516">
        <f t="shared" si="12"/>
        <v>0</v>
      </c>
      <c r="S91" s="369">
        <f t="shared" si="13"/>
        <v>0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19">
        <v>0.0</v>
      </c>
      <c r="F92" s="519">
        <v>0.0</v>
      </c>
      <c r="G92" s="519">
        <v>0.0</v>
      </c>
      <c r="H92" s="519">
        <v>0.0</v>
      </c>
      <c r="I92" s="519">
        <v>0.0</v>
      </c>
      <c r="J92" s="519">
        <v>0.0</v>
      </c>
      <c r="K92" s="401"/>
      <c r="L92" s="519">
        <v>0.0</v>
      </c>
      <c r="M92" s="519">
        <v>0.0</v>
      </c>
      <c r="N92" s="519">
        <v>0.0</v>
      </c>
      <c r="O92" s="519">
        <v>0.0</v>
      </c>
      <c r="P92" s="519">
        <v>0.0</v>
      </c>
      <c r="Q92" s="519">
        <v>0.0</v>
      </c>
      <c r="R92" s="528">
        <f t="shared" si="12"/>
        <v>0</v>
      </c>
      <c r="S92" s="402">
        <f t="shared" si="13"/>
        <v>0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20">SUM(E94:E95)</f>
        <v>162000</v>
      </c>
      <c r="F93" s="435">
        <f t="shared" si="20"/>
        <v>45185</v>
      </c>
      <c r="G93" s="435">
        <f t="shared" si="20"/>
        <v>0</v>
      </c>
      <c r="H93" s="435">
        <f t="shared" si="20"/>
        <v>0</v>
      </c>
      <c r="I93" s="435">
        <f t="shared" si="20"/>
        <v>66200</v>
      </c>
      <c r="J93" s="435">
        <f t="shared" si="20"/>
        <v>21600</v>
      </c>
      <c r="K93" s="435"/>
      <c r="L93" s="435">
        <f t="shared" ref="L93:Q93" si="21">SUM(L94:L95)</f>
        <v>22000</v>
      </c>
      <c r="M93" s="435">
        <f t="shared" si="21"/>
        <v>32000</v>
      </c>
      <c r="N93" s="435">
        <f t="shared" si="21"/>
        <v>10000</v>
      </c>
      <c r="O93" s="435">
        <f t="shared" si="21"/>
        <v>20000</v>
      </c>
      <c r="P93" s="435">
        <f t="shared" si="21"/>
        <v>10000</v>
      </c>
      <c r="Q93" s="435">
        <f t="shared" si="21"/>
        <v>10000</v>
      </c>
      <c r="R93" s="537">
        <f t="shared" si="12"/>
        <v>398985</v>
      </c>
      <c r="S93" s="440">
        <f t="shared" si="13"/>
        <v>0.004245844806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0.0</v>
      </c>
      <c r="F94" s="515">
        <v>0.0</v>
      </c>
      <c r="G94" s="515">
        <v>0.0</v>
      </c>
      <c r="H94" s="515">
        <v>0.0</v>
      </c>
      <c r="I94" s="515">
        <v>0.0</v>
      </c>
      <c r="J94" s="515">
        <v>0.0</v>
      </c>
      <c r="K94" s="368"/>
      <c r="L94" s="515">
        <v>0.0</v>
      </c>
      <c r="M94" s="515">
        <v>0.0</v>
      </c>
      <c r="N94" s="515">
        <v>0.0</v>
      </c>
      <c r="O94" s="515">
        <v>0.0</v>
      </c>
      <c r="P94" s="515">
        <v>0.0</v>
      </c>
      <c r="Q94" s="515">
        <v>0.0</v>
      </c>
      <c r="R94" s="525">
        <f t="shared" si="12"/>
        <v>0</v>
      </c>
      <c r="S94" s="366">
        <f t="shared" si="13"/>
        <v>0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162000.0</v>
      </c>
      <c r="F95" s="519">
        <v>45185.0</v>
      </c>
      <c r="G95" s="519">
        <v>0.0</v>
      </c>
      <c r="H95" s="519">
        <v>0.0</v>
      </c>
      <c r="I95" s="519">
        <v>66200.0</v>
      </c>
      <c r="J95" s="519">
        <v>21600.0</v>
      </c>
      <c r="K95" s="401"/>
      <c r="L95" s="519">
        <v>22000.0</v>
      </c>
      <c r="M95" s="519">
        <v>32000.0</v>
      </c>
      <c r="N95" s="519">
        <v>10000.0</v>
      </c>
      <c r="O95" s="519">
        <v>20000.0</v>
      </c>
      <c r="P95" s="519">
        <v>10000.0</v>
      </c>
      <c r="Q95" s="519">
        <v>10000.0</v>
      </c>
      <c r="R95" s="528">
        <f t="shared" si="12"/>
        <v>398985</v>
      </c>
      <c r="S95" s="404">
        <f t="shared" si="13"/>
        <v>0.004245844806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108000.0</v>
      </c>
      <c r="F96" s="586">
        <v>108000.0</v>
      </c>
      <c r="G96" s="586">
        <v>108000.0</v>
      </c>
      <c r="H96" s="586">
        <v>0.0</v>
      </c>
      <c r="I96" s="586">
        <v>42300.0</v>
      </c>
      <c r="J96" s="586">
        <v>0.0</v>
      </c>
      <c r="K96" s="387"/>
      <c r="L96" s="586">
        <v>0.0</v>
      </c>
      <c r="M96" s="586">
        <v>0.0</v>
      </c>
      <c r="N96" s="586">
        <v>0.0</v>
      </c>
      <c r="O96" s="586">
        <v>0.0</v>
      </c>
      <c r="P96" s="586">
        <v>0.0</v>
      </c>
      <c r="Q96" s="586">
        <v>0.0</v>
      </c>
      <c r="R96" s="525">
        <f t="shared" si="12"/>
        <v>366300</v>
      </c>
      <c r="S96" s="388">
        <f t="shared" si="13"/>
        <v>0.003898023616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174160.0</v>
      </c>
      <c r="F97" s="518">
        <v>29600.0</v>
      </c>
      <c r="G97" s="518">
        <v>28120.0</v>
      </c>
      <c r="H97" s="518">
        <v>157900.0</v>
      </c>
      <c r="I97" s="518">
        <v>15100.0</v>
      </c>
      <c r="J97" s="518">
        <v>41600.0</v>
      </c>
      <c r="K97" s="397"/>
      <c r="L97" s="518">
        <v>16500.0</v>
      </c>
      <c r="M97" s="518">
        <v>12015.0</v>
      </c>
      <c r="N97" s="518">
        <v>14575.0</v>
      </c>
      <c r="O97" s="518">
        <v>9795.0</v>
      </c>
      <c r="P97" s="518">
        <v>23570.0</v>
      </c>
      <c r="Q97" s="518">
        <v>41930.0</v>
      </c>
      <c r="R97" s="520">
        <f t="shared" si="12"/>
        <v>564865</v>
      </c>
      <c r="S97" s="398">
        <f t="shared" si="13"/>
        <v>0.006011075921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597">
        <f t="shared" si="12"/>
        <v>0</v>
      </c>
      <c r="S98" s="402">
        <f t="shared" si="13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388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  <c r="AE99" s="386"/>
      <c r="AF99" s="386"/>
      <c r="AG99" s="386"/>
      <c r="AH99" s="386"/>
      <c r="AI99" s="386"/>
      <c r="AJ99" s="386"/>
      <c r="AK99" s="386"/>
      <c r="AL99" s="386"/>
      <c r="AM99" s="386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388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  <c r="AE100" s="386"/>
      <c r="AF100" s="386"/>
      <c r="AG100" s="386"/>
      <c r="AH100" s="386"/>
      <c r="AI100" s="386"/>
      <c r="AJ100" s="386"/>
      <c r="AK100" s="386"/>
      <c r="AL100" s="386"/>
      <c r="AM100" s="386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599"/>
      <c r="T101" s="599"/>
      <c r="U101" s="599"/>
      <c r="V101" s="599"/>
      <c r="W101" s="599"/>
      <c r="X101" s="599"/>
      <c r="Y101" s="599"/>
      <c r="Z101" s="599"/>
      <c r="AA101" s="599"/>
      <c r="AB101" s="599"/>
      <c r="AC101" s="599"/>
      <c r="AD101" s="599"/>
      <c r="AE101" s="599"/>
      <c r="AF101" s="599"/>
      <c r="AG101" s="599"/>
      <c r="AH101" s="599"/>
      <c r="AI101" s="599"/>
      <c r="AJ101" s="599"/>
      <c r="AK101" s="599"/>
      <c r="AL101" s="599"/>
      <c r="AM101" s="599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22">SUM(E48,E53:E55,E65:E81,E86:E88,E93,E96:E100,E107)</f>
        <v>4821336.222</v>
      </c>
      <c r="F102" s="451">
        <f t="shared" si="22"/>
        <v>4281778.778</v>
      </c>
      <c r="G102" s="451">
        <f t="shared" si="22"/>
        <v>5679635.926</v>
      </c>
      <c r="H102" s="451">
        <f t="shared" si="22"/>
        <v>4340618.667</v>
      </c>
      <c r="I102" s="451">
        <f t="shared" si="22"/>
        <v>4420947.704</v>
      </c>
      <c r="J102" s="451">
        <f t="shared" si="22"/>
        <v>4263181.667</v>
      </c>
      <c r="K102" s="452"/>
      <c r="L102" s="451">
        <f t="shared" ref="L102:R102" si="23">SUM(L48,L53:L55,L65:L81,L86:L88,L93,L96:L100,L107)</f>
        <v>4665445.852</v>
      </c>
      <c r="M102" s="451">
        <f t="shared" si="23"/>
        <v>5188136.981</v>
      </c>
      <c r="N102" s="451">
        <f t="shared" si="23"/>
        <v>6956932.611</v>
      </c>
      <c r="O102" s="451">
        <f t="shared" si="23"/>
        <v>4403718.704</v>
      </c>
      <c r="P102" s="451">
        <f t="shared" si="23"/>
        <v>4688722</v>
      </c>
      <c r="Q102" s="451">
        <f t="shared" si="23"/>
        <v>4218276.426</v>
      </c>
      <c r="R102" s="451">
        <f t="shared" si="23"/>
        <v>57928731.54</v>
      </c>
      <c r="S102" s="453">
        <f>IFERROR(R102/$R$31,"")</f>
        <v>0.616455265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24">E102-E101</f>
        <v>4821336.222</v>
      </c>
      <c r="F103" s="455">
        <f t="shared" si="24"/>
        <v>4281778.778</v>
      </c>
      <c r="G103" s="455">
        <f t="shared" si="24"/>
        <v>5679635.926</v>
      </c>
      <c r="H103" s="455">
        <f t="shared" si="24"/>
        <v>4340618.667</v>
      </c>
      <c r="I103" s="455">
        <f t="shared" si="24"/>
        <v>4420947.704</v>
      </c>
      <c r="J103" s="455">
        <f t="shared" si="24"/>
        <v>4263181.667</v>
      </c>
      <c r="K103" s="455"/>
      <c r="L103" s="455">
        <f t="shared" ref="L103:R103" si="25">L102-L101</f>
        <v>4665445.852</v>
      </c>
      <c r="M103" s="455">
        <f t="shared" si="25"/>
        <v>5188136.981</v>
      </c>
      <c r="N103" s="455">
        <f t="shared" si="25"/>
        <v>6956932.611</v>
      </c>
      <c r="O103" s="455">
        <f t="shared" si="25"/>
        <v>4403718.704</v>
      </c>
      <c r="P103" s="455">
        <f t="shared" si="25"/>
        <v>4688722</v>
      </c>
      <c r="Q103" s="455">
        <f t="shared" si="25"/>
        <v>4218276.426</v>
      </c>
      <c r="R103" s="455">
        <f t="shared" si="25"/>
        <v>57928731.54</v>
      </c>
      <c r="S103" s="456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R104" si="26">IFERROR(E55/E31,"")</f>
        <v>0.01803158305</v>
      </c>
      <c r="F104" s="387">
        <f t="shared" si="26"/>
        <v>0.006082988501</v>
      </c>
      <c r="G104" s="387">
        <f t="shared" si="26"/>
        <v>0</v>
      </c>
      <c r="H104" s="387">
        <f t="shared" si="26"/>
        <v>0.005162498838</v>
      </c>
      <c r="I104" s="387">
        <f t="shared" si="26"/>
        <v>0.02436787102</v>
      </c>
      <c r="J104" s="387">
        <f t="shared" si="26"/>
        <v>0.0119224033</v>
      </c>
      <c r="K104" s="387" t="str">
        <f t="shared" si="26"/>
        <v/>
      </c>
      <c r="L104" s="387">
        <f t="shared" si="26"/>
        <v>0.03618759772</v>
      </c>
      <c r="M104" s="387">
        <f t="shared" si="26"/>
        <v>0.03263056789</v>
      </c>
      <c r="N104" s="387">
        <f t="shared" si="26"/>
        <v>0.01700802697</v>
      </c>
      <c r="O104" s="387">
        <f t="shared" si="26"/>
        <v>0.007878831965</v>
      </c>
      <c r="P104" s="387">
        <f t="shared" si="26"/>
        <v>0.02352483916</v>
      </c>
      <c r="Q104" s="387">
        <f t="shared" si="26"/>
        <v>0.006575053323</v>
      </c>
      <c r="R104" s="387">
        <f t="shared" si="26"/>
        <v>0.01689298934</v>
      </c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R105" si="27">IFERROR(E81/E31,"")</f>
        <v>0.4679127054</v>
      </c>
      <c r="F105" s="387">
        <f t="shared" si="27"/>
        <v>0.4513165143</v>
      </c>
      <c r="G105" s="387">
        <f t="shared" si="27"/>
        <v>0.7040501</v>
      </c>
      <c r="H105" s="387">
        <f t="shared" si="27"/>
        <v>0.5109068156</v>
      </c>
      <c r="I105" s="387">
        <f t="shared" si="27"/>
        <v>0.458574361</v>
      </c>
      <c r="J105" s="387">
        <f t="shared" si="27"/>
        <v>0.4677109582</v>
      </c>
      <c r="K105" s="387" t="str">
        <f t="shared" si="27"/>
        <v/>
      </c>
      <c r="L105" s="387">
        <f t="shared" si="27"/>
        <v>0.501273524</v>
      </c>
      <c r="M105" s="387">
        <f t="shared" si="27"/>
        <v>0.3568309205</v>
      </c>
      <c r="N105" s="387">
        <f t="shared" si="27"/>
        <v>0.4384091617</v>
      </c>
      <c r="O105" s="387">
        <f t="shared" si="27"/>
        <v>0.4008159344</v>
      </c>
      <c r="P105" s="387">
        <f t="shared" si="27"/>
        <v>0.3530475104</v>
      </c>
      <c r="Q105" s="387">
        <f t="shared" si="27"/>
        <v>0.8509533944</v>
      </c>
      <c r="R105" s="387">
        <f t="shared" si="27"/>
        <v>0.4723647578</v>
      </c>
      <c r="S105" s="398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28">(E31-SUM(E48,E53:E55,E65:E74,E76:E80,E87:E88,E93,E96:E97))*(8/108)</f>
        <v>451296.2222</v>
      </c>
      <c r="F107" s="435">
        <f t="shared" si="28"/>
        <v>484759.7778</v>
      </c>
      <c r="G107" s="435">
        <f t="shared" si="28"/>
        <v>482013.9259</v>
      </c>
      <c r="H107" s="435">
        <f t="shared" si="28"/>
        <v>451340.6667</v>
      </c>
      <c r="I107" s="435">
        <f t="shared" si="28"/>
        <v>504847.7037</v>
      </c>
      <c r="J107" s="435">
        <f t="shared" si="28"/>
        <v>477920.6667</v>
      </c>
      <c r="K107" s="435"/>
      <c r="L107" s="435">
        <f t="shared" ref="L107:Q107" si="29">(L31-SUM(L48,L53:L55,L65:L74,L76:L80,L87:L88,L93,L96:L97))*(10/108)</f>
        <v>596131.8519</v>
      </c>
      <c r="M107" s="435">
        <f t="shared" si="29"/>
        <v>897058.9815</v>
      </c>
      <c r="N107" s="435">
        <f t="shared" si="29"/>
        <v>1099888.611</v>
      </c>
      <c r="O107" s="435">
        <f t="shared" si="29"/>
        <v>753223.7037</v>
      </c>
      <c r="P107" s="435">
        <f t="shared" si="29"/>
        <v>844420</v>
      </c>
      <c r="Q107" s="435">
        <f t="shared" si="29"/>
        <v>378478.4259</v>
      </c>
      <c r="R107" s="435">
        <f>SUM(E107:J107,L107:Q107)</f>
        <v>7421380.537</v>
      </c>
      <c r="S107" s="434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30">E31-E102</f>
        <v>2306157.778</v>
      </c>
      <c r="F109" s="451">
        <f t="shared" si="30"/>
        <v>2843666.222</v>
      </c>
      <c r="G109" s="451">
        <f t="shared" si="30"/>
        <v>1189182.074</v>
      </c>
      <c r="H109" s="451">
        <f t="shared" si="30"/>
        <v>2266259.333</v>
      </c>
      <c r="I109" s="451">
        <f t="shared" si="30"/>
        <v>2936609.296</v>
      </c>
      <c r="J109" s="451">
        <f t="shared" si="30"/>
        <v>2711754.333</v>
      </c>
      <c r="K109" s="452"/>
      <c r="L109" s="451">
        <f t="shared" ref="L109:Q109" si="31">L31-L102</f>
        <v>2333637.148</v>
      </c>
      <c r="M109" s="451">
        <f t="shared" si="31"/>
        <v>5114779.019</v>
      </c>
      <c r="N109" s="451">
        <f t="shared" si="31"/>
        <v>5373245.389</v>
      </c>
      <c r="O109" s="451">
        <f t="shared" si="31"/>
        <v>4009457.296</v>
      </c>
      <c r="P109" s="451">
        <f t="shared" si="31"/>
        <v>4892640</v>
      </c>
      <c r="Q109" s="451">
        <f t="shared" si="31"/>
        <v>64578.57407</v>
      </c>
      <c r="R109" s="451">
        <f>SUM(E109:J109,L109:Q109)</f>
        <v>36041966.46</v>
      </c>
      <c r="S109" s="453">
        <f>IFERROR(R109/$R$31,"")</f>
        <v>0.383544735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R111" si="32">IFERROR(E109/E3,"")</f>
        <v>0.145077201</v>
      </c>
      <c r="F111" s="456">
        <f t="shared" si="32"/>
        <v>0.1792970241</v>
      </c>
      <c r="G111" s="456">
        <f t="shared" si="32"/>
        <v>0.07925329594</v>
      </c>
      <c r="H111" s="456">
        <f t="shared" si="32"/>
        <v>0.1613661645</v>
      </c>
      <c r="I111" s="456">
        <f t="shared" si="32"/>
        <v>0.1789872518</v>
      </c>
      <c r="J111" s="456">
        <f t="shared" si="32"/>
        <v>0.1707914567</v>
      </c>
      <c r="K111" s="456" t="str">
        <f t="shared" si="32"/>
        <v/>
      </c>
      <c r="L111" s="456">
        <f t="shared" si="32"/>
        <v>0.1485381609</v>
      </c>
      <c r="M111" s="456">
        <f t="shared" si="32"/>
        <v>0.2403647639</v>
      </c>
      <c r="N111" s="456">
        <f t="shared" si="32"/>
        <v>0.2138280962</v>
      </c>
      <c r="O111" s="456">
        <f t="shared" si="32"/>
        <v>0.2212813192</v>
      </c>
      <c r="P111" s="456">
        <f t="shared" si="32"/>
        <v>0.2569085147</v>
      </c>
      <c r="Q111" s="456">
        <f t="shared" si="32"/>
        <v>0.006141765314</v>
      </c>
      <c r="R111" s="456">
        <f t="shared" si="32"/>
        <v>0.1776459246</v>
      </c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7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5">
        <v>0.0</v>
      </c>
      <c r="F113" s="515">
        <v>0.0</v>
      </c>
      <c r="G113" s="515">
        <v>0.0</v>
      </c>
      <c r="H113" s="515">
        <v>0.0</v>
      </c>
      <c r="I113" s="515">
        <v>0.0</v>
      </c>
      <c r="J113" s="515">
        <v>0.0</v>
      </c>
      <c r="K113" s="368"/>
      <c r="L113" s="515">
        <v>0.0</v>
      </c>
      <c r="M113" s="515">
        <v>0.0</v>
      </c>
      <c r="N113" s="515">
        <v>0.0</v>
      </c>
      <c r="O113" s="515">
        <v>0.0</v>
      </c>
      <c r="P113" s="515">
        <v>0.0</v>
      </c>
      <c r="Q113" s="515">
        <v>0.0</v>
      </c>
      <c r="R113" s="556"/>
      <c r="S113" s="351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611">
        <v>0.0</v>
      </c>
      <c r="F114" s="611">
        <v>0.0</v>
      </c>
      <c r="G114" s="611">
        <v>0.0</v>
      </c>
      <c r="H114" s="611">
        <v>0.0</v>
      </c>
      <c r="I114" s="611">
        <v>0.0</v>
      </c>
      <c r="J114" s="611">
        <v>0.0</v>
      </c>
      <c r="K114" s="377"/>
      <c r="L114" s="611">
        <v>0.0</v>
      </c>
      <c r="M114" s="611">
        <v>0.0</v>
      </c>
      <c r="N114" s="611">
        <v>0.0</v>
      </c>
      <c r="O114" s="611">
        <v>0.0</v>
      </c>
      <c r="P114" s="611">
        <v>0.0</v>
      </c>
      <c r="Q114" s="611">
        <v>0.0</v>
      </c>
      <c r="R114" s="612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6"/>
      <c r="C115" s="386"/>
      <c r="D115" s="386"/>
      <c r="E115" s="387"/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616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3" t="s">
        <v>187</v>
      </c>
      <c r="B116" s="367">
        <v>830.0</v>
      </c>
      <c r="C116" s="367"/>
      <c r="D116" s="369"/>
      <c r="E116" s="515">
        <v>0.0</v>
      </c>
      <c r="F116" s="515">
        <v>0.0</v>
      </c>
      <c r="G116" s="515">
        <v>0.0</v>
      </c>
      <c r="H116" s="515">
        <v>0.0</v>
      </c>
      <c r="I116" s="515">
        <v>0.0</v>
      </c>
      <c r="J116" s="515">
        <v>0.0</v>
      </c>
      <c r="K116" s="368"/>
      <c r="L116" s="515">
        <v>0.0</v>
      </c>
      <c r="M116" s="515">
        <v>0.0</v>
      </c>
      <c r="N116" s="515">
        <v>0.0</v>
      </c>
      <c r="O116" s="515">
        <v>0.0</v>
      </c>
      <c r="P116" s="515">
        <v>0.0</v>
      </c>
      <c r="Q116" s="515">
        <v>0.0</v>
      </c>
      <c r="R116" s="556"/>
      <c r="S116" s="351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33">E109+E113+E114-E116</f>
        <v>2306157.778</v>
      </c>
      <c r="F117" s="451">
        <f t="shared" si="33"/>
        <v>2843666.222</v>
      </c>
      <c r="G117" s="451">
        <f t="shared" si="33"/>
        <v>1189182.074</v>
      </c>
      <c r="H117" s="451">
        <f t="shared" si="33"/>
        <v>2266259.333</v>
      </c>
      <c r="I117" s="451">
        <f t="shared" si="33"/>
        <v>2936609.296</v>
      </c>
      <c r="J117" s="451">
        <f t="shared" si="33"/>
        <v>2711754.333</v>
      </c>
      <c r="K117" s="452"/>
      <c r="L117" s="451">
        <f t="shared" ref="L117:Q117" si="34">L109+L113+L114-L116</f>
        <v>2333637.148</v>
      </c>
      <c r="M117" s="451">
        <f t="shared" si="34"/>
        <v>5114779.019</v>
      </c>
      <c r="N117" s="451">
        <f t="shared" si="34"/>
        <v>5373245.389</v>
      </c>
      <c r="O117" s="451">
        <f t="shared" si="34"/>
        <v>4009457.296</v>
      </c>
      <c r="P117" s="451">
        <f t="shared" si="34"/>
        <v>4892640</v>
      </c>
      <c r="Q117" s="451">
        <f t="shared" si="34"/>
        <v>64578.57407</v>
      </c>
      <c r="R117" s="451">
        <f t="shared" ref="R117:R119" si="37">SUM(E117:J117,L117:Q117)</f>
        <v>36041966.46</v>
      </c>
      <c r="S117" s="453">
        <f>IFERROR(R117/$R$31,"")</f>
        <v>0.383544735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35">E117*0.4</f>
        <v>922463.1111</v>
      </c>
      <c r="F118" s="387">
        <f t="shared" si="35"/>
        <v>1137466.489</v>
      </c>
      <c r="G118" s="387">
        <f t="shared" si="35"/>
        <v>475672.8296</v>
      </c>
      <c r="H118" s="387">
        <f t="shared" si="35"/>
        <v>906503.7333</v>
      </c>
      <c r="I118" s="387">
        <f t="shared" si="35"/>
        <v>1174643.719</v>
      </c>
      <c r="J118" s="387">
        <f t="shared" si="35"/>
        <v>1084701.733</v>
      </c>
      <c r="K118" s="387"/>
      <c r="L118" s="387">
        <f t="shared" ref="L118:Q118" si="36">L117*0.4</f>
        <v>933454.8593</v>
      </c>
      <c r="M118" s="387">
        <f t="shared" si="36"/>
        <v>2045911.607</v>
      </c>
      <c r="N118" s="387">
        <f t="shared" si="36"/>
        <v>2149298.156</v>
      </c>
      <c r="O118" s="387">
        <f t="shared" si="36"/>
        <v>1603782.919</v>
      </c>
      <c r="P118" s="387">
        <f t="shared" si="36"/>
        <v>1957056</v>
      </c>
      <c r="Q118" s="387">
        <f t="shared" si="36"/>
        <v>25831.42963</v>
      </c>
      <c r="R118" s="387">
        <f t="shared" si="37"/>
        <v>14416786.59</v>
      </c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37"/>
        <v>0</v>
      </c>
      <c r="S119" s="351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38">E117-E118-E119</f>
        <v>1383694.667</v>
      </c>
      <c r="F121" s="451">
        <f t="shared" si="38"/>
        <v>1706199.733</v>
      </c>
      <c r="G121" s="451">
        <f t="shared" si="38"/>
        <v>713509.2444</v>
      </c>
      <c r="H121" s="451">
        <f t="shared" si="38"/>
        <v>1359755.6</v>
      </c>
      <c r="I121" s="451">
        <f t="shared" si="38"/>
        <v>1761965.578</v>
      </c>
      <c r="J121" s="451">
        <f t="shared" si="38"/>
        <v>1627052.6</v>
      </c>
      <c r="K121" s="452"/>
      <c r="L121" s="451">
        <f t="shared" ref="L121:Q121" si="39">L117-L118-L119</f>
        <v>1400182.289</v>
      </c>
      <c r="M121" s="451">
        <f t="shared" si="39"/>
        <v>3068867.411</v>
      </c>
      <c r="N121" s="451">
        <f t="shared" si="39"/>
        <v>3223947.233</v>
      </c>
      <c r="O121" s="451">
        <f t="shared" si="39"/>
        <v>2405674.378</v>
      </c>
      <c r="P121" s="451">
        <f t="shared" si="39"/>
        <v>2935584</v>
      </c>
      <c r="Q121" s="451">
        <f t="shared" si="39"/>
        <v>38747.14444</v>
      </c>
      <c r="R121" s="451">
        <f>SUM(E121:J121,L121:Q121)</f>
        <v>21625179.88</v>
      </c>
      <c r="S121" s="449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1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476" t="s">
        <v>195</v>
      </c>
      <c r="B124" s="477"/>
      <c r="C124" s="477"/>
      <c r="D124" s="477"/>
      <c r="E124" s="601">
        <v>7.0</v>
      </c>
      <c r="F124" s="601">
        <v>7.0</v>
      </c>
      <c r="G124" s="601">
        <v>7.0</v>
      </c>
      <c r="H124" s="601">
        <v>7.0</v>
      </c>
      <c r="I124" s="601">
        <v>7.0</v>
      </c>
      <c r="J124" s="601">
        <v>7.0</v>
      </c>
      <c r="K124" s="602"/>
      <c r="L124" s="601">
        <v>7.0</v>
      </c>
      <c r="M124" s="601">
        <v>7.0</v>
      </c>
      <c r="N124" s="601">
        <v>7.0</v>
      </c>
      <c r="O124" s="601">
        <v>7.0</v>
      </c>
      <c r="P124" s="601">
        <v>7.0</v>
      </c>
      <c r="Q124" s="601">
        <v>7.0</v>
      </c>
      <c r="R124" s="479">
        <f>SUM(E124:J124,L124:Q124)</f>
        <v>84</v>
      </c>
      <c r="S124" s="351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480" t="s">
        <v>191</v>
      </c>
      <c r="B125" s="481"/>
      <c r="C125" s="481"/>
      <c r="D125" s="481"/>
      <c r="E125" s="481">
        <f>IFERROR(E124/'19（全社）'!E124,"")</f>
        <v>0.1129032258</v>
      </c>
      <c r="F125" s="481">
        <f>IFERROR(F124/'19（全社）'!F124,"")</f>
        <v>0.1129032258</v>
      </c>
      <c r="G125" s="481">
        <f>IFERROR(G124/'19（全社）'!G124,"")</f>
        <v>0.1129032258</v>
      </c>
      <c r="H125" s="481">
        <f>IFERROR(H124/'19（全社）'!H124,"")</f>
        <v>0.109375</v>
      </c>
      <c r="I125" s="481">
        <f>IFERROR(I124/'19（全社）'!I124,"")</f>
        <v>0.109375</v>
      </c>
      <c r="J125" s="481">
        <f>IFERROR(J124/'19（全社）'!J124,"")</f>
        <v>0.1060606061</v>
      </c>
      <c r="K125" s="481"/>
      <c r="L125" s="481">
        <f>IFERROR(L124/'19（全社）'!L124,"")</f>
        <v>0.1076923077</v>
      </c>
      <c r="M125" s="481">
        <f>IFERROR(M124/'19（全社）'!M124,"")</f>
        <v>0.1076923077</v>
      </c>
      <c r="N125" s="481">
        <f>IFERROR(N124/'19（全社）'!N124,"")</f>
        <v>0.1060606061</v>
      </c>
      <c r="O125" s="481">
        <f>IFERROR(O124/'19（全社）'!O124,"")</f>
        <v>0.1060606061</v>
      </c>
      <c r="P125" s="481">
        <f>IFERROR(P124/'19（全社）'!P124,"")</f>
        <v>0.1044776119</v>
      </c>
      <c r="Q125" s="481">
        <f>IFERROR(Q124/'19（全社）'!Q124,"")</f>
        <v>0.1044776119</v>
      </c>
      <c r="R125" s="481">
        <f>IFERROR(R124/'19（全社）'!R124,"")</f>
        <v>0.1082474227</v>
      </c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>
        <f>IFERROR(('19（管理）'!E102+'19（経営投資）'!E102)*E125,"")</f>
        <v>4278665.659</v>
      </c>
      <c r="F126" s="485">
        <f>IFERROR(('19（管理）'!F102+'19（経営投資）'!F102)*F125,"")</f>
        <v>3348146.564</v>
      </c>
      <c r="G126" s="485">
        <f>IFERROR(('19（管理）'!G102+'19（経営投資）'!G102)*G125,"")</f>
        <v>2455159.282</v>
      </c>
      <c r="H126" s="485">
        <f>IFERROR(('19（管理）'!H102+'19（経営投資）'!H102)*H125,"")</f>
        <v>2762906.854</v>
      </c>
      <c r="I126" s="485">
        <f>IFERROR(('19（管理）'!I102+'19（経営投資）'!I102)*I125,"")</f>
        <v>2986356.082</v>
      </c>
      <c r="J126" s="485">
        <f>IFERROR(('19（管理）'!J102+'19（経営投資）'!J102)*J125,"")</f>
        <v>3190996.486</v>
      </c>
      <c r="K126" s="572"/>
      <c r="L126" s="485">
        <f>IFERROR(('19（管理）'!L102+'19（経営投資）'!L102)*L125,"")</f>
        <v>3633944.448</v>
      </c>
      <c r="M126" s="485">
        <f>IFERROR(('19（管理）'!M102+'19（経営投資）'!M102)*M125,"")</f>
        <v>2555836.61</v>
      </c>
      <c r="N126" s="485">
        <f>IFERROR(('19（管理）'!N102+'19（経営投資）'!N102)*N125,"")</f>
        <v>2308952.691</v>
      </c>
      <c r="O126" s="485">
        <f>IFERROR(('19（管理）'!O102+'19（経営投資）'!O102)*O125,"")</f>
        <v>3231092.026</v>
      </c>
      <c r="P126" s="485">
        <f>IFERROR(('19（管理）'!P102+'19（経営投資）'!P102)*P125,"")</f>
        <v>4485265.484</v>
      </c>
      <c r="Q126" s="485">
        <f>IFERROR(('19（管理）'!Q102+'19（経営投資）'!Q102)*Q125,"")</f>
        <v>3359556.299</v>
      </c>
      <c r="R126" s="486">
        <f t="shared" ref="R126:R128" si="42">SUM(E126:J126,L126:Q126)</f>
        <v>38596878.49</v>
      </c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40">IFERROR(E109-E126,"")</f>
        <v>-1972507.881</v>
      </c>
      <c r="F127" s="485">
        <f t="shared" si="40"/>
        <v>-504480.342</v>
      </c>
      <c r="G127" s="485">
        <f t="shared" si="40"/>
        <v>-1265977.208</v>
      </c>
      <c r="H127" s="485">
        <f t="shared" si="40"/>
        <v>-496647.5208</v>
      </c>
      <c r="I127" s="485">
        <f t="shared" si="40"/>
        <v>-49746.78588</v>
      </c>
      <c r="J127" s="485">
        <f t="shared" si="40"/>
        <v>-479242.1526</v>
      </c>
      <c r="K127" s="572"/>
      <c r="L127" s="485">
        <f t="shared" ref="L127:Q127" si="41">IFERROR(L109-L126,"")</f>
        <v>-1300307.299</v>
      </c>
      <c r="M127" s="485">
        <f t="shared" si="41"/>
        <v>2558942.409</v>
      </c>
      <c r="N127" s="485">
        <f t="shared" si="41"/>
        <v>3064292.698</v>
      </c>
      <c r="O127" s="485">
        <f t="shared" si="41"/>
        <v>778365.2699</v>
      </c>
      <c r="P127" s="485">
        <f t="shared" si="41"/>
        <v>407374.516</v>
      </c>
      <c r="Q127" s="485">
        <f t="shared" si="41"/>
        <v>-3294977.725</v>
      </c>
      <c r="R127" s="486">
        <f t="shared" si="42"/>
        <v>-2554912.022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43">IFERROR(E117-E126,"")</f>
        <v>-1972507.881</v>
      </c>
      <c r="F128" s="489">
        <f t="shared" si="43"/>
        <v>-504480.342</v>
      </c>
      <c r="G128" s="489">
        <f t="shared" si="43"/>
        <v>-1265977.208</v>
      </c>
      <c r="H128" s="489">
        <f t="shared" si="43"/>
        <v>-496647.5208</v>
      </c>
      <c r="I128" s="489">
        <f t="shared" si="43"/>
        <v>-49746.78588</v>
      </c>
      <c r="J128" s="489">
        <f t="shared" si="43"/>
        <v>-479242.1526</v>
      </c>
      <c r="K128" s="573"/>
      <c r="L128" s="489">
        <f t="shared" ref="L128:Q128" si="44">IFERROR(L117-L126,"")</f>
        <v>-1300307.299</v>
      </c>
      <c r="M128" s="489">
        <f t="shared" si="44"/>
        <v>2558942.409</v>
      </c>
      <c r="N128" s="489">
        <f t="shared" si="44"/>
        <v>3064292.698</v>
      </c>
      <c r="O128" s="489">
        <f t="shared" si="44"/>
        <v>778365.2699</v>
      </c>
      <c r="P128" s="489">
        <f t="shared" si="44"/>
        <v>407374.516</v>
      </c>
      <c r="Q128" s="489">
        <f t="shared" si="44"/>
        <v>-3294977.725</v>
      </c>
      <c r="R128" s="490">
        <f t="shared" si="42"/>
        <v>-2554912.022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7"/>
      <c r="F130" s="387"/>
      <c r="G130" s="387"/>
      <c r="H130" s="387"/>
      <c r="I130" s="387"/>
      <c r="J130" s="387"/>
      <c r="K130" s="387"/>
      <c r="L130" s="387"/>
      <c r="M130" s="387"/>
      <c r="N130" s="387"/>
      <c r="O130" s="387"/>
      <c r="P130" s="387"/>
      <c r="Q130" s="387"/>
      <c r="R130" s="387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351"/>
      <c r="B139" s="351"/>
      <c r="C139" s="351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1"/>
      <c r="T139" s="351"/>
      <c r="U139" s="351"/>
      <c r="V139" s="351"/>
      <c r="W139" s="351"/>
      <c r="X139" s="351"/>
      <c r="Y139" s="351"/>
      <c r="Z139" s="351"/>
      <c r="AA139" s="351"/>
      <c r="AB139" s="351"/>
      <c r="AC139" s="351"/>
      <c r="AD139" s="351"/>
      <c r="AE139" s="351"/>
      <c r="AF139" s="351"/>
      <c r="AG139" s="351"/>
      <c r="AH139" s="351"/>
      <c r="AI139" s="351"/>
      <c r="AJ139" s="351"/>
      <c r="AK139" s="351"/>
      <c r="AL139" s="351"/>
      <c r="AM139" s="351"/>
    </row>
    <row r="140" ht="12.0" customHeight="1">
      <c r="A140" s="351"/>
      <c r="B140" s="351"/>
      <c r="C140" s="351"/>
      <c r="D140" s="351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351"/>
      <c r="S140" s="351"/>
      <c r="T140" s="351"/>
      <c r="U140" s="351"/>
      <c r="V140" s="351"/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351"/>
      <c r="AI140" s="351"/>
      <c r="AJ140" s="351"/>
      <c r="AK140" s="351"/>
      <c r="AL140" s="351"/>
      <c r="AM140" s="351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351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351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32937640</v>
      </c>
      <c r="F3" s="360">
        <f t="shared" si="1"/>
        <v>31006972</v>
      </c>
      <c r="G3" s="360">
        <f t="shared" si="1"/>
        <v>36356237</v>
      </c>
      <c r="H3" s="360">
        <f t="shared" si="1"/>
        <v>31862663</v>
      </c>
      <c r="I3" s="360">
        <f t="shared" si="1"/>
        <v>34272976</v>
      </c>
      <c r="J3" s="360">
        <f t="shared" si="1"/>
        <v>28965008</v>
      </c>
      <c r="K3" s="361"/>
      <c r="L3" s="360">
        <f t="shared" ref="L3:R3" si="2">SUM(L4:L16)</f>
        <v>30892747</v>
      </c>
      <c r="M3" s="360">
        <f t="shared" si="2"/>
        <v>31670884</v>
      </c>
      <c r="N3" s="360">
        <f t="shared" si="2"/>
        <v>29926349</v>
      </c>
      <c r="O3" s="360">
        <f t="shared" si="2"/>
        <v>27453219</v>
      </c>
      <c r="P3" s="360">
        <f t="shared" si="2"/>
        <v>31501941</v>
      </c>
      <c r="Q3" s="360">
        <f t="shared" si="2"/>
        <v>31527426</v>
      </c>
      <c r="R3" s="498">
        <f t="shared" si="2"/>
        <v>378374062</v>
      </c>
      <c r="S3" s="362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363" t="s">
        <v>105</v>
      </c>
      <c r="B4" s="364">
        <v>500.0</v>
      </c>
      <c r="C4" s="364">
        <v>1.0</v>
      </c>
      <c r="D4" s="364"/>
      <c r="E4" s="438"/>
      <c r="F4" s="438"/>
      <c r="G4" s="438"/>
      <c r="H4" s="438"/>
      <c r="I4" s="438"/>
      <c r="J4" s="438"/>
      <c r="K4" s="365"/>
      <c r="L4" s="438"/>
      <c r="M4" s="438"/>
      <c r="N4" s="438"/>
      <c r="O4" s="438"/>
      <c r="P4" s="438"/>
      <c r="Q4" s="438"/>
      <c r="R4" s="438"/>
      <c r="S4" s="366"/>
      <c r="T4" s="366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</row>
    <row r="5" ht="11.25" customHeight="1">
      <c r="A5" s="367" t="s">
        <v>106</v>
      </c>
      <c r="B5" s="351">
        <v>500.0</v>
      </c>
      <c r="C5" s="351">
        <v>2.0</v>
      </c>
      <c r="D5" s="351"/>
      <c r="E5" s="443"/>
      <c r="F5" s="443"/>
      <c r="G5" s="443"/>
      <c r="H5" s="443"/>
      <c r="I5" s="443"/>
      <c r="J5" s="443"/>
      <c r="K5" s="368"/>
      <c r="L5" s="443"/>
      <c r="M5" s="443"/>
      <c r="N5" s="443"/>
      <c r="O5" s="443"/>
      <c r="P5" s="443"/>
      <c r="Q5" s="443"/>
      <c r="R5" s="443"/>
      <c r="S5" s="369"/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443"/>
      <c r="F6" s="443"/>
      <c r="G6" s="443"/>
      <c r="H6" s="443"/>
      <c r="I6" s="443"/>
      <c r="J6" s="443"/>
      <c r="K6" s="368"/>
      <c r="L6" s="443"/>
      <c r="M6" s="443"/>
      <c r="N6" s="443"/>
      <c r="O6" s="443"/>
      <c r="P6" s="443"/>
      <c r="Q6" s="443"/>
      <c r="R6" s="443"/>
      <c r="S6" s="369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67" t="s">
        <v>108</v>
      </c>
      <c r="B7" s="351">
        <v>500.0</v>
      </c>
      <c r="C7" s="351">
        <v>4.0</v>
      </c>
      <c r="D7" s="351"/>
      <c r="E7" s="443"/>
      <c r="F7" s="443"/>
      <c r="G7" s="443"/>
      <c r="H7" s="443"/>
      <c r="I7" s="443"/>
      <c r="J7" s="443"/>
      <c r="K7" s="368"/>
      <c r="L7" s="443"/>
      <c r="M7" s="443"/>
      <c r="N7" s="443"/>
      <c r="O7" s="443"/>
      <c r="P7" s="443"/>
      <c r="Q7" s="443"/>
      <c r="R7" s="443"/>
      <c r="S7" s="369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</row>
    <row r="8" ht="11.25" customHeight="1">
      <c r="A8" s="607" t="s">
        <v>109</v>
      </c>
      <c r="B8" s="351">
        <v>500.0</v>
      </c>
      <c r="C8" s="351">
        <v>0.0</v>
      </c>
      <c r="D8" s="351"/>
      <c r="E8" s="443"/>
      <c r="F8" s="443"/>
      <c r="G8" s="443"/>
      <c r="H8" s="443"/>
      <c r="I8" s="443"/>
      <c r="J8" s="443"/>
      <c r="K8" s="368"/>
      <c r="L8" s="443"/>
      <c r="M8" s="443"/>
      <c r="N8" s="443"/>
      <c r="O8" s="443"/>
      <c r="P8" s="443"/>
      <c r="Q8" s="443"/>
      <c r="R8" s="443"/>
      <c r="S8" s="369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</row>
    <row r="9" ht="11.25" customHeight="1">
      <c r="A9" s="367" t="s">
        <v>34</v>
      </c>
      <c r="B9" s="351">
        <v>500.0</v>
      </c>
      <c r="C9" s="351">
        <v>5.0</v>
      </c>
      <c r="D9" s="351"/>
      <c r="E9" s="443"/>
      <c r="F9" s="443"/>
      <c r="G9" s="443"/>
      <c r="H9" s="443"/>
      <c r="I9" s="443"/>
      <c r="J9" s="443"/>
      <c r="K9" s="368"/>
      <c r="L9" s="443"/>
      <c r="M9" s="443"/>
      <c r="N9" s="443"/>
      <c r="O9" s="443"/>
      <c r="P9" s="443"/>
      <c r="Q9" s="443"/>
      <c r="R9" s="443"/>
      <c r="S9" s="369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</row>
    <row r="10" ht="11.25" customHeight="1">
      <c r="A10" s="367" t="s">
        <v>79</v>
      </c>
      <c r="B10" s="351">
        <v>500.0</v>
      </c>
      <c r="C10" s="351">
        <v>8.0</v>
      </c>
      <c r="D10" s="351"/>
      <c r="E10" s="443"/>
      <c r="F10" s="443"/>
      <c r="G10" s="443"/>
      <c r="H10" s="443"/>
      <c r="I10" s="443"/>
      <c r="J10" s="443"/>
      <c r="K10" s="368"/>
      <c r="L10" s="443"/>
      <c r="M10" s="443"/>
      <c r="N10" s="443"/>
      <c r="O10" s="443"/>
      <c r="P10" s="443"/>
      <c r="Q10" s="443"/>
      <c r="R10" s="443"/>
      <c r="S10" s="369"/>
      <c r="T10" s="351"/>
      <c r="U10" s="351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</row>
    <row r="11" ht="11.25" customHeight="1">
      <c r="A11" s="416" t="s">
        <v>80</v>
      </c>
      <c r="B11" s="351">
        <v>500.0</v>
      </c>
      <c r="C11" s="351">
        <v>10.0</v>
      </c>
      <c r="D11" s="351"/>
      <c r="E11" s="515">
        <v>3.054564E7</v>
      </c>
      <c r="F11" s="515">
        <v>2.8722972E7</v>
      </c>
      <c r="G11" s="515">
        <v>3.4940237E7</v>
      </c>
      <c r="H11" s="515">
        <v>3.0886663E7</v>
      </c>
      <c r="I11" s="515">
        <v>3.3436976E7</v>
      </c>
      <c r="J11" s="515">
        <v>2.7961008E7</v>
      </c>
      <c r="K11" s="368"/>
      <c r="L11" s="515">
        <v>3.0008747E7</v>
      </c>
      <c r="M11" s="515">
        <v>3.1070884E7</v>
      </c>
      <c r="N11" s="515">
        <v>2.9422349E7</v>
      </c>
      <c r="O11" s="515">
        <v>2.6689219E7</v>
      </c>
      <c r="P11" s="515">
        <v>3.0565941E7</v>
      </c>
      <c r="Q11" s="515">
        <v>2.9439426E7</v>
      </c>
      <c r="R11" s="556">
        <f t="shared" ref="R11:R12" si="3">SUM(E11:J11,L11:Q11)</f>
        <v>363690062</v>
      </c>
      <c r="S11" s="369">
        <f t="shared" ref="S11:S12" si="4">IFERROR(R11/$R$3,"")</f>
        <v>0.961191843</v>
      </c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416" t="s">
        <v>110</v>
      </c>
      <c r="B12" s="351"/>
      <c r="C12" s="351"/>
      <c r="D12" s="351"/>
      <c r="E12" s="515">
        <v>2392000.0</v>
      </c>
      <c r="F12" s="515">
        <v>2284000.0</v>
      </c>
      <c r="G12" s="515">
        <v>1416000.0</v>
      </c>
      <c r="H12" s="515">
        <v>976000.0</v>
      </c>
      <c r="I12" s="515">
        <v>836000.0</v>
      </c>
      <c r="J12" s="515">
        <v>1004000.0</v>
      </c>
      <c r="K12" s="368"/>
      <c r="L12" s="515">
        <v>884000.0</v>
      </c>
      <c r="M12" s="515">
        <v>600000.0</v>
      </c>
      <c r="N12" s="515">
        <v>504000.0</v>
      </c>
      <c r="O12" s="515">
        <v>764000.0</v>
      </c>
      <c r="P12" s="515">
        <v>936000.0</v>
      </c>
      <c r="Q12" s="515">
        <v>2088000.0</v>
      </c>
      <c r="R12" s="556">
        <f t="shared" si="3"/>
        <v>14684000</v>
      </c>
      <c r="S12" s="369">
        <f t="shared" si="4"/>
        <v>0.03880815699</v>
      </c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373" t="s">
        <v>111</v>
      </c>
      <c r="B13" s="405">
        <v>500.0</v>
      </c>
      <c r="C13" s="405">
        <v>7.0</v>
      </c>
      <c r="D13" s="351"/>
      <c r="E13" s="443"/>
      <c r="F13" s="443"/>
      <c r="G13" s="443"/>
      <c r="H13" s="443"/>
      <c r="I13" s="443"/>
      <c r="J13" s="443"/>
      <c r="K13" s="368"/>
      <c r="L13" s="443"/>
      <c r="M13" s="443"/>
      <c r="N13" s="443"/>
      <c r="O13" s="443"/>
      <c r="P13" s="443"/>
      <c r="Q13" s="443"/>
      <c r="R13" s="443"/>
      <c r="S13" s="369"/>
      <c r="T13" s="369"/>
      <c r="U13" s="351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</row>
    <row r="14" ht="11.25" customHeight="1">
      <c r="A14" s="367" t="s">
        <v>112</v>
      </c>
      <c r="B14" s="351">
        <v>500.0</v>
      </c>
      <c r="C14" s="351">
        <v>9.0</v>
      </c>
      <c r="D14" s="351"/>
      <c r="E14" s="443"/>
      <c r="F14" s="443"/>
      <c r="G14" s="443"/>
      <c r="H14" s="443"/>
      <c r="I14" s="443"/>
      <c r="J14" s="443"/>
      <c r="K14" s="368"/>
      <c r="L14" s="443"/>
      <c r="M14" s="443"/>
      <c r="N14" s="443"/>
      <c r="O14" s="443"/>
      <c r="P14" s="443"/>
      <c r="Q14" s="443"/>
      <c r="R14" s="443"/>
      <c r="S14" s="369"/>
      <c r="T14" s="369"/>
      <c r="U14" s="351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</row>
    <row r="15" ht="11.25" customHeight="1">
      <c r="A15" s="367" t="s">
        <v>113</v>
      </c>
      <c r="B15" s="351">
        <v>500.0</v>
      </c>
      <c r="C15" s="351">
        <v>6.0</v>
      </c>
      <c r="D15" s="351"/>
      <c r="E15" s="443"/>
      <c r="F15" s="443"/>
      <c r="G15" s="443"/>
      <c r="H15" s="443"/>
      <c r="I15" s="443"/>
      <c r="J15" s="443"/>
      <c r="K15" s="368"/>
      <c r="L15" s="443"/>
      <c r="M15" s="443"/>
      <c r="N15" s="443"/>
      <c r="O15" s="443"/>
      <c r="P15" s="443"/>
      <c r="Q15" s="443"/>
      <c r="R15" s="443"/>
      <c r="S15" s="369"/>
      <c r="T15" s="369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</row>
    <row r="16" ht="11.25" customHeight="1">
      <c r="A16" s="367" t="s">
        <v>82</v>
      </c>
      <c r="B16" s="351">
        <v>500.0</v>
      </c>
      <c r="C16" s="351">
        <v>12.0</v>
      </c>
      <c r="D16" s="351"/>
      <c r="E16" s="443"/>
      <c r="F16" s="443"/>
      <c r="G16" s="443"/>
      <c r="H16" s="443"/>
      <c r="I16" s="443"/>
      <c r="J16" s="443"/>
      <c r="K16" s="368"/>
      <c r="L16" s="443"/>
      <c r="M16" s="443"/>
      <c r="N16" s="443"/>
      <c r="O16" s="443"/>
      <c r="P16" s="443"/>
      <c r="Q16" s="443"/>
      <c r="R16" s="443"/>
      <c r="S16" s="369"/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5"/>
      <c r="B17" s="376"/>
      <c r="C17" s="376"/>
      <c r="D17" s="376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470"/>
      <c r="S17" s="378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</row>
    <row r="18" ht="18.75" customHeight="1">
      <c r="A18" s="462" t="s">
        <v>114</v>
      </c>
      <c r="B18" s="405">
        <v>604.0</v>
      </c>
      <c r="C18" s="405"/>
      <c r="D18" s="505" t="s">
        <v>115</v>
      </c>
      <c r="E18" s="464">
        <f t="shared" ref="E18:J18" si="5">SUM(E19:E29)</f>
        <v>0</v>
      </c>
      <c r="F18" s="464">
        <f t="shared" si="5"/>
        <v>0</v>
      </c>
      <c r="G18" s="464">
        <f t="shared" si="5"/>
        <v>0</v>
      </c>
      <c r="H18" s="464">
        <f t="shared" si="5"/>
        <v>0</v>
      </c>
      <c r="I18" s="464">
        <f t="shared" si="5"/>
        <v>0</v>
      </c>
      <c r="J18" s="464">
        <f t="shared" si="5"/>
        <v>0</v>
      </c>
      <c r="K18" s="465"/>
      <c r="L18" s="464">
        <f t="shared" ref="L18:R18" si="6">SUM(L19:L29)</f>
        <v>0</v>
      </c>
      <c r="M18" s="464">
        <f t="shared" si="6"/>
        <v>0</v>
      </c>
      <c r="N18" s="464">
        <f t="shared" si="6"/>
        <v>0</v>
      </c>
      <c r="O18" s="464">
        <f t="shared" si="6"/>
        <v>0</v>
      </c>
      <c r="P18" s="464">
        <f t="shared" si="6"/>
        <v>0</v>
      </c>
      <c r="Q18" s="464">
        <f t="shared" si="6"/>
        <v>0</v>
      </c>
      <c r="R18" s="464">
        <f t="shared" si="6"/>
        <v>0</v>
      </c>
      <c r="S18" s="456">
        <v>1.0</v>
      </c>
      <c r="T18" s="405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05"/>
      <c r="AF18" s="405"/>
      <c r="AG18" s="405"/>
      <c r="AH18" s="405"/>
      <c r="AI18" s="405"/>
      <c r="AJ18" s="405"/>
      <c r="AK18" s="405"/>
      <c r="AL18" s="405"/>
      <c r="AM18" s="405"/>
    </row>
    <row r="19" ht="11.25" customHeight="1">
      <c r="A19" s="367" t="s">
        <v>107</v>
      </c>
      <c r="B19" s="364">
        <v>604.0</v>
      </c>
      <c r="C19" s="364">
        <v>3.0</v>
      </c>
      <c r="D19" s="364"/>
      <c r="E19" s="438"/>
      <c r="F19" s="438"/>
      <c r="G19" s="438"/>
      <c r="H19" s="438"/>
      <c r="I19" s="438"/>
      <c r="J19" s="438"/>
      <c r="K19" s="365"/>
      <c r="L19" s="438"/>
      <c r="M19" s="438"/>
      <c r="N19" s="438"/>
      <c r="O19" s="438"/>
      <c r="P19" s="438"/>
      <c r="Q19" s="438"/>
      <c r="R19" s="438"/>
      <c r="S19" s="366"/>
      <c r="T19" s="507"/>
      <c r="U19" s="364"/>
      <c r="V19" s="364"/>
      <c r="W19" s="364"/>
      <c r="X19" s="364"/>
      <c r="Y19" s="364"/>
      <c r="Z19" s="364"/>
      <c r="AA19" s="364"/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/>
    </row>
    <row r="20" ht="11.25" customHeight="1">
      <c r="A20" s="367" t="s">
        <v>108</v>
      </c>
      <c r="B20" s="351">
        <v>604.0</v>
      </c>
      <c r="C20" s="351">
        <v>4.0</v>
      </c>
      <c r="D20" s="351"/>
      <c r="E20" s="443"/>
      <c r="F20" s="443"/>
      <c r="G20" s="443"/>
      <c r="H20" s="443"/>
      <c r="I20" s="443"/>
      <c r="J20" s="443"/>
      <c r="K20" s="368"/>
      <c r="L20" s="443"/>
      <c r="M20" s="443"/>
      <c r="N20" s="443"/>
      <c r="O20" s="443"/>
      <c r="P20" s="443"/>
      <c r="Q20" s="443"/>
      <c r="R20" s="443"/>
      <c r="S20" s="369"/>
      <c r="T20" s="390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</row>
    <row r="21" ht="11.25" customHeight="1">
      <c r="A21" s="607" t="s">
        <v>109</v>
      </c>
      <c r="B21" s="351">
        <v>604.0</v>
      </c>
      <c r="C21" s="351">
        <v>0.0</v>
      </c>
      <c r="D21" s="351"/>
      <c r="E21" s="443"/>
      <c r="F21" s="443"/>
      <c r="G21" s="443"/>
      <c r="H21" s="443"/>
      <c r="I21" s="443"/>
      <c r="J21" s="443"/>
      <c r="K21" s="368"/>
      <c r="L21" s="443"/>
      <c r="M21" s="443"/>
      <c r="N21" s="443"/>
      <c r="O21" s="443"/>
      <c r="P21" s="443"/>
      <c r="Q21" s="443"/>
      <c r="R21" s="443"/>
      <c r="S21" s="369"/>
      <c r="T21" s="390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</row>
    <row r="22" ht="11.25" customHeight="1">
      <c r="A22" s="367" t="s">
        <v>34</v>
      </c>
      <c r="B22" s="351">
        <v>604.0</v>
      </c>
      <c r="C22" s="351">
        <v>5.0</v>
      </c>
      <c r="D22" s="351"/>
      <c r="E22" s="443"/>
      <c r="F22" s="443"/>
      <c r="G22" s="443"/>
      <c r="H22" s="443"/>
      <c r="I22" s="443"/>
      <c r="J22" s="443"/>
      <c r="K22" s="368"/>
      <c r="L22" s="443"/>
      <c r="M22" s="443"/>
      <c r="N22" s="443"/>
      <c r="O22" s="443"/>
      <c r="P22" s="443"/>
      <c r="Q22" s="443"/>
      <c r="R22" s="443"/>
      <c r="S22" s="369"/>
      <c r="T22" s="390"/>
      <c r="U22" s="351"/>
      <c r="V22" s="351"/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</row>
    <row r="23" ht="11.25" customHeight="1">
      <c r="A23" s="367" t="s">
        <v>79</v>
      </c>
      <c r="B23" s="351">
        <v>604.0</v>
      </c>
      <c r="C23" s="351">
        <v>8.0</v>
      </c>
      <c r="D23" s="351"/>
      <c r="E23" s="443"/>
      <c r="F23" s="443"/>
      <c r="G23" s="443"/>
      <c r="H23" s="443"/>
      <c r="I23" s="443"/>
      <c r="J23" s="443"/>
      <c r="K23" s="368"/>
      <c r="L23" s="443"/>
      <c r="M23" s="443"/>
      <c r="N23" s="443"/>
      <c r="O23" s="443"/>
      <c r="P23" s="443"/>
      <c r="Q23" s="443"/>
      <c r="R23" s="443"/>
      <c r="S23" s="369"/>
      <c r="T23" s="390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</row>
    <row r="24" ht="11.25" customHeight="1">
      <c r="A24" s="416" t="s">
        <v>80</v>
      </c>
      <c r="B24" s="351">
        <v>604.0</v>
      </c>
      <c r="C24" s="351">
        <v>10.0</v>
      </c>
      <c r="D24" s="351"/>
      <c r="E24" s="515">
        <v>0.0</v>
      </c>
      <c r="F24" s="515">
        <v>0.0</v>
      </c>
      <c r="G24" s="515">
        <v>0.0</v>
      </c>
      <c r="H24" s="515">
        <v>0.0</v>
      </c>
      <c r="I24" s="515">
        <v>0.0</v>
      </c>
      <c r="J24" s="515">
        <v>0.0</v>
      </c>
      <c r="K24" s="368"/>
      <c r="L24" s="515">
        <v>0.0</v>
      </c>
      <c r="M24" s="515">
        <v>0.0</v>
      </c>
      <c r="N24" s="515">
        <v>0.0</v>
      </c>
      <c r="O24" s="515">
        <v>0.0</v>
      </c>
      <c r="P24" s="515">
        <v>0.0</v>
      </c>
      <c r="Q24" s="515">
        <v>0.0</v>
      </c>
      <c r="R24" s="556">
        <f t="shared" ref="R24:R25" si="7">SUM(E24:J24,L24:Q24)</f>
        <v>0</v>
      </c>
      <c r="S24" s="369">
        <f t="shared" ref="S24:S25" si="8">IFERROR(R24/$R$3,"")</f>
        <v>0</v>
      </c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426" t="s">
        <v>116</v>
      </c>
      <c r="B25" s="351">
        <v>604.0</v>
      </c>
      <c r="C25" s="351">
        <v>11.0</v>
      </c>
      <c r="D25" s="351"/>
      <c r="E25" s="515">
        <v>0.0</v>
      </c>
      <c r="F25" s="515">
        <v>0.0</v>
      </c>
      <c r="G25" s="515">
        <v>0.0</v>
      </c>
      <c r="H25" s="515">
        <v>0.0</v>
      </c>
      <c r="I25" s="515">
        <v>0.0</v>
      </c>
      <c r="J25" s="515">
        <v>0.0</v>
      </c>
      <c r="K25" s="368"/>
      <c r="L25" s="515">
        <v>0.0</v>
      </c>
      <c r="M25" s="515">
        <v>0.0</v>
      </c>
      <c r="N25" s="515">
        <v>0.0</v>
      </c>
      <c r="O25" s="515">
        <v>0.0</v>
      </c>
      <c r="P25" s="515">
        <v>0.0</v>
      </c>
      <c r="Q25" s="515">
        <v>0.0</v>
      </c>
      <c r="R25" s="556">
        <f t="shared" si="7"/>
        <v>0</v>
      </c>
      <c r="S25" s="369">
        <f t="shared" si="8"/>
        <v>0</v>
      </c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51">
        <v>604.0</v>
      </c>
      <c r="C26" s="351">
        <v>7.0</v>
      </c>
      <c r="D26" s="351"/>
      <c r="E26" s="443"/>
      <c r="F26" s="443"/>
      <c r="G26" s="443"/>
      <c r="H26" s="443"/>
      <c r="I26" s="443"/>
      <c r="J26" s="443"/>
      <c r="K26" s="368"/>
      <c r="L26" s="443"/>
      <c r="M26" s="443"/>
      <c r="N26" s="443"/>
      <c r="O26" s="443"/>
      <c r="P26" s="443"/>
      <c r="Q26" s="443"/>
      <c r="R26" s="443"/>
      <c r="S26" s="369"/>
      <c r="T26" s="390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</row>
    <row r="27" ht="11.25" customHeight="1">
      <c r="A27" s="367" t="s">
        <v>112</v>
      </c>
      <c r="B27" s="351">
        <v>604.0</v>
      </c>
      <c r="C27" s="351">
        <v>9.0</v>
      </c>
      <c r="D27" s="351"/>
      <c r="E27" s="443"/>
      <c r="F27" s="443"/>
      <c r="G27" s="443"/>
      <c r="H27" s="443"/>
      <c r="I27" s="443"/>
      <c r="J27" s="443"/>
      <c r="K27" s="368"/>
      <c r="L27" s="443"/>
      <c r="M27" s="443"/>
      <c r="N27" s="443"/>
      <c r="O27" s="443"/>
      <c r="P27" s="443"/>
      <c r="Q27" s="443"/>
      <c r="R27" s="443"/>
      <c r="S27" s="369"/>
      <c r="T27" s="390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</row>
    <row r="28" ht="11.25" customHeight="1">
      <c r="A28" s="367" t="s">
        <v>113</v>
      </c>
      <c r="B28" s="351">
        <v>604.0</v>
      </c>
      <c r="C28" s="351">
        <v>6.0</v>
      </c>
      <c r="D28" s="351"/>
      <c r="E28" s="443"/>
      <c r="F28" s="443"/>
      <c r="G28" s="443"/>
      <c r="H28" s="443"/>
      <c r="I28" s="443"/>
      <c r="J28" s="443"/>
      <c r="K28" s="368"/>
      <c r="L28" s="443"/>
      <c r="M28" s="443"/>
      <c r="N28" s="443"/>
      <c r="O28" s="443"/>
      <c r="P28" s="443"/>
      <c r="Q28" s="443"/>
      <c r="R28" s="443"/>
      <c r="S28" s="369"/>
      <c r="T28" s="390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</row>
    <row r="29" ht="11.25" customHeight="1">
      <c r="A29" s="367" t="s">
        <v>82</v>
      </c>
      <c r="B29" s="351">
        <v>604.0</v>
      </c>
      <c r="C29" s="351">
        <v>12.0</v>
      </c>
      <c r="D29" s="351"/>
      <c r="E29" s="443"/>
      <c r="F29" s="443"/>
      <c r="G29" s="443"/>
      <c r="H29" s="443"/>
      <c r="I29" s="443"/>
      <c r="J29" s="443"/>
      <c r="K29" s="368"/>
      <c r="L29" s="443"/>
      <c r="M29" s="443"/>
      <c r="N29" s="443"/>
      <c r="O29" s="443"/>
      <c r="P29" s="443"/>
      <c r="Q29" s="443"/>
      <c r="R29" s="443"/>
      <c r="S29" s="369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  <c r="P30" s="377"/>
      <c r="Q30" s="377"/>
      <c r="R30" s="470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9">E3-E18</f>
        <v>32937640</v>
      </c>
      <c r="F31" s="395">
        <f t="shared" si="9"/>
        <v>31006972</v>
      </c>
      <c r="G31" s="395">
        <f t="shared" si="9"/>
        <v>36356237</v>
      </c>
      <c r="H31" s="395">
        <f t="shared" si="9"/>
        <v>31862663</v>
      </c>
      <c r="I31" s="395">
        <f t="shared" si="9"/>
        <v>34272976</v>
      </c>
      <c r="J31" s="395">
        <f t="shared" si="9"/>
        <v>28965008</v>
      </c>
      <c r="K31" s="396"/>
      <c r="L31" s="395">
        <f t="shared" ref="L31:Q31" si="10">L3-L18</f>
        <v>30892747</v>
      </c>
      <c r="M31" s="395">
        <f t="shared" si="10"/>
        <v>31670884</v>
      </c>
      <c r="N31" s="395">
        <f t="shared" si="10"/>
        <v>29926349</v>
      </c>
      <c r="O31" s="395">
        <f t="shared" si="10"/>
        <v>27453219</v>
      </c>
      <c r="P31" s="395">
        <f t="shared" si="10"/>
        <v>31501941</v>
      </c>
      <c r="Q31" s="395">
        <f t="shared" si="10"/>
        <v>31527426</v>
      </c>
      <c r="R31" s="395">
        <f>SUM(E31:J31,L31:Q31)</f>
        <v>378374062</v>
      </c>
      <c r="S31" s="384">
        <f>IFERROR(R31/$R$3,"")</f>
        <v>1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6"/>
      <c r="C32" s="386"/>
      <c r="D32" s="386"/>
      <c r="E32" s="582"/>
      <c r="F32" s="582"/>
      <c r="G32" s="582"/>
      <c r="H32" s="582"/>
      <c r="I32" s="582"/>
      <c r="J32" s="582"/>
      <c r="K32" s="387"/>
      <c r="L32" s="582"/>
      <c r="M32" s="582"/>
      <c r="N32" s="582"/>
      <c r="O32" s="582"/>
      <c r="P32" s="582"/>
      <c r="Q32" s="582"/>
      <c r="R32" s="443"/>
      <c r="S32" s="388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51"/>
      <c r="C33" s="351"/>
      <c r="D33" s="351"/>
      <c r="E33" s="443"/>
      <c r="F33" s="443"/>
      <c r="G33" s="443"/>
      <c r="H33" s="443"/>
      <c r="I33" s="443"/>
      <c r="J33" s="443"/>
      <c r="K33" s="368"/>
      <c r="L33" s="443"/>
      <c r="M33" s="443"/>
      <c r="N33" s="443"/>
      <c r="O33" s="443"/>
      <c r="P33" s="443"/>
      <c r="Q33" s="443"/>
      <c r="R33" s="443"/>
      <c r="S33" s="369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443"/>
      <c r="F34" s="443"/>
      <c r="G34" s="443"/>
      <c r="H34" s="443"/>
      <c r="I34" s="443"/>
      <c r="J34" s="443"/>
      <c r="K34" s="368"/>
      <c r="L34" s="443"/>
      <c r="M34" s="443"/>
      <c r="N34" s="443"/>
      <c r="O34" s="443"/>
      <c r="P34" s="443"/>
      <c r="Q34" s="443"/>
      <c r="R34" s="443"/>
      <c r="S34" s="369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587"/>
      <c r="F35" s="587"/>
      <c r="G35" s="587"/>
      <c r="H35" s="587"/>
      <c r="I35" s="587"/>
      <c r="J35" s="587"/>
      <c r="K35" s="397"/>
      <c r="L35" s="587"/>
      <c r="M35" s="587"/>
      <c r="N35" s="587"/>
      <c r="O35" s="587"/>
      <c r="P35" s="587"/>
      <c r="Q35" s="587"/>
      <c r="R35" s="443"/>
      <c r="S35" s="398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373" t="s">
        <v>109</v>
      </c>
      <c r="B36" s="356"/>
      <c r="C36" s="356"/>
      <c r="D36" s="356"/>
      <c r="E36" s="587"/>
      <c r="F36" s="587"/>
      <c r="G36" s="587"/>
      <c r="H36" s="587"/>
      <c r="I36" s="587"/>
      <c r="J36" s="587"/>
      <c r="K36" s="397"/>
      <c r="L36" s="587"/>
      <c r="M36" s="587"/>
      <c r="N36" s="587"/>
      <c r="O36" s="587"/>
      <c r="P36" s="587"/>
      <c r="Q36" s="587"/>
      <c r="R36" s="443"/>
      <c r="S36" s="398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87"/>
      <c r="F37" s="587"/>
      <c r="G37" s="587"/>
      <c r="H37" s="587"/>
      <c r="I37" s="587"/>
      <c r="J37" s="587"/>
      <c r="K37" s="397"/>
      <c r="L37" s="587"/>
      <c r="M37" s="587"/>
      <c r="N37" s="587"/>
      <c r="O37" s="587"/>
      <c r="P37" s="587"/>
      <c r="Q37" s="587"/>
      <c r="R37" s="443"/>
      <c r="S37" s="398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67" t="s">
        <v>79</v>
      </c>
      <c r="B38" s="356"/>
      <c r="C38" s="356"/>
      <c r="D38" s="356"/>
      <c r="E38" s="587"/>
      <c r="F38" s="587"/>
      <c r="G38" s="587"/>
      <c r="H38" s="587"/>
      <c r="I38" s="587"/>
      <c r="J38" s="587"/>
      <c r="K38" s="397"/>
      <c r="L38" s="587"/>
      <c r="M38" s="587"/>
      <c r="N38" s="587"/>
      <c r="O38" s="587"/>
      <c r="P38" s="587"/>
      <c r="Q38" s="587"/>
      <c r="R38" s="443"/>
      <c r="S38" s="398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416" t="s">
        <v>80</v>
      </c>
      <c r="B39" s="351"/>
      <c r="C39" s="351"/>
      <c r="D39" s="351"/>
      <c r="E39" s="368">
        <f t="shared" ref="E39:J39" si="11">E11-E24</f>
        <v>30545640</v>
      </c>
      <c r="F39" s="368">
        <f t="shared" si="11"/>
        <v>28722972</v>
      </c>
      <c r="G39" s="368">
        <f t="shared" si="11"/>
        <v>34940237</v>
      </c>
      <c r="H39" s="368">
        <f t="shared" si="11"/>
        <v>30886663</v>
      </c>
      <c r="I39" s="368">
        <f t="shared" si="11"/>
        <v>33436976</v>
      </c>
      <c r="J39" s="368">
        <f t="shared" si="11"/>
        <v>27961008</v>
      </c>
      <c r="K39" s="368"/>
      <c r="L39" s="368">
        <f t="shared" ref="L39:Q39" si="12">L11-L24</f>
        <v>30008747</v>
      </c>
      <c r="M39" s="368">
        <f t="shared" si="12"/>
        <v>31070884</v>
      </c>
      <c r="N39" s="368">
        <f t="shared" si="12"/>
        <v>29422349</v>
      </c>
      <c r="O39" s="368">
        <f t="shared" si="12"/>
        <v>26689219</v>
      </c>
      <c r="P39" s="368">
        <f t="shared" si="12"/>
        <v>30565941</v>
      </c>
      <c r="Q39" s="368">
        <f t="shared" si="12"/>
        <v>29439426</v>
      </c>
      <c r="R39" s="368">
        <f t="shared" ref="R39:R40" si="15">SUM(E39:J39,L39:Q39)</f>
        <v>363690062</v>
      </c>
      <c r="S39" s="369">
        <f t="shared" ref="S39:S40" si="16">IFERROR(R39/$R$3,"")</f>
        <v>0.961191843</v>
      </c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517" t="s">
        <v>116</v>
      </c>
      <c r="B40" s="356"/>
      <c r="C40" s="356"/>
      <c r="D40" s="356"/>
      <c r="E40" s="368">
        <f t="shared" ref="E40:J40" si="13">E12-E25</f>
        <v>2392000</v>
      </c>
      <c r="F40" s="368">
        <f t="shared" si="13"/>
        <v>2284000</v>
      </c>
      <c r="G40" s="368">
        <f t="shared" si="13"/>
        <v>1416000</v>
      </c>
      <c r="H40" s="368">
        <f t="shared" si="13"/>
        <v>976000</v>
      </c>
      <c r="I40" s="368">
        <f t="shared" si="13"/>
        <v>836000</v>
      </c>
      <c r="J40" s="368">
        <f t="shared" si="13"/>
        <v>1004000</v>
      </c>
      <c r="K40" s="368"/>
      <c r="L40" s="368">
        <f t="shared" ref="L40:Q40" si="14">L12-L25</f>
        <v>884000</v>
      </c>
      <c r="M40" s="368">
        <f t="shared" si="14"/>
        <v>600000</v>
      </c>
      <c r="N40" s="368">
        <f t="shared" si="14"/>
        <v>504000</v>
      </c>
      <c r="O40" s="368">
        <f t="shared" si="14"/>
        <v>764000</v>
      </c>
      <c r="P40" s="368">
        <f t="shared" si="14"/>
        <v>936000</v>
      </c>
      <c r="Q40" s="368">
        <f t="shared" si="14"/>
        <v>2088000</v>
      </c>
      <c r="R40" s="368">
        <f t="shared" si="15"/>
        <v>14684000</v>
      </c>
      <c r="S40" s="398">
        <f t="shared" si="16"/>
        <v>0.03880815699</v>
      </c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  <c r="AE40" s="356"/>
      <c r="AF40" s="356"/>
      <c r="AG40" s="356"/>
      <c r="AH40" s="356"/>
      <c r="AI40" s="356"/>
      <c r="AJ40" s="356"/>
      <c r="AK40" s="356"/>
      <c r="AL40" s="356"/>
      <c r="AM40" s="356"/>
    </row>
    <row r="41" ht="11.25" customHeight="1">
      <c r="A41" s="367" t="s">
        <v>111</v>
      </c>
      <c r="B41" s="351"/>
      <c r="C41" s="351"/>
      <c r="D41" s="351"/>
      <c r="E41" s="587"/>
      <c r="F41" s="587"/>
      <c r="G41" s="587"/>
      <c r="H41" s="587"/>
      <c r="I41" s="587"/>
      <c r="J41" s="587"/>
      <c r="K41" s="397"/>
      <c r="L41" s="587"/>
      <c r="M41" s="587"/>
      <c r="N41" s="587"/>
      <c r="O41" s="587"/>
      <c r="P41" s="587"/>
      <c r="Q41" s="587"/>
      <c r="R41" s="443"/>
      <c r="S41" s="398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</row>
    <row r="42" ht="11.25" customHeight="1">
      <c r="A42" s="367" t="s">
        <v>112</v>
      </c>
      <c r="B42" s="351"/>
      <c r="C42" s="351"/>
      <c r="D42" s="351"/>
      <c r="E42" s="587"/>
      <c r="F42" s="587"/>
      <c r="G42" s="587"/>
      <c r="H42" s="587"/>
      <c r="I42" s="587"/>
      <c r="J42" s="587"/>
      <c r="K42" s="397"/>
      <c r="L42" s="587"/>
      <c r="M42" s="587"/>
      <c r="N42" s="587"/>
      <c r="O42" s="587"/>
      <c r="P42" s="587"/>
      <c r="Q42" s="587"/>
      <c r="R42" s="443"/>
      <c r="S42" s="369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</row>
    <row r="43" ht="11.25" customHeight="1">
      <c r="A43" s="367" t="s">
        <v>113</v>
      </c>
      <c r="B43" s="356"/>
      <c r="C43" s="356"/>
      <c r="D43" s="356"/>
      <c r="E43" s="587"/>
      <c r="F43" s="587"/>
      <c r="G43" s="587"/>
      <c r="H43" s="587"/>
      <c r="I43" s="587"/>
      <c r="J43" s="587"/>
      <c r="K43" s="397"/>
      <c r="L43" s="587"/>
      <c r="M43" s="587"/>
      <c r="N43" s="587"/>
      <c r="O43" s="587"/>
      <c r="P43" s="587"/>
      <c r="Q43" s="587"/>
      <c r="R43" s="443"/>
      <c r="S43" s="369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367" t="s">
        <v>82</v>
      </c>
      <c r="B44" s="356"/>
      <c r="C44" s="356"/>
      <c r="D44" s="356"/>
      <c r="E44" s="587"/>
      <c r="F44" s="587"/>
      <c r="G44" s="587"/>
      <c r="H44" s="587"/>
      <c r="I44" s="587"/>
      <c r="J44" s="587"/>
      <c r="K44" s="397"/>
      <c r="L44" s="587"/>
      <c r="M44" s="587"/>
      <c r="N44" s="587"/>
      <c r="O44" s="587"/>
      <c r="P44" s="587"/>
      <c r="Q44" s="587"/>
      <c r="R44" s="443"/>
      <c r="S44" s="369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99"/>
      <c r="B45" s="400"/>
      <c r="C45" s="400"/>
      <c r="D45" s="400"/>
      <c r="E45" s="589"/>
      <c r="F45" s="589"/>
      <c r="G45" s="589"/>
      <c r="H45" s="589"/>
      <c r="I45" s="589"/>
      <c r="J45" s="589"/>
      <c r="K45" s="401"/>
      <c r="L45" s="589"/>
      <c r="M45" s="589"/>
      <c r="N45" s="589"/>
      <c r="O45" s="589"/>
      <c r="P45" s="589"/>
      <c r="Q45" s="589"/>
      <c r="R45" s="589"/>
      <c r="S45" s="402"/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J46" si="17">IFERROR(E31/E3,"")</f>
        <v>1</v>
      </c>
      <c r="F46" s="404">
        <f t="shared" si="17"/>
        <v>1</v>
      </c>
      <c r="G46" s="404">
        <f t="shared" si="17"/>
        <v>1</v>
      </c>
      <c r="H46" s="404">
        <f t="shared" si="17"/>
        <v>1</v>
      </c>
      <c r="I46" s="404">
        <f t="shared" si="17"/>
        <v>1</v>
      </c>
      <c r="J46" s="404">
        <f t="shared" si="17"/>
        <v>1</v>
      </c>
      <c r="K46" s="404"/>
      <c r="L46" s="404">
        <f t="shared" ref="L46:R46" si="18">IFERROR(L31/L3,"")</f>
        <v>1</v>
      </c>
      <c r="M46" s="404">
        <f t="shared" si="18"/>
        <v>1</v>
      </c>
      <c r="N46" s="404">
        <f t="shared" si="18"/>
        <v>1</v>
      </c>
      <c r="O46" s="404">
        <f t="shared" si="18"/>
        <v>1</v>
      </c>
      <c r="P46" s="404">
        <f t="shared" si="18"/>
        <v>1</v>
      </c>
      <c r="Q46" s="404">
        <f t="shared" si="18"/>
        <v>1</v>
      </c>
      <c r="R46" s="404">
        <f t="shared" si="18"/>
        <v>1</v>
      </c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19">SUM(E49:E52)</f>
        <v>3018862</v>
      </c>
      <c r="F48" s="361">
        <f t="shared" si="19"/>
        <v>2930961</v>
      </c>
      <c r="G48" s="361">
        <f t="shared" si="19"/>
        <v>3262201</v>
      </c>
      <c r="H48" s="361">
        <f t="shared" si="19"/>
        <v>3709962</v>
      </c>
      <c r="I48" s="361">
        <f t="shared" si="19"/>
        <v>3567404</v>
      </c>
      <c r="J48" s="361">
        <f t="shared" si="19"/>
        <v>2907051</v>
      </c>
      <c r="K48" s="361"/>
      <c r="L48" s="361">
        <f t="shared" ref="L48:Q48" si="20">SUM(L49:L52)</f>
        <v>2955446</v>
      </c>
      <c r="M48" s="361">
        <f t="shared" si="20"/>
        <v>3069818</v>
      </c>
      <c r="N48" s="361">
        <f t="shared" si="20"/>
        <v>2480818</v>
      </c>
      <c r="O48" s="361">
        <f t="shared" si="20"/>
        <v>2064178</v>
      </c>
      <c r="P48" s="361">
        <f t="shared" si="20"/>
        <v>3087096</v>
      </c>
      <c r="Q48" s="361">
        <f t="shared" si="20"/>
        <v>2874516</v>
      </c>
      <c r="R48" s="361">
        <f t="shared" ref="R48:R98" si="21">SUM(E48:J48,L48:Q48)</f>
        <v>35928313</v>
      </c>
      <c r="S48" s="362">
        <f t="shared" ref="S48:S98" si="22">IFERROR(R48/$R$3,"")</f>
        <v>0.09495448184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415" t="s">
        <v>121</v>
      </c>
      <c r="B49" s="364">
        <v>751.0</v>
      </c>
      <c r="C49" s="364">
        <v>1.0</v>
      </c>
      <c r="D49" s="366"/>
      <c r="E49" s="513">
        <v>0.0</v>
      </c>
      <c r="F49" s="513">
        <v>0.0</v>
      </c>
      <c r="G49" s="513">
        <v>0.0</v>
      </c>
      <c r="H49" s="513">
        <v>0.0</v>
      </c>
      <c r="I49" s="513">
        <v>0.0</v>
      </c>
      <c r="J49" s="513">
        <v>0.0</v>
      </c>
      <c r="K49" s="365"/>
      <c r="L49" s="513">
        <v>0.0</v>
      </c>
      <c r="M49" s="513">
        <v>0.0</v>
      </c>
      <c r="N49" s="513">
        <v>0.0</v>
      </c>
      <c r="O49" s="513">
        <v>0.0</v>
      </c>
      <c r="P49" s="513">
        <v>0.0</v>
      </c>
      <c r="Q49" s="513">
        <v>0.0</v>
      </c>
      <c r="R49" s="514">
        <f t="shared" si="21"/>
        <v>0</v>
      </c>
      <c r="S49" s="366">
        <f t="shared" si="22"/>
        <v>0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426" t="s">
        <v>122</v>
      </c>
      <c r="B50" s="351">
        <v>751.0</v>
      </c>
      <c r="C50" s="351">
        <v>2.0</v>
      </c>
      <c r="D50" s="369"/>
      <c r="E50" s="515">
        <v>544.0</v>
      </c>
      <c r="F50" s="515">
        <v>0.0</v>
      </c>
      <c r="G50" s="515">
        <v>205.0</v>
      </c>
      <c r="H50" s="515">
        <v>672.0</v>
      </c>
      <c r="I50" s="515">
        <v>2266.0</v>
      </c>
      <c r="J50" s="515">
        <v>410.0</v>
      </c>
      <c r="K50" s="368"/>
      <c r="L50" s="515">
        <v>2174.0</v>
      </c>
      <c r="M50" s="515">
        <v>1224.0</v>
      </c>
      <c r="N50" s="515">
        <v>546.0</v>
      </c>
      <c r="O50" s="515">
        <v>6645.0</v>
      </c>
      <c r="P50" s="515">
        <v>5442.0</v>
      </c>
      <c r="Q50" s="515">
        <v>672.0</v>
      </c>
      <c r="R50" s="516">
        <f t="shared" si="21"/>
        <v>20800</v>
      </c>
      <c r="S50" s="369">
        <f t="shared" si="22"/>
        <v>0.00005497205567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3011181.0</v>
      </c>
      <c r="F51" s="518">
        <v>2926350.0</v>
      </c>
      <c r="G51" s="518">
        <v>3257385.0</v>
      </c>
      <c r="H51" s="518">
        <v>3704679.0</v>
      </c>
      <c r="I51" s="518">
        <v>3565138.0</v>
      </c>
      <c r="J51" s="518">
        <v>2906641.0</v>
      </c>
      <c r="K51" s="397"/>
      <c r="L51" s="518">
        <v>2953272.0</v>
      </c>
      <c r="M51" s="518">
        <v>3068594.0</v>
      </c>
      <c r="N51" s="518">
        <v>2480272.0</v>
      </c>
      <c r="O51" s="518">
        <v>2053598.0</v>
      </c>
      <c r="P51" s="518">
        <v>3077949.0</v>
      </c>
      <c r="Q51" s="518">
        <v>2870065.0</v>
      </c>
      <c r="R51" s="520">
        <f t="shared" si="21"/>
        <v>35875124</v>
      </c>
      <c r="S51" s="398">
        <f t="shared" si="22"/>
        <v>0.09481390931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7137.0</v>
      </c>
      <c r="F52" s="519">
        <v>4611.0</v>
      </c>
      <c r="G52" s="519">
        <v>4611.0</v>
      </c>
      <c r="H52" s="519">
        <v>4611.0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3935.0</v>
      </c>
      <c r="P52" s="519">
        <v>3705.0</v>
      </c>
      <c r="Q52" s="519">
        <v>3779.0</v>
      </c>
      <c r="R52" s="528">
        <f t="shared" si="21"/>
        <v>32389</v>
      </c>
      <c r="S52" s="402">
        <f t="shared" si="22"/>
        <v>0.00008560047649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86">
        <v>0.0</v>
      </c>
      <c r="F53" s="586">
        <v>0.0</v>
      </c>
      <c r="G53" s="586">
        <v>0.0</v>
      </c>
      <c r="H53" s="586">
        <v>0.0</v>
      </c>
      <c r="I53" s="586">
        <v>0.0</v>
      </c>
      <c r="J53" s="586">
        <v>0.0</v>
      </c>
      <c r="K53" s="387"/>
      <c r="L53" s="586">
        <v>0.0</v>
      </c>
      <c r="M53" s="586">
        <v>0.0</v>
      </c>
      <c r="N53" s="586">
        <v>0.0</v>
      </c>
      <c r="O53" s="586">
        <v>0.0</v>
      </c>
      <c r="P53" s="586">
        <v>0.0</v>
      </c>
      <c r="Q53" s="586">
        <v>0.0</v>
      </c>
      <c r="R53" s="525">
        <f t="shared" si="21"/>
        <v>0</v>
      </c>
      <c r="S53" s="388">
        <f t="shared" si="22"/>
        <v>0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15">
        <v>18490.0</v>
      </c>
      <c r="F54" s="515">
        <v>11883.0</v>
      </c>
      <c r="G54" s="515">
        <v>3970.0</v>
      </c>
      <c r="H54" s="515">
        <v>497.0</v>
      </c>
      <c r="I54" s="515">
        <v>2820.0</v>
      </c>
      <c r="J54" s="515">
        <v>13696.0</v>
      </c>
      <c r="K54" s="368"/>
      <c r="L54" s="515">
        <v>3414.0</v>
      </c>
      <c r="M54" s="515">
        <v>0.0</v>
      </c>
      <c r="N54" s="515">
        <v>2596.0</v>
      </c>
      <c r="O54" s="515">
        <v>39881.0</v>
      </c>
      <c r="P54" s="515">
        <v>4048.0</v>
      </c>
      <c r="Q54" s="515">
        <v>0.0</v>
      </c>
      <c r="R54" s="516">
        <f t="shared" si="21"/>
        <v>101295</v>
      </c>
      <c r="S54" s="369">
        <f t="shared" si="22"/>
        <v>0.0002677112682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23">SUM(E56:E64)</f>
        <v>20681701</v>
      </c>
      <c r="F55" s="397">
        <f t="shared" si="23"/>
        <v>9872858</v>
      </c>
      <c r="G55" s="397">
        <f t="shared" si="23"/>
        <v>8113952</v>
      </c>
      <c r="H55" s="397">
        <f t="shared" si="23"/>
        <v>7569483</v>
      </c>
      <c r="I55" s="397">
        <f t="shared" si="23"/>
        <v>6821483</v>
      </c>
      <c r="J55" s="397">
        <f t="shared" si="23"/>
        <v>9624312</v>
      </c>
      <c r="K55" s="397"/>
      <c r="L55" s="397">
        <f t="shared" ref="L55:Q55" si="24">SUM(L56:L64)</f>
        <v>9940357</v>
      </c>
      <c r="M55" s="397">
        <f t="shared" si="24"/>
        <v>7377391</v>
      </c>
      <c r="N55" s="397">
        <f t="shared" si="24"/>
        <v>5458483</v>
      </c>
      <c r="O55" s="397">
        <f t="shared" si="24"/>
        <v>8927089</v>
      </c>
      <c r="P55" s="397">
        <f t="shared" si="24"/>
        <v>8626297</v>
      </c>
      <c r="Q55" s="397">
        <f t="shared" si="24"/>
        <v>8258829</v>
      </c>
      <c r="R55" s="520">
        <f t="shared" si="21"/>
        <v>111272235</v>
      </c>
      <c r="S55" s="398">
        <f t="shared" si="22"/>
        <v>0.2940799758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7652565.0</v>
      </c>
      <c r="F56" s="513">
        <v>8787998.0</v>
      </c>
      <c r="G56" s="513">
        <v>7130612.0</v>
      </c>
      <c r="H56" s="513">
        <v>6548343.0</v>
      </c>
      <c r="I56" s="513">
        <v>5801678.0</v>
      </c>
      <c r="J56" s="513">
        <v>8267986.0</v>
      </c>
      <c r="K56" s="365"/>
      <c r="L56" s="513">
        <v>8422706.0</v>
      </c>
      <c r="M56" s="513">
        <v>6548816.0</v>
      </c>
      <c r="N56" s="513">
        <v>4364308.0</v>
      </c>
      <c r="O56" s="513">
        <v>7826264.0</v>
      </c>
      <c r="P56" s="513">
        <v>7687906.0</v>
      </c>
      <c r="Q56" s="513">
        <v>7470906.0</v>
      </c>
      <c r="R56" s="514">
        <f t="shared" si="21"/>
        <v>86510088</v>
      </c>
      <c r="S56" s="366">
        <f t="shared" si="22"/>
        <v>0.2286364122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0.0</v>
      </c>
      <c r="F57" s="586">
        <v>0.0</v>
      </c>
      <c r="G57" s="586">
        <v>0.0</v>
      </c>
      <c r="H57" s="586">
        <v>0.0</v>
      </c>
      <c r="I57" s="586">
        <v>0.0</v>
      </c>
      <c r="J57" s="586">
        <v>0.0</v>
      </c>
      <c r="K57" s="387"/>
      <c r="L57" s="586">
        <v>0.0</v>
      </c>
      <c r="M57" s="586">
        <v>0.0</v>
      </c>
      <c r="N57" s="586">
        <v>0.0</v>
      </c>
      <c r="O57" s="586">
        <v>0.0</v>
      </c>
      <c r="P57" s="586">
        <v>0.0</v>
      </c>
      <c r="Q57" s="586">
        <v>0.0</v>
      </c>
      <c r="R57" s="525">
        <f t="shared" si="21"/>
        <v>0</v>
      </c>
      <c r="S57" s="388">
        <f t="shared" si="22"/>
        <v>0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0.0</v>
      </c>
      <c r="F58" s="586">
        <v>0.0</v>
      </c>
      <c r="G58" s="586">
        <v>0.0</v>
      </c>
      <c r="H58" s="586">
        <v>0.0</v>
      </c>
      <c r="I58" s="586">
        <v>0.0</v>
      </c>
      <c r="J58" s="586">
        <v>0.0</v>
      </c>
      <c r="K58" s="387"/>
      <c r="L58" s="586">
        <v>0.0</v>
      </c>
      <c r="M58" s="586">
        <v>0.0</v>
      </c>
      <c r="N58" s="586">
        <v>0.0</v>
      </c>
      <c r="O58" s="586">
        <v>0.0</v>
      </c>
      <c r="P58" s="586">
        <v>0.0</v>
      </c>
      <c r="Q58" s="586">
        <v>0.0</v>
      </c>
      <c r="R58" s="525">
        <f t="shared" si="21"/>
        <v>0</v>
      </c>
      <c r="S58" s="388">
        <f t="shared" si="22"/>
        <v>0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1.1247336E7</v>
      </c>
      <c r="F59" s="586">
        <v>1068660.0</v>
      </c>
      <c r="G59" s="586">
        <v>967140.0</v>
      </c>
      <c r="H59" s="586">
        <v>1004940.0</v>
      </c>
      <c r="I59" s="586">
        <v>1003605.0</v>
      </c>
      <c r="J59" s="586">
        <v>1336886.0</v>
      </c>
      <c r="K59" s="387"/>
      <c r="L59" s="586">
        <v>1501151.0</v>
      </c>
      <c r="M59" s="586">
        <v>812075.0</v>
      </c>
      <c r="N59" s="586">
        <v>1027675.0</v>
      </c>
      <c r="O59" s="586">
        <v>1084325.0</v>
      </c>
      <c r="P59" s="586">
        <v>786225.0</v>
      </c>
      <c r="Q59" s="586">
        <v>787923.0</v>
      </c>
      <c r="R59" s="525">
        <f t="shared" si="21"/>
        <v>22627941</v>
      </c>
      <c r="S59" s="388">
        <f t="shared" si="22"/>
        <v>0.05980309771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896200.0</v>
      </c>
      <c r="F60" s="586">
        <v>16200.0</v>
      </c>
      <c r="G60" s="586">
        <v>16200.0</v>
      </c>
      <c r="H60" s="586">
        <v>16200.0</v>
      </c>
      <c r="I60" s="586">
        <v>16200.0</v>
      </c>
      <c r="J60" s="586">
        <v>16200.0</v>
      </c>
      <c r="K60" s="387"/>
      <c r="L60" s="586">
        <v>16500.0</v>
      </c>
      <c r="M60" s="586">
        <v>16500.0</v>
      </c>
      <c r="N60" s="586">
        <v>16500.0</v>
      </c>
      <c r="O60" s="586">
        <v>16500.0</v>
      </c>
      <c r="P60" s="586">
        <v>16500.0</v>
      </c>
      <c r="Q60" s="586">
        <v>0.0</v>
      </c>
      <c r="R60" s="525">
        <f t="shared" si="21"/>
        <v>1059700</v>
      </c>
      <c r="S60" s="388">
        <f t="shared" si="22"/>
        <v>0.002800667663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756000.0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50000.0</v>
      </c>
      <c r="O61" s="586">
        <v>0.0</v>
      </c>
      <c r="P61" s="586">
        <v>135666.0</v>
      </c>
      <c r="Q61" s="586">
        <v>0.0</v>
      </c>
      <c r="R61" s="525">
        <f t="shared" si="21"/>
        <v>941666</v>
      </c>
      <c r="S61" s="388">
        <f t="shared" si="22"/>
        <v>0.002488717105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92">
        <v>129600.0</v>
      </c>
      <c r="F62" s="592">
        <v>0.0</v>
      </c>
      <c r="G62" s="592">
        <v>0.0</v>
      </c>
      <c r="H62" s="592">
        <v>0.0</v>
      </c>
      <c r="I62" s="592">
        <v>0.0</v>
      </c>
      <c r="J62" s="592">
        <v>0.0</v>
      </c>
      <c r="K62" s="465"/>
      <c r="L62" s="592">
        <v>0.0</v>
      </c>
      <c r="M62" s="592">
        <v>0.0</v>
      </c>
      <c r="N62" s="592">
        <v>0.0</v>
      </c>
      <c r="O62" s="592">
        <v>0.0</v>
      </c>
      <c r="P62" s="592">
        <v>0.0</v>
      </c>
      <c r="Q62" s="592">
        <v>0.0</v>
      </c>
      <c r="R62" s="525">
        <f t="shared" si="21"/>
        <v>129600</v>
      </c>
      <c r="S62" s="388">
        <f t="shared" si="22"/>
        <v>0.000342518193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92">
        <v>0.0</v>
      </c>
      <c r="F63" s="592">
        <v>0.0</v>
      </c>
      <c r="G63" s="592">
        <v>0.0</v>
      </c>
      <c r="H63" s="592">
        <v>0.0</v>
      </c>
      <c r="I63" s="592">
        <v>0.0</v>
      </c>
      <c r="J63" s="592">
        <v>3240.0</v>
      </c>
      <c r="K63" s="465"/>
      <c r="L63" s="592">
        <v>0.0</v>
      </c>
      <c r="M63" s="592">
        <v>0.0</v>
      </c>
      <c r="N63" s="592">
        <v>0.0</v>
      </c>
      <c r="O63" s="592">
        <v>0.0</v>
      </c>
      <c r="P63" s="592">
        <v>0.0</v>
      </c>
      <c r="Q63" s="592">
        <v>0.0</v>
      </c>
      <c r="R63" s="525">
        <f t="shared" si="21"/>
        <v>3240</v>
      </c>
      <c r="S63" s="388">
        <f t="shared" si="22"/>
        <v>0.000008562954825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19"/>
      <c r="F64" s="519"/>
      <c r="G64" s="519"/>
      <c r="H64" s="519"/>
      <c r="I64" s="519"/>
      <c r="J64" s="519"/>
      <c r="K64" s="401"/>
      <c r="L64" s="519"/>
      <c r="M64" s="519"/>
      <c r="N64" s="519"/>
      <c r="O64" s="519"/>
      <c r="P64" s="519"/>
      <c r="Q64" s="519"/>
      <c r="R64" s="528">
        <f t="shared" si="21"/>
        <v>0</v>
      </c>
      <c r="S64" s="402">
        <f t="shared" si="22"/>
        <v>0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86">
        <v>0.0</v>
      </c>
      <c r="F65" s="586">
        <v>0.0</v>
      </c>
      <c r="G65" s="586">
        <v>0.0</v>
      </c>
      <c r="H65" s="586">
        <v>0.0</v>
      </c>
      <c r="I65" s="586">
        <v>0.0</v>
      </c>
      <c r="J65" s="586">
        <v>0.0</v>
      </c>
      <c r="K65" s="387"/>
      <c r="L65" s="586">
        <v>0.0</v>
      </c>
      <c r="M65" s="586">
        <v>11000.0</v>
      </c>
      <c r="N65" s="586">
        <v>0.0</v>
      </c>
      <c r="O65" s="586">
        <v>0.0</v>
      </c>
      <c r="P65" s="586">
        <v>0.0</v>
      </c>
      <c r="Q65" s="586">
        <v>0.0</v>
      </c>
      <c r="R65" s="525">
        <f t="shared" si="21"/>
        <v>11000</v>
      </c>
      <c r="S65" s="388">
        <f t="shared" si="22"/>
        <v>0.00002907176021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0.0</v>
      </c>
      <c r="F66" s="515">
        <v>0.0</v>
      </c>
      <c r="G66" s="515">
        <v>0.0</v>
      </c>
      <c r="H66" s="515">
        <v>0.0</v>
      </c>
      <c r="I66" s="515">
        <v>0.0</v>
      </c>
      <c r="J66" s="515">
        <v>0.0</v>
      </c>
      <c r="K66" s="368"/>
      <c r="L66" s="515">
        <v>0.0</v>
      </c>
      <c r="M66" s="515">
        <v>0.0</v>
      </c>
      <c r="N66" s="515">
        <v>0.0</v>
      </c>
      <c r="O66" s="515">
        <v>0.0</v>
      </c>
      <c r="P66" s="515">
        <v>0.0</v>
      </c>
      <c r="Q66" s="515">
        <v>0.0</v>
      </c>
      <c r="R66" s="516">
        <f t="shared" si="21"/>
        <v>0</v>
      </c>
      <c r="S66" s="369">
        <f t="shared" si="22"/>
        <v>0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0.0</v>
      </c>
      <c r="F67" s="515">
        <v>0.0</v>
      </c>
      <c r="G67" s="515">
        <v>0.0</v>
      </c>
      <c r="H67" s="515">
        <v>0.0</v>
      </c>
      <c r="I67" s="515">
        <v>0.0</v>
      </c>
      <c r="J67" s="515">
        <v>0.0</v>
      </c>
      <c r="K67" s="368"/>
      <c r="L67" s="515">
        <v>0.0</v>
      </c>
      <c r="M67" s="515">
        <v>0.0</v>
      </c>
      <c r="N67" s="515">
        <v>1475.0</v>
      </c>
      <c r="O67" s="515">
        <v>0.0</v>
      </c>
      <c r="P67" s="515">
        <v>6063.0</v>
      </c>
      <c r="Q67" s="515">
        <v>0.0</v>
      </c>
      <c r="R67" s="516">
        <f t="shared" si="21"/>
        <v>7538</v>
      </c>
      <c r="S67" s="369">
        <f t="shared" si="22"/>
        <v>0.00001992208441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0.0</v>
      </c>
      <c r="F68" s="515">
        <v>7232.0</v>
      </c>
      <c r="G68" s="515">
        <v>3020.0</v>
      </c>
      <c r="H68" s="515">
        <v>0.0</v>
      </c>
      <c r="I68" s="515">
        <v>0.0</v>
      </c>
      <c r="J68" s="515">
        <v>0.0</v>
      </c>
      <c r="K68" s="368"/>
      <c r="L68" s="515">
        <v>0.0</v>
      </c>
      <c r="M68" s="515">
        <v>0.0</v>
      </c>
      <c r="N68" s="515">
        <v>0.0</v>
      </c>
      <c r="O68" s="515">
        <v>0.0</v>
      </c>
      <c r="P68" s="515">
        <v>0.0</v>
      </c>
      <c r="Q68" s="515">
        <v>0.0</v>
      </c>
      <c r="R68" s="516">
        <f t="shared" si="21"/>
        <v>10252</v>
      </c>
      <c r="S68" s="369">
        <f t="shared" si="22"/>
        <v>0.00002709488052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0.0</v>
      </c>
      <c r="F69" s="515">
        <v>0.0</v>
      </c>
      <c r="G69" s="515">
        <v>106804.0</v>
      </c>
      <c r="H69" s="515">
        <v>0.0</v>
      </c>
      <c r="I69" s="515">
        <v>0.0</v>
      </c>
      <c r="J69" s="515">
        <v>95308.0</v>
      </c>
      <c r="K69" s="368"/>
      <c r="L69" s="515">
        <v>0.0</v>
      </c>
      <c r="M69" s="515">
        <v>0.0</v>
      </c>
      <c r="N69" s="515">
        <v>8185.0</v>
      </c>
      <c r="O69" s="515">
        <v>0.0</v>
      </c>
      <c r="P69" s="515">
        <v>2000.0</v>
      </c>
      <c r="Q69" s="515">
        <v>0.0</v>
      </c>
      <c r="R69" s="516">
        <f t="shared" si="21"/>
        <v>212297</v>
      </c>
      <c r="S69" s="369">
        <f t="shared" si="22"/>
        <v>0.0005610770434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0.0</v>
      </c>
      <c r="F70" s="515">
        <v>0.0</v>
      </c>
      <c r="G70" s="515">
        <v>0.0</v>
      </c>
      <c r="H70" s="515">
        <v>0.0</v>
      </c>
      <c r="I70" s="515">
        <v>0.0</v>
      </c>
      <c r="J70" s="515">
        <v>0.0</v>
      </c>
      <c r="K70" s="368"/>
      <c r="L70" s="515">
        <v>0.0</v>
      </c>
      <c r="M70" s="515">
        <v>0.0</v>
      </c>
      <c r="N70" s="515">
        <v>0.0</v>
      </c>
      <c r="O70" s="515">
        <v>0.0</v>
      </c>
      <c r="P70" s="515">
        <v>0.0</v>
      </c>
      <c r="Q70" s="515">
        <v>0.0</v>
      </c>
      <c r="R70" s="516">
        <f t="shared" si="21"/>
        <v>0</v>
      </c>
      <c r="S70" s="369">
        <f t="shared" si="22"/>
        <v>0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500.0</v>
      </c>
      <c r="G71" s="515">
        <v>0.0</v>
      </c>
      <c r="H71" s="515">
        <v>0.0</v>
      </c>
      <c r="I71" s="515">
        <v>0.0</v>
      </c>
      <c r="J71" s="515">
        <v>0.0</v>
      </c>
      <c r="K71" s="368"/>
      <c r="L71" s="515">
        <v>0.0</v>
      </c>
      <c r="M71" s="515">
        <v>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21"/>
        <v>500</v>
      </c>
      <c r="S71" s="369">
        <f t="shared" si="22"/>
        <v>0.000001321443646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21"/>
        <v>0</v>
      </c>
      <c r="S72" s="369">
        <f t="shared" si="22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21"/>
        <v>0</v>
      </c>
      <c r="S73" s="369">
        <f t="shared" si="22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196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21"/>
        <v>0</v>
      </c>
      <c r="S74" s="369">
        <f t="shared" si="22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617" t="s">
        <v>148</v>
      </c>
      <c r="B75" s="351">
        <v>705.0</v>
      </c>
      <c r="C75" s="351"/>
      <c r="D75" s="369"/>
      <c r="E75" s="515">
        <v>0.0</v>
      </c>
      <c r="F75" s="515">
        <v>0.0</v>
      </c>
      <c r="G75" s="515">
        <v>0.0</v>
      </c>
      <c r="H75" s="515">
        <v>0.0</v>
      </c>
      <c r="I75" s="515">
        <v>0.0</v>
      </c>
      <c r="J75" s="515">
        <v>0.0</v>
      </c>
      <c r="K75" s="368"/>
      <c r="L75" s="515">
        <v>0.0</v>
      </c>
      <c r="M75" s="515">
        <v>0.0</v>
      </c>
      <c r="N75" s="515">
        <v>0.0</v>
      </c>
      <c r="O75" s="515">
        <v>0.0</v>
      </c>
      <c r="P75" s="515">
        <v>0.0</v>
      </c>
      <c r="Q75" s="515">
        <v>0.0</v>
      </c>
      <c r="R75" s="516">
        <f t="shared" si="21"/>
        <v>0</v>
      </c>
      <c r="S75" s="369">
        <f t="shared" si="22"/>
        <v>0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0.0</v>
      </c>
      <c r="J76" s="515">
        <v>0.0</v>
      </c>
      <c r="K76" s="368"/>
      <c r="L76" s="515">
        <v>0.0</v>
      </c>
      <c r="M76" s="515">
        <v>0.0</v>
      </c>
      <c r="N76" s="515">
        <v>0.0</v>
      </c>
      <c r="O76" s="515">
        <v>0.0</v>
      </c>
      <c r="P76" s="515">
        <v>0.0</v>
      </c>
      <c r="Q76" s="515">
        <v>0.0</v>
      </c>
      <c r="R76" s="516">
        <f t="shared" si="21"/>
        <v>0</v>
      </c>
      <c r="S76" s="369">
        <f t="shared" si="22"/>
        <v>0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2100.0</v>
      </c>
      <c r="G77" s="515">
        <v>2100.0</v>
      </c>
      <c r="H77" s="515">
        <v>0.0</v>
      </c>
      <c r="I77" s="515">
        <v>0.0</v>
      </c>
      <c r="J77" s="515">
        <v>4000.0</v>
      </c>
      <c r="K77" s="368"/>
      <c r="L77" s="515">
        <v>0.0</v>
      </c>
      <c r="M77" s="515">
        <v>0.0</v>
      </c>
      <c r="N77" s="515">
        <v>0.0</v>
      </c>
      <c r="O77" s="515">
        <v>0.0</v>
      </c>
      <c r="P77" s="515">
        <v>0.0</v>
      </c>
      <c r="Q77" s="515">
        <v>0.0</v>
      </c>
      <c r="R77" s="516">
        <f t="shared" si="21"/>
        <v>8200</v>
      </c>
      <c r="S77" s="369">
        <f t="shared" si="22"/>
        <v>0.00002167167579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0.0</v>
      </c>
      <c r="F78" s="515">
        <v>0.0</v>
      </c>
      <c r="G78" s="515">
        <v>0.0</v>
      </c>
      <c r="H78" s="515">
        <v>0.0</v>
      </c>
      <c r="I78" s="515">
        <v>0.0</v>
      </c>
      <c r="J78" s="515">
        <v>0.0</v>
      </c>
      <c r="K78" s="368"/>
      <c r="L78" s="515">
        <v>0.0</v>
      </c>
      <c r="M78" s="515">
        <v>0.0</v>
      </c>
      <c r="N78" s="515">
        <v>0.0</v>
      </c>
      <c r="O78" s="515">
        <v>0.0</v>
      </c>
      <c r="P78" s="515">
        <v>0.0</v>
      </c>
      <c r="Q78" s="515">
        <v>0.0</v>
      </c>
      <c r="R78" s="516">
        <f t="shared" si="21"/>
        <v>0</v>
      </c>
      <c r="S78" s="369">
        <f t="shared" si="22"/>
        <v>0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0.0</v>
      </c>
      <c r="F79" s="515">
        <v>0.0</v>
      </c>
      <c r="G79" s="515">
        <v>0.0</v>
      </c>
      <c r="H79" s="515">
        <v>0.0</v>
      </c>
      <c r="I79" s="515">
        <v>0.0</v>
      </c>
      <c r="J79" s="515">
        <v>0.0</v>
      </c>
      <c r="K79" s="368"/>
      <c r="L79" s="515">
        <v>0.0</v>
      </c>
      <c r="M79" s="515">
        <v>0.0</v>
      </c>
      <c r="N79" s="515">
        <v>0.0</v>
      </c>
      <c r="O79" s="515">
        <v>0.0</v>
      </c>
      <c r="P79" s="515">
        <v>0.0</v>
      </c>
      <c r="Q79" s="515">
        <v>0.0</v>
      </c>
      <c r="R79" s="516">
        <f t="shared" si="21"/>
        <v>0</v>
      </c>
      <c r="S79" s="369">
        <f t="shared" si="22"/>
        <v>0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0.0</v>
      </c>
      <c r="H80" s="515">
        <v>0.0</v>
      </c>
      <c r="I80" s="515">
        <v>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0.0</v>
      </c>
      <c r="Q80" s="515">
        <v>0.0</v>
      </c>
      <c r="R80" s="516">
        <f t="shared" si="21"/>
        <v>0</v>
      </c>
      <c r="S80" s="369">
        <f t="shared" si="22"/>
        <v>0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29" t="s">
        <v>194</v>
      </c>
      <c r="B81" s="422"/>
      <c r="C81" s="422"/>
      <c r="D81" s="423" t="s">
        <v>155</v>
      </c>
      <c r="E81" s="401">
        <f t="shared" ref="E81:J81" si="25">SUM(E82:E85)</f>
        <v>7702094</v>
      </c>
      <c r="F81" s="401">
        <f t="shared" si="25"/>
        <v>7887679</v>
      </c>
      <c r="G81" s="401">
        <f t="shared" si="25"/>
        <v>12483941</v>
      </c>
      <c r="H81" s="401">
        <f t="shared" si="25"/>
        <v>7908807</v>
      </c>
      <c r="I81" s="401">
        <f t="shared" si="25"/>
        <v>8144205</v>
      </c>
      <c r="J81" s="401">
        <f t="shared" si="25"/>
        <v>7924022</v>
      </c>
      <c r="K81" s="401"/>
      <c r="L81" s="401">
        <f t="shared" ref="L81:Q81" si="26">SUM(L82:L85)</f>
        <v>8346013</v>
      </c>
      <c r="M81" s="401">
        <f t="shared" si="26"/>
        <v>7894628</v>
      </c>
      <c r="N81" s="401">
        <f t="shared" si="26"/>
        <v>12734968</v>
      </c>
      <c r="O81" s="401">
        <f t="shared" si="26"/>
        <v>7834100</v>
      </c>
      <c r="P81" s="401">
        <f t="shared" si="26"/>
        <v>7737716</v>
      </c>
      <c r="Q81" s="401">
        <f t="shared" si="26"/>
        <v>8090407</v>
      </c>
      <c r="R81" s="528">
        <f t="shared" si="21"/>
        <v>104688580</v>
      </c>
      <c r="S81" s="402">
        <f t="shared" si="22"/>
        <v>0.2766801177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5582976.0</v>
      </c>
      <c r="F82" s="586">
        <v>5764653.0</v>
      </c>
      <c r="G82" s="586">
        <v>1.056424E7</v>
      </c>
      <c r="H82" s="586">
        <v>5979281.0</v>
      </c>
      <c r="I82" s="586">
        <v>6048987.0</v>
      </c>
      <c r="J82" s="586">
        <v>6102770.0</v>
      </c>
      <c r="K82" s="387"/>
      <c r="L82" s="586">
        <v>6207476.0</v>
      </c>
      <c r="M82" s="586">
        <v>5930493.0</v>
      </c>
      <c r="N82" s="586">
        <v>1.0486583E7</v>
      </c>
      <c r="O82" s="586">
        <v>5553119.0</v>
      </c>
      <c r="P82" s="586">
        <v>5657124.0</v>
      </c>
      <c r="Q82" s="586">
        <v>5577682.0</v>
      </c>
      <c r="R82" s="525">
        <f t="shared" si="21"/>
        <v>79455384</v>
      </c>
      <c r="S82" s="388">
        <f t="shared" si="22"/>
        <v>0.2099916246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954900.0</v>
      </c>
      <c r="F83" s="515">
        <v>811122.0</v>
      </c>
      <c r="G83" s="515">
        <v>634426.0</v>
      </c>
      <c r="H83" s="515">
        <v>768893.0</v>
      </c>
      <c r="I83" s="515">
        <v>767706.0</v>
      </c>
      <c r="J83" s="515">
        <v>664869.0</v>
      </c>
      <c r="K83" s="368"/>
      <c r="L83" s="515">
        <v>591950.0</v>
      </c>
      <c r="M83" s="515">
        <v>452713.0</v>
      </c>
      <c r="N83" s="515">
        <v>788412.0</v>
      </c>
      <c r="O83" s="515">
        <v>815349.0</v>
      </c>
      <c r="P83" s="515">
        <v>828138.0</v>
      </c>
      <c r="Q83" s="515">
        <v>1025632.0</v>
      </c>
      <c r="R83" s="516">
        <f t="shared" si="21"/>
        <v>9104110</v>
      </c>
      <c r="S83" s="369">
        <f t="shared" si="22"/>
        <v>0.02406113662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1057838.0</v>
      </c>
      <c r="F84" s="515">
        <v>1169745.0</v>
      </c>
      <c r="G84" s="515">
        <v>1179773.0</v>
      </c>
      <c r="H84" s="515">
        <v>951403.0</v>
      </c>
      <c r="I84" s="515">
        <v>1003185.0</v>
      </c>
      <c r="J84" s="515">
        <v>846516.0</v>
      </c>
      <c r="K84" s="368"/>
      <c r="L84" s="515">
        <v>1093000.0</v>
      </c>
      <c r="M84" s="515">
        <v>1061731.0</v>
      </c>
      <c r="N84" s="515">
        <v>938648.0</v>
      </c>
      <c r="O84" s="515">
        <v>918257.0</v>
      </c>
      <c r="P84" s="515">
        <v>771476.0</v>
      </c>
      <c r="Q84" s="515">
        <v>836750.0</v>
      </c>
      <c r="R84" s="516">
        <f t="shared" si="21"/>
        <v>11828322</v>
      </c>
      <c r="S84" s="369">
        <f t="shared" si="22"/>
        <v>0.0312609219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9">
        <v>106380.0</v>
      </c>
      <c r="F85" s="519">
        <v>142159.0</v>
      </c>
      <c r="G85" s="519">
        <v>105502.0</v>
      </c>
      <c r="H85" s="519">
        <v>209230.0</v>
      </c>
      <c r="I85" s="519">
        <v>324327.0</v>
      </c>
      <c r="J85" s="519">
        <v>309867.0</v>
      </c>
      <c r="K85" s="401"/>
      <c r="L85" s="519">
        <v>453587.0</v>
      </c>
      <c r="M85" s="519">
        <v>449691.0</v>
      </c>
      <c r="N85" s="519">
        <v>521325.0</v>
      </c>
      <c r="O85" s="519">
        <v>547375.0</v>
      </c>
      <c r="P85" s="519">
        <v>480978.0</v>
      </c>
      <c r="Q85" s="519">
        <v>650343.0</v>
      </c>
      <c r="R85" s="528">
        <f t="shared" si="21"/>
        <v>4300764</v>
      </c>
      <c r="S85" s="402">
        <f t="shared" si="22"/>
        <v>0.01136643452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0.0</v>
      </c>
      <c r="R86" s="537">
        <f t="shared" si="21"/>
        <v>0</v>
      </c>
      <c r="S86" s="440">
        <f t="shared" si="22"/>
        <v>0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86">
        <v>0.0</v>
      </c>
      <c r="F87" s="586">
        <v>0.0</v>
      </c>
      <c r="G87" s="586">
        <v>0.0</v>
      </c>
      <c r="H87" s="586">
        <v>0.0</v>
      </c>
      <c r="I87" s="586">
        <v>0.0</v>
      </c>
      <c r="J87" s="586">
        <v>0.0</v>
      </c>
      <c r="K87" s="387"/>
      <c r="L87" s="586">
        <v>0.0</v>
      </c>
      <c r="M87" s="586">
        <v>0.0</v>
      </c>
      <c r="N87" s="586">
        <v>0.0</v>
      </c>
      <c r="O87" s="586">
        <v>0.0</v>
      </c>
      <c r="P87" s="586">
        <v>0.0</v>
      </c>
      <c r="Q87" s="586">
        <v>0.0</v>
      </c>
      <c r="R87" s="525">
        <f t="shared" si="21"/>
        <v>0</v>
      </c>
      <c r="S87" s="388">
        <f t="shared" si="22"/>
        <v>0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27">SUM(E89:E92)</f>
        <v>4500</v>
      </c>
      <c r="F88" s="397">
        <f t="shared" si="27"/>
        <v>4500</v>
      </c>
      <c r="G88" s="397">
        <f t="shared" si="27"/>
        <v>4500</v>
      </c>
      <c r="H88" s="397">
        <f t="shared" si="27"/>
        <v>4500</v>
      </c>
      <c r="I88" s="397">
        <f t="shared" si="27"/>
        <v>4500</v>
      </c>
      <c r="J88" s="397">
        <f t="shared" si="27"/>
        <v>4500</v>
      </c>
      <c r="K88" s="397"/>
      <c r="L88" s="397">
        <f t="shared" ref="L88:Q88" si="28">SUM(L89:L92)</f>
        <v>4500</v>
      </c>
      <c r="M88" s="397">
        <f t="shared" si="28"/>
        <v>13500</v>
      </c>
      <c r="N88" s="397">
        <f t="shared" si="28"/>
        <v>4500</v>
      </c>
      <c r="O88" s="397">
        <f t="shared" si="28"/>
        <v>9000</v>
      </c>
      <c r="P88" s="397">
        <f t="shared" si="28"/>
        <v>4500</v>
      </c>
      <c r="Q88" s="397">
        <f t="shared" si="28"/>
        <v>4500</v>
      </c>
      <c r="R88" s="520">
        <f t="shared" si="21"/>
        <v>67500</v>
      </c>
      <c r="S88" s="398">
        <f t="shared" si="22"/>
        <v>0.0001783948922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13">
        <v>4500.0</v>
      </c>
      <c r="F89" s="513">
        <v>4500.0</v>
      </c>
      <c r="G89" s="513">
        <v>4500.0</v>
      </c>
      <c r="H89" s="513">
        <v>4500.0</v>
      </c>
      <c r="I89" s="513">
        <v>4500.0</v>
      </c>
      <c r="J89" s="513">
        <v>4500.0</v>
      </c>
      <c r="K89" s="365"/>
      <c r="L89" s="513">
        <v>4500.0</v>
      </c>
      <c r="M89" s="513">
        <v>13500.0</v>
      </c>
      <c r="N89" s="513">
        <v>4500.0</v>
      </c>
      <c r="O89" s="513">
        <v>9000.0</v>
      </c>
      <c r="P89" s="513">
        <v>4500.0</v>
      </c>
      <c r="Q89" s="513">
        <v>4500.0</v>
      </c>
      <c r="R89" s="514">
        <f t="shared" si="21"/>
        <v>67500</v>
      </c>
      <c r="S89" s="366">
        <f t="shared" si="22"/>
        <v>0.0001783948922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15">
        <v>0.0</v>
      </c>
      <c r="F90" s="515">
        <v>0.0</v>
      </c>
      <c r="G90" s="515">
        <v>0.0</v>
      </c>
      <c r="H90" s="515">
        <v>0.0</v>
      </c>
      <c r="I90" s="515">
        <v>0.0</v>
      </c>
      <c r="J90" s="515">
        <v>0.0</v>
      </c>
      <c r="K90" s="368"/>
      <c r="L90" s="515">
        <v>0.0</v>
      </c>
      <c r="M90" s="515">
        <v>0.0</v>
      </c>
      <c r="N90" s="515">
        <v>0.0</v>
      </c>
      <c r="O90" s="515">
        <v>0.0</v>
      </c>
      <c r="P90" s="515">
        <v>0.0</v>
      </c>
      <c r="Q90" s="515">
        <v>0.0</v>
      </c>
      <c r="R90" s="516">
        <f t="shared" si="21"/>
        <v>0</v>
      </c>
      <c r="S90" s="369">
        <f t="shared" si="22"/>
        <v>0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15">
        <v>0.0</v>
      </c>
      <c r="F91" s="515">
        <v>0.0</v>
      </c>
      <c r="G91" s="515">
        <v>0.0</v>
      </c>
      <c r="H91" s="515">
        <v>0.0</v>
      </c>
      <c r="I91" s="515">
        <v>0.0</v>
      </c>
      <c r="J91" s="515">
        <v>0.0</v>
      </c>
      <c r="K91" s="368"/>
      <c r="L91" s="515">
        <v>0.0</v>
      </c>
      <c r="M91" s="515">
        <v>0.0</v>
      </c>
      <c r="N91" s="515">
        <v>0.0</v>
      </c>
      <c r="O91" s="515">
        <v>0.0</v>
      </c>
      <c r="P91" s="515">
        <v>0.0</v>
      </c>
      <c r="Q91" s="515">
        <v>0.0</v>
      </c>
      <c r="R91" s="516">
        <f t="shared" si="21"/>
        <v>0</v>
      </c>
      <c r="S91" s="369">
        <f t="shared" si="22"/>
        <v>0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19">
        <v>0.0</v>
      </c>
      <c r="F92" s="519">
        <v>0.0</v>
      </c>
      <c r="G92" s="519">
        <v>0.0</v>
      </c>
      <c r="H92" s="519">
        <v>0.0</v>
      </c>
      <c r="I92" s="519">
        <v>0.0</v>
      </c>
      <c r="J92" s="519">
        <v>0.0</v>
      </c>
      <c r="K92" s="401"/>
      <c r="L92" s="519">
        <v>0.0</v>
      </c>
      <c r="M92" s="519">
        <v>0.0</v>
      </c>
      <c r="N92" s="519">
        <v>0.0</v>
      </c>
      <c r="O92" s="519">
        <v>0.0</v>
      </c>
      <c r="P92" s="519">
        <v>0.0</v>
      </c>
      <c r="Q92" s="519">
        <v>0.0</v>
      </c>
      <c r="R92" s="528">
        <f t="shared" si="21"/>
        <v>0</v>
      </c>
      <c r="S92" s="402">
        <f t="shared" si="22"/>
        <v>0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29">SUM(E94:E95)</f>
        <v>96984</v>
      </c>
      <c r="F93" s="435">
        <f t="shared" si="29"/>
        <v>43140</v>
      </c>
      <c r="G93" s="435">
        <f t="shared" si="29"/>
        <v>626313</v>
      </c>
      <c r="H93" s="435">
        <f t="shared" si="29"/>
        <v>474647</v>
      </c>
      <c r="I93" s="435">
        <f t="shared" si="29"/>
        <v>61580</v>
      </c>
      <c r="J93" s="435">
        <f t="shared" si="29"/>
        <v>81520</v>
      </c>
      <c r="K93" s="435"/>
      <c r="L93" s="435">
        <f t="shared" ref="L93:Q93" si="30">SUM(L94:L95)</f>
        <v>91550</v>
      </c>
      <c r="M93" s="435">
        <f t="shared" si="30"/>
        <v>158650</v>
      </c>
      <c r="N93" s="435">
        <f t="shared" si="30"/>
        <v>405486</v>
      </c>
      <c r="O93" s="435">
        <f t="shared" si="30"/>
        <v>447972</v>
      </c>
      <c r="P93" s="435">
        <f t="shared" si="30"/>
        <v>4097920</v>
      </c>
      <c r="Q93" s="435">
        <f t="shared" si="30"/>
        <v>1556800</v>
      </c>
      <c r="R93" s="537">
        <f t="shared" si="21"/>
        <v>8142562</v>
      </c>
      <c r="S93" s="440">
        <f t="shared" si="22"/>
        <v>0.02151987363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0.0</v>
      </c>
      <c r="F94" s="515">
        <v>0.0</v>
      </c>
      <c r="G94" s="515">
        <v>0.0</v>
      </c>
      <c r="H94" s="515">
        <v>0.0</v>
      </c>
      <c r="I94" s="515">
        <v>15140.0</v>
      </c>
      <c r="J94" s="515">
        <v>0.0</v>
      </c>
      <c r="K94" s="368"/>
      <c r="L94" s="515">
        <v>0.0</v>
      </c>
      <c r="M94" s="515">
        <v>0.0</v>
      </c>
      <c r="N94" s="515">
        <v>0.0</v>
      </c>
      <c r="O94" s="515">
        <v>0.0</v>
      </c>
      <c r="P94" s="515">
        <v>0.0</v>
      </c>
      <c r="Q94" s="515">
        <v>0.0</v>
      </c>
      <c r="R94" s="516">
        <f t="shared" si="21"/>
        <v>15140</v>
      </c>
      <c r="S94" s="366">
        <f t="shared" si="22"/>
        <v>0.0000400133136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96984.0</v>
      </c>
      <c r="F95" s="519">
        <v>43140.0</v>
      </c>
      <c r="G95" s="519">
        <v>626313.0</v>
      </c>
      <c r="H95" s="519">
        <v>474647.0</v>
      </c>
      <c r="I95" s="519">
        <v>46440.0</v>
      </c>
      <c r="J95" s="519">
        <v>81520.0</v>
      </c>
      <c r="K95" s="401"/>
      <c r="L95" s="519">
        <v>91550.0</v>
      </c>
      <c r="M95" s="519">
        <v>158650.0</v>
      </c>
      <c r="N95" s="519">
        <v>405486.0</v>
      </c>
      <c r="O95" s="519">
        <v>447972.0</v>
      </c>
      <c r="P95" s="519">
        <v>4097920.0</v>
      </c>
      <c r="Q95" s="519">
        <v>1556800.0</v>
      </c>
      <c r="R95" s="528">
        <f t="shared" si="21"/>
        <v>8127422</v>
      </c>
      <c r="S95" s="404">
        <f t="shared" si="22"/>
        <v>0.02147986032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47908.0</v>
      </c>
      <c r="F96" s="586">
        <v>14428.0</v>
      </c>
      <c r="G96" s="586">
        <v>4708.0</v>
      </c>
      <c r="H96" s="586">
        <v>6406084.0</v>
      </c>
      <c r="I96" s="586">
        <v>926543.0</v>
      </c>
      <c r="J96" s="586">
        <v>5770.0</v>
      </c>
      <c r="K96" s="387"/>
      <c r="L96" s="586">
        <v>173226.0</v>
      </c>
      <c r="M96" s="586">
        <v>6518.0</v>
      </c>
      <c r="N96" s="586">
        <v>6518.0</v>
      </c>
      <c r="O96" s="586">
        <v>6518.0</v>
      </c>
      <c r="P96" s="586">
        <v>6518.0</v>
      </c>
      <c r="Q96" s="586">
        <v>414714.0</v>
      </c>
      <c r="R96" s="525">
        <f t="shared" si="21"/>
        <v>8019453</v>
      </c>
      <c r="S96" s="388">
        <f t="shared" si="22"/>
        <v>0.02119451042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2276195.0</v>
      </c>
      <c r="F97" s="518">
        <v>2565000.0</v>
      </c>
      <c r="G97" s="518">
        <v>2294300.0</v>
      </c>
      <c r="H97" s="518">
        <v>1250402.0</v>
      </c>
      <c r="I97" s="518">
        <v>755761.0</v>
      </c>
      <c r="J97" s="518">
        <v>833293.0</v>
      </c>
      <c r="K97" s="397"/>
      <c r="L97" s="518">
        <v>2727203.0</v>
      </c>
      <c r="M97" s="518">
        <v>1174360.0</v>
      </c>
      <c r="N97" s="518">
        <v>1504995.0</v>
      </c>
      <c r="O97" s="518">
        <v>2062879.0</v>
      </c>
      <c r="P97" s="518">
        <v>1701275.0</v>
      </c>
      <c r="Q97" s="518">
        <v>4298797.0</v>
      </c>
      <c r="R97" s="520">
        <f t="shared" si="21"/>
        <v>23444460</v>
      </c>
      <c r="S97" s="398">
        <f t="shared" si="22"/>
        <v>0.0619610654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610">
        <f t="shared" si="21"/>
        <v>0</v>
      </c>
      <c r="S98" s="402">
        <f t="shared" si="22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440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440"/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398">
        <f t="shared" ref="S101:S102" si="33">IFERROR(R101/$R$3,"")</f>
        <v>0</v>
      </c>
      <c r="T101" s="356"/>
      <c r="U101" s="356"/>
      <c r="V101" s="356"/>
      <c r="W101" s="356"/>
      <c r="X101" s="356"/>
      <c r="Y101" s="356"/>
      <c r="Z101" s="356"/>
      <c r="AA101" s="356"/>
      <c r="AB101" s="356"/>
      <c r="AC101" s="356"/>
      <c r="AD101" s="356"/>
      <c r="AE101" s="356"/>
      <c r="AF101" s="356"/>
      <c r="AG101" s="356"/>
      <c r="AH101" s="356"/>
      <c r="AI101" s="356"/>
      <c r="AJ101" s="356"/>
      <c r="AK101" s="356"/>
      <c r="AL101" s="356"/>
      <c r="AM101" s="356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31">SUM(E48,E53:E55,E65:E81,E86:E88,E93,E96:E97,E107)</f>
        <v>34349919.19</v>
      </c>
      <c r="F102" s="451">
        <f t="shared" si="31"/>
        <v>24492456.56</v>
      </c>
      <c r="G102" s="451">
        <f t="shared" si="31"/>
        <v>28530577.07</v>
      </c>
      <c r="H102" s="451">
        <f t="shared" si="31"/>
        <v>28246388.52</v>
      </c>
      <c r="I102" s="451">
        <f t="shared" si="31"/>
        <v>21923768.96</v>
      </c>
      <c r="J102" s="451">
        <f t="shared" si="31"/>
        <v>22633883.7</v>
      </c>
      <c r="K102" s="452"/>
      <c r="L102" s="451">
        <f t="shared" ref="L102:R102" si="32">SUM(L48,L53:L55,L65:L81,L86:L88,L93,L96:L97,L107)</f>
        <v>25630324.83</v>
      </c>
      <c r="M102" s="451">
        <f t="shared" si="32"/>
        <v>21544721.2</v>
      </c>
      <c r="N102" s="451">
        <f t="shared" si="32"/>
        <v>24464810.39</v>
      </c>
      <c r="O102" s="451">
        <f t="shared" si="32"/>
        <v>22678256.07</v>
      </c>
      <c r="P102" s="451">
        <f t="shared" si="32"/>
        <v>26566601.89</v>
      </c>
      <c r="Q102" s="451">
        <f t="shared" si="32"/>
        <v>26805902.81</v>
      </c>
      <c r="R102" s="451">
        <f t="shared" si="32"/>
        <v>307867611.2</v>
      </c>
      <c r="S102" s="453">
        <f t="shared" si="33"/>
        <v>0.8136593972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34">E102-E100</f>
        <v>34349919.19</v>
      </c>
      <c r="F103" s="455">
        <f t="shared" si="34"/>
        <v>24492456.56</v>
      </c>
      <c r="G103" s="455">
        <f t="shared" si="34"/>
        <v>28530577.07</v>
      </c>
      <c r="H103" s="455">
        <f t="shared" si="34"/>
        <v>28246388.52</v>
      </c>
      <c r="I103" s="455">
        <f t="shared" si="34"/>
        <v>21923768.96</v>
      </c>
      <c r="J103" s="455">
        <f t="shared" si="34"/>
        <v>22633883.7</v>
      </c>
      <c r="K103" s="455"/>
      <c r="L103" s="455">
        <f t="shared" ref="L103:R103" si="35">L102-L100</f>
        <v>25630324.83</v>
      </c>
      <c r="M103" s="455">
        <f t="shared" si="35"/>
        <v>21544721.2</v>
      </c>
      <c r="N103" s="455">
        <f t="shared" si="35"/>
        <v>24464810.39</v>
      </c>
      <c r="O103" s="455">
        <f t="shared" si="35"/>
        <v>22678256.07</v>
      </c>
      <c r="P103" s="455">
        <f t="shared" si="35"/>
        <v>26566601.89</v>
      </c>
      <c r="Q103" s="455">
        <f t="shared" si="35"/>
        <v>26805902.81</v>
      </c>
      <c r="R103" s="455">
        <f t="shared" si="35"/>
        <v>307867611.2</v>
      </c>
      <c r="S103" s="388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J104" si="36">IFERROR(E55/E31,"")</f>
        <v>0.6279047618</v>
      </c>
      <c r="F104" s="387">
        <f t="shared" si="36"/>
        <v>0.3184076794</v>
      </c>
      <c r="G104" s="387">
        <f t="shared" si="36"/>
        <v>0.223179093</v>
      </c>
      <c r="H104" s="387">
        <f t="shared" si="36"/>
        <v>0.2375659247</v>
      </c>
      <c r="I104" s="387">
        <f t="shared" si="36"/>
        <v>0.1990338685</v>
      </c>
      <c r="J104" s="387">
        <f t="shared" si="36"/>
        <v>0.332273756</v>
      </c>
      <c r="K104" s="387"/>
      <c r="L104" s="387">
        <f t="shared" ref="L104:R104" si="37">IFERROR(L55/L31,"")</f>
        <v>0.3217699287</v>
      </c>
      <c r="M104" s="387">
        <f t="shared" si="37"/>
        <v>0.2329392195</v>
      </c>
      <c r="N104" s="387">
        <f t="shared" si="37"/>
        <v>0.1823972246</v>
      </c>
      <c r="O104" s="387">
        <f t="shared" si="37"/>
        <v>0.3251745815</v>
      </c>
      <c r="P104" s="387">
        <f t="shared" si="37"/>
        <v>0.273833825</v>
      </c>
      <c r="Q104" s="387">
        <f t="shared" si="37"/>
        <v>0.2619569704</v>
      </c>
      <c r="R104" s="387">
        <f t="shared" si="37"/>
        <v>0.2940799758</v>
      </c>
      <c r="S104" s="369">
        <f t="shared" ref="S104:S105" si="40">IFERROR(R104/$R$3,"")</f>
        <v>0.0000000007772202308</v>
      </c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J105" si="38">IFERROR(E81/E31,"")</f>
        <v>0.2338386721</v>
      </c>
      <c r="F105" s="387">
        <f t="shared" si="38"/>
        <v>0.2543840463</v>
      </c>
      <c r="G105" s="387">
        <f t="shared" si="38"/>
        <v>0.343378249</v>
      </c>
      <c r="H105" s="387">
        <f t="shared" si="38"/>
        <v>0.2482155054</v>
      </c>
      <c r="I105" s="387">
        <f t="shared" si="38"/>
        <v>0.2376275991</v>
      </c>
      <c r="J105" s="387">
        <f t="shared" si="38"/>
        <v>0.2735722359</v>
      </c>
      <c r="K105" s="387"/>
      <c r="L105" s="387">
        <f t="shared" ref="L105:R105" si="39">IFERROR(L81/L31,"")</f>
        <v>0.2701609216</v>
      </c>
      <c r="M105" s="387">
        <f t="shared" si="39"/>
        <v>0.2492708445</v>
      </c>
      <c r="N105" s="387">
        <f t="shared" si="39"/>
        <v>0.4255436572</v>
      </c>
      <c r="O105" s="387">
        <f t="shared" si="39"/>
        <v>0.2853618004</v>
      </c>
      <c r="P105" s="387">
        <f t="shared" si="39"/>
        <v>0.2456266425</v>
      </c>
      <c r="Q105" s="387">
        <f t="shared" si="39"/>
        <v>0.2566148914</v>
      </c>
      <c r="R105" s="387">
        <f t="shared" si="39"/>
        <v>0.2766801177</v>
      </c>
      <c r="S105" s="369">
        <f t="shared" si="40"/>
        <v>0.0000000007312343669</v>
      </c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398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41">(E31-SUM(E48,E53:E55,E65:E74,E76:E80,E87:E88,E93,E96:E97))*(8/108)</f>
        <v>503185.1852</v>
      </c>
      <c r="F107" s="435">
        <f t="shared" si="41"/>
        <v>1152175.556</v>
      </c>
      <c r="G107" s="435">
        <f t="shared" si="41"/>
        <v>1624768.074</v>
      </c>
      <c r="H107" s="435">
        <f t="shared" si="41"/>
        <v>922006.5185</v>
      </c>
      <c r="I107" s="435">
        <f t="shared" si="41"/>
        <v>1639472.963</v>
      </c>
      <c r="J107" s="435">
        <f t="shared" si="41"/>
        <v>1140411.704</v>
      </c>
      <c r="K107" s="435"/>
      <c r="L107" s="435">
        <f t="shared" ref="L107:Q107" si="42">(L31-SUM(L48,L53:L55,L65:L74,L76:L80,L87:L88,L93,L96:L97))*(10/108)</f>
        <v>1388615.833</v>
      </c>
      <c r="M107" s="435">
        <f t="shared" si="42"/>
        <v>1838856.204</v>
      </c>
      <c r="N107" s="435">
        <f t="shared" si="42"/>
        <v>1856786.389</v>
      </c>
      <c r="O107" s="435">
        <f t="shared" si="42"/>
        <v>1286639.074</v>
      </c>
      <c r="P107" s="435">
        <f t="shared" si="42"/>
        <v>1293168.889</v>
      </c>
      <c r="Q107" s="435">
        <f t="shared" si="42"/>
        <v>1307339.815</v>
      </c>
      <c r="R107" s="435">
        <f>SUM(E107:J107,L107:Q107)</f>
        <v>15953426.2</v>
      </c>
      <c r="S107" s="440">
        <f t="shared" ref="S107:S109" si="43">IFERROR(R107/$R$3,"")</f>
        <v>0.04216310737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05"/>
      <c r="S108" s="456">
        <f t="shared" si="43"/>
        <v>0</v>
      </c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44">E31-E102</f>
        <v>-1412279.185</v>
      </c>
      <c r="F109" s="451">
        <f t="shared" si="44"/>
        <v>6514515.444</v>
      </c>
      <c r="G109" s="451">
        <f t="shared" si="44"/>
        <v>7825659.926</v>
      </c>
      <c r="H109" s="451">
        <f t="shared" si="44"/>
        <v>3616274.481</v>
      </c>
      <c r="I109" s="451">
        <f t="shared" si="44"/>
        <v>12349207.04</v>
      </c>
      <c r="J109" s="451">
        <f t="shared" si="44"/>
        <v>6331124.296</v>
      </c>
      <c r="K109" s="452"/>
      <c r="L109" s="451">
        <f t="shared" ref="L109:Q109" si="45">L31-L102</f>
        <v>5262422.167</v>
      </c>
      <c r="M109" s="451">
        <f t="shared" si="45"/>
        <v>10126162.8</v>
      </c>
      <c r="N109" s="451">
        <f t="shared" si="45"/>
        <v>5461538.611</v>
      </c>
      <c r="O109" s="451">
        <f t="shared" si="45"/>
        <v>4774962.926</v>
      </c>
      <c r="P109" s="451">
        <f t="shared" si="45"/>
        <v>4935339.111</v>
      </c>
      <c r="Q109" s="451">
        <f t="shared" si="45"/>
        <v>4721523.185</v>
      </c>
      <c r="R109" s="451">
        <f>SUM(E109:J109,L109:Q109)</f>
        <v>70506450.8</v>
      </c>
      <c r="S109" s="453">
        <f t="shared" si="43"/>
        <v>0.1863406028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456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J111" si="46">IFERROR(E109/E3,"")</f>
        <v>-0.04287736417</v>
      </c>
      <c r="F111" s="456">
        <f t="shared" si="46"/>
        <v>0.2100984077</v>
      </c>
      <c r="G111" s="456">
        <f t="shared" si="46"/>
        <v>0.2152494475</v>
      </c>
      <c r="H111" s="456">
        <f t="shared" si="46"/>
        <v>0.1134956762</v>
      </c>
      <c r="I111" s="456">
        <f t="shared" si="46"/>
        <v>0.3603190758</v>
      </c>
      <c r="J111" s="456">
        <f t="shared" si="46"/>
        <v>0.2185783721</v>
      </c>
      <c r="K111" s="456"/>
      <c r="L111" s="456">
        <f t="shared" ref="L111:R111" si="47">IFERROR(L109/L3,"")</f>
        <v>0.1703449087</v>
      </c>
      <c r="M111" s="456">
        <f t="shared" si="47"/>
        <v>0.3197309806</v>
      </c>
      <c r="N111" s="456">
        <f t="shared" si="47"/>
        <v>0.182499329</v>
      </c>
      <c r="O111" s="456">
        <f t="shared" si="47"/>
        <v>0.1739308941</v>
      </c>
      <c r="P111" s="456">
        <f t="shared" si="47"/>
        <v>0.1566677784</v>
      </c>
      <c r="Q111" s="456">
        <f t="shared" si="47"/>
        <v>0.1497592346</v>
      </c>
      <c r="R111" s="456">
        <f t="shared" si="47"/>
        <v>0.1863406028</v>
      </c>
      <c r="S111" s="398">
        <f t="shared" ref="S111:S121" si="48">IFERROR(R111/$R$3,"")</f>
        <v>0.0000000004924772111</v>
      </c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468"/>
      <c r="S112" s="580">
        <f t="shared" si="48"/>
        <v>0</v>
      </c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5">
        <v>0.0</v>
      </c>
      <c r="F113" s="515">
        <v>0.0</v>
      </c>
      <c r="G113" s="515">
        <v>0.0</v>
      </c>
      <c r="H113" s="515">
        <v>0.0</v>
      </c>
      <c r="I113" s="515">
        <v>0.0</v>
      </c>
      <c r="J113" s="515">
        <v>0.0</v>
      </c>
      <c r="K113" s="368"/>
      <c r="L113" s="515">
        <v>0.0</v>
      </c>
      <c r="M113" s="515">
        <v>0.0</v>
      </c>
      <c r="N113" s="515">
        <v>0.0</v>
      </c>
      <c r="O113" s="515">
        <v>0.0</v>
      </c>
      <c r="P113" s="515">
        <v>0.0</v>
      </c>
      <c r="Q113" s="515">
        <v>0.0</v>
      </c>
      <c r="R113" s="556">
        <f t="shared" ref="R113:R114" si="49">SUM(E113:J113,L113:Q113)</f>
        <v>0</v>
      </c>
      <c r="S113" s="369">
        <f t="shared" si="48"/>
        <v>0</v>
      </c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611">
        <v>0.0</v>
      </c>
      <c r="F114" s="611">
        <v>0.0</v>
      </c>
      <c r="G114" s="611">
        <v>0.0</v>
      </c>
      <c r="H114" s="611">
        <v>0.0</v>
      </c>
      <c r="I114" s="611">
        <v>0.0</v>
      </c>
      <c r="J114" s="611">
        <v>0.0</v>
      </c>
      <c r="K114" s="377"/>
      <c r="L114" s="611">
        <v>0.0</v>
      </c>
      <c r="M114" s="611">
        <v>0.0</v>
      </c>
      <c r="N114" s="611">
        <v>0.0</v>
      </c>
      <c r="O114" s="611">
        <v>0.0</v>
      </c>
      <c r="P114" s="611">
        <v>0.0</v>
      </c>
      <c r="Q114" s="611">
        <v>0.0</v>
      </c>
      <c r="R114" s="612">
        <f t="shared" si="49"/>
        <v>0</v>
      </c>
      <c r="S114" s="378">
        <f t="shared" si="48"/>
        <v>0</v>
      </c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6"/>
      <c r="C115" s="386"/>
      <c r="D115" s="386"/>
      <c r="E115" s="387"/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618"/>
      <c r="S115" s="388">
        <f t="shared" si="48"/>
        <v>0</v>
      </c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3" t="s">
        <v>187</v>
      </c>
      <c r="B116" s="367">
        <v>830.0</v>
      </c>
      <c r="C116" s="367"/>
      <c r="D116" s="369"/>
      <c r="E116" s="586">
        <v>0.0</v>
      </c>
      <c r="F116" s="586">
        <v>0.0</v>
      </c>
      <c r="G116" s="586">
        <v>0.0</v>
      </c>
      <c r="H116" s="586">
        <v>0.0</v>
      </c>
      <c r="I116" s="586">
        <v>0.0</v>
      </c>
      <c r="J116" s="586">
        <v>0.0</v>
      </c>
      <c r="K116" s="387"/>
      <c r="L116" s="586">
        <v>0.0</v>
      </c>
      <c r="M116" s="586">
        <v>0.0</v>
      </c>
      <c r="N116" s="586">
        <v>0.0</v>
      </c>
      <c r="O116" s="586">
        <v>0.0</v>
      </c>
      <c r="P116" s="586">
        <v>0.0</v>
      </c>
      <c r="Q116" s="586">
        <v>0.0</v>
      </c>
      <c r="R116" s="556">
        <f t="shared" ref="R116:R119" si="52">SUM(E116:J116,L116:Q116)</f>
        <v>0</v>
      </c>
      <c r="S116" s="398">
        <f t="shared" si="48"/>
        <v>0</v>
      </c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50">E109+E113+E114-E116</f>
        <v>-1412279.185</v>
      </c>
      <c r="F117" s="451">
        <f t="shared" si="50"/>
        <v>6514515.444</v>
      </c>
      <c r="G117" s="451">
        <f t="shared" si="50"/>
        <v>7825659.926</v>
      </c>
      <c r="H117" s="451">
        <f t="shared" si="50"/>
        <v>3616274.481</v>
      </c>
      <c r="I117" s="451">
        <f t="shared" si="50"/>
        <v>12349207.04</v>
      </c>
      <c r="J117" s="451">
        <f t="shared" si="50"/>
        <v>6331124.296</v>
      </c>
      <c r="K117" s="452"/>
      <c r="L117" s="451">
        <f t="shared" ref="L117:Q117" si="51">L109+L113+L114-L116</f>
        <v>5262422.167</v>
      </c>
      <c r="M117" s="451">
        <f t="shared" si="51"/>
        <v>10126162.8</v>
      </c>
      <c r="N117" s="451">
        <f t="shared" si="51"/>
        <v>5461538.611</v>
      </c>
      <c r="O117" s="451">
        <f t="shared" si="51"/>
        <v>4774962.926</v>
      </c>
      <c r="P117" s="451">
        <f t="shared" si="51"/>
        <v>4935339.111</v>
      </c>
      <c r="Q117" s="451">
        <f t="shared" si="51"/>
        <v>4721523.185</v>
      </c>
      <c r="R117" s="451">
        <f t="shared" si="52"/>
        <v>70506450.8</v>
      </c>
      <c r="S117" s="453">
        <f t="shared" si="48"/>
        <v>0.1863406028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53">E117*0.4</f>
        <v>-564911.6741</v>
      </c>
      <c r="F118" s="387">
        <f t="shared" si="53"/>
        <v>2605806.178</v>
      </c>
      <c r="G118" s="387">
        <f t="shared" si="53"/>
        <v>3130263.97</v>
      </c>
      <c r="H118" s="387">
        <f t="shared" si="53"/>
        <v>1446509.793</v>
      </c>
      <c r="I118" s="387">
        <f t="shared" si="53"/>
        <v>4939682.815</v>
      </c>
      <c r="J118" s="387">
        <f t="shared" si="53"/>
        <v>2532449.719</v>
      </c>
      <c r="K118" s="387"/>
      <c r="L118" s="387">
        <f t="shared" ref="L118:Q118" si="54">L117*0.4</f>
        <v>2104968.867</v>
      </c>
      <c r="M118" s="387">
        <f t="shared" si="54"/>
        <v>4050465.119</v>
      </c>
      <c r="N118" s="387">
        <f t="shared" si="54"/>
        <v>2184615.444</v>
      </c>
      <c r="O118" s="387">
        <f t="shared" si="54"/>
        <v>1909985.17</v>
      </c>
      <c r="P118" s="387">
        <f t="shared" si="54"/>
        <v>1974135.644</v>
      </c>
      <c r="Q118" s="387">
        <f t="shared" si="54"/>
        <v>1888609.274</v>
      </c>
      <c r="R118" s="387">
        <f t="shared" si="52"/>
        <v>28202580.32</v>
      </c>
      <c r="S118" s="388">
        <f t="shared" si="48"/>
        <v>0.07453624112</v>
      </c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52"/>
        <v>0</v>
      </c>
      <c r="S119" s="369">
        <f t="shared" si="48"/>
        <v>0</v>
      </c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98">
        <f t="shared" si="48"/>
        <v>0</v>
      </c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55">E117-E118-E119</f>
        <v>-847367.5111</v>
      </c>
      <c r="F121" s="451">
        <f t="shared" si="55"/>
        <v>3908709.267</v>
      </c>
      <c r="G121" s="451">
        <f t="shared" si="55"/>
        <v>4695395.956</v>
      </c>
      <c r="H121" s="451">
        <f t="shared" si="55"/>
        <v>2169764.689</v>
      </c>
      <c r="I121" s="451">
        <f t="shared" si="55"/>
        <v>7409524.222</v>
      </c>
      <c r="J121" s="451">
        <f t="shared" si="55"/>
        <v>3798674.578</v>
      </c>
      <c r="K121" s="452"/>
      <c r="L121" s="451">
        <f t="shared" ref="L121:Q121" si="56">L117-L118-L119</f>
        <v>3157453.3</v>
      </c>
      <c r="M121" s="451">
        <f t="shared" si="56"/>
        <v>6075697.678</v>
      </c>
      <c r="N121" s="451">
        <f t="shared" si="56"/>
        <v>3276923.167</v>
      </c>
      <c r="O121" s="451">
        <f t="shared" si="56"/>
        <v>2864977.756</v>
      </c>
      <c r="P121" s="451">
        <f t="shared" si="56"/>
        <v>2961203.467</v>
      </c>
      <c r="Q121" s="451">
        <f t="shared" si="56"/>
        <v>2832913.911</v>
      </c>
      <c r="R121" s="451">
        <f>SUM(E121:J121,L121:Q121)</f>
        <v>42303870.48</v>
      </c>
      <c r="S121" s="453">
        <f t="shared" si="48"/>
        <v>0.1118043617</v>
      </c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32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475"/>
      <c r="S123" s="351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476" t="s">
        <v>195</v>
      </c>
      <c r="B124" s="477"/>
      <c r="C124" s="477"/>
      <c r="D124" s="477"/>
      <c r="E124" s="601">
        <v>15.5</v>
      </c>
      <c r="F124" s="601">
        <v>15.5</v>
      </c>
      <c r="G124" s="601">
        <v>15.5</v>
      </c>
      <c r="H124" s="601">
        <v>16.5</v>
      </c>
      <c r="I124" s="601">
        <v>16.5</v>
      </c>
      <c r="J124" s="601">
        <v>16.0</v>
      </c>
      <c r="K124" s="602"/>
      <c r="L124" s="601">
        <v>16.0</v>
      </c>
      <c r="M124" s="601">
        <v>16.0</v>
      </c>
      <c r="N124" s="601">
        <v>15.0</v>
      </c>
      <c r="O124" s="601">
        <v>15.0</v>
      </c>
      <c r="P124" s="601">
        <v>15.0</v>
      </c>
      <c r="Q124" s="601">
        <v>15.0</v>
      </c>
      <c r="R124" s="479">
        <f>SUM(E124:J124,L124:Q124)</f>
        <v>187.5</v>
      </c>
      <c r="S124" s="351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480" t="s">
        <v>191</v>
      </c>
      <c r="B125" s="481"/>
      <c r="C125" s="481"/>
      <c r="D125" s="481"/>
      <c r="E125" s="481">
        <f>IFERROR(E124/'19（全社）'!E124,"")</f>
        <v>0.25</v>
      </c>
      <c r="F125" s="481">
        <f>IFERROR(F124/'19（全社）'!F124,"")</f>
        <v>0.25</v>
      </c>
      <c r="G125" s="481">
        <f>IFERROR(G124/'19（全社）'!G124,"")</f>
        <v>0.25</v>
      </c>
      <c r="H125" s="481">
        <f>IFERROR(H124/'19（全社）'!H124,"")</f>
        <v>0.2578125</v>
      </c>
      <c r="I125" s="481">
        <f>IFERROR(I124/'19（全社）'!I124,"")</f>
        <v>0.2578125</v>
      </c>
      <c r="J125" s="481">
        <f>IFERROR(J124/'19（全社）'!J124,"")</f>
        <v>0.2424242424</v>
      </c>
      <c r="K125" s="481"/>
      <c r="L125" s="481">
        <f>IFERROR(L124/'19（全社）'!L124,"")</f>
        <v>0.2461538462</v>
      </c>
      <c r="M125" s="481">
        <f>IFERROR(M124/'19（全社）'!M124,"")</f>
        <v>0.2461538462</v>
      </c>
      <c r="N125" s="481">
        <f>IFERROR(N124/'19（全社）'!N124,"")</f>
        <v>0.2272727273</v>
      </c>
      <c r="O125" s="481">
        <f>IFERROR(O124/'19（全社）'!O124,"")</f>
        <v>0.2272727273</v>
      </c>
      <c r="P125" s="481">
        <f>IFERROR(P124/'19（全社）'!P124,"")</f>
        <v>0.223880597</v>
      </c>
      <c r="Q125" s="481">
        <f>IFERROR(Q124/'19（全社）'!Q124,"")</f>
        <v>0.223880597</v>
      </c>
      <c r="R125" s="481">
        <f>IFERROR(R124/'19（全社）'!R124,"")</f>
        <v>0.2416237113</v>
      </c>
      <c r="S125" s="482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>
        <f>IFERROR(('19（管理）'!E102+'19（経営投資）'!E102)*E125,"")</f>
        <v>9474188.245</v>
      </c>
      <c r="F126" s="485">
        <f>IFERROR(('19（管理）'!F102+'19（経営投資）'!F102)*F125,"")</f>
        <v>7413753.106</v>
      </c>
      <c r="G126" s="485">
        <f>IFERROR(('19（管理）'!G102+'19（経営投資）'!G102)*G125,"")</f>
        <v>5436424.125</v>
      </c>
      <c r="H126" s="485">
        <f>IFERROR(('19（管理）'!H102+'19（経営投資）'!H102)*H125,"")</f>
        <v>6512566.156</v>
      </c>
      <c r="I126" s="485">
        <f>IFERROR(('19（管理）'!I102+'19（経営投資）'!I102)*I125,"")</f>
        <v>7039267.908</v>
      </c>
      <c r="J126" s="485">
        <f>IFERROR(('19（管理）'!J102+'19（経営投資）'!J102)*J125,"")</f>
        <v>7293706.254</v>
      </c>
      <c r="K126" s="572"/>
      <c r="L126" s="485">
        <f>IFERROR(('19（管理）'!L102+'19（経営投資）'!L102)*L125,"")</f>
        <v>8306158.737</v>
      </c>
      <c r="M126" s="485">
        <f>IFERROR(('19（管理）'!M102+'19（経営投資）'!M102)*M125,"")</f>
        <v>5841912.251</v>
      </c>
      <c r="N126" s="485">
        <f>IFERROR(('19（管理）'!N102+'19（経営投資）'!N102)*N125,"")</f>
        <v>4947755.766</v>
      </c>
      <c r="O126" s="485">
        <f>IFERROR(('19（管理）'!O102+'19（経営投資）'!O102)*O125,"")</f>
        <v>6923768.628</v>
      </c>
      <c r="P126" s="485">
        <f>IFERROR(('19（管理）'!P102+'19（経営投資）'!P102)*P125,"")</f>
        <v>9611283.18</v>
      </c>
      <c r="Q126" s="485">
        <f>IFERROR(('19（管理）'!Q102+'19（経営投資）'!Q102)*Q125,"")</f>
        <v>7199049.212</v>
      </c>
      <c r="R126" s="486">
        <f t="shared" ref="R126:R128" si="59">SUM(E126:J126,L126:Q126)</f>
        <v>85999833.57</v>
      </c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57">IFERROR(E109-E126,"")</f>
        <v>-10886467.43</v>
      </c>
      <c r="F127" s="485">
        <f t="shared" si="57"/>
        <v>-899237.662</v>
      </c>
      <c r="G127" s="485">
        <f t="shared" si="57"/>
        <v>2389235.801</v>
      </c>
      <c r="H127" s="485">
        <f t="shared" si="57"/>
        <v>-2896291.675</v>
      </c>
      <c r="I127" s="485">
        <f t="shared" si="57"/>
        <v>5309939.129</v>
      </c>
      <c r="J127" s="485">
        <f t="shared" si="57"/>
        <v>-962581.9574</v>
      </c>
      <c r="K127" s="572"/>
      <c r="L127" s="485">
        <f t="shared" ref="L127:Q127" si="58">IFERROR(L109-L126,"")</f>
        <v>-3043736.571</v>
      </c>
      <c r="M127" s="485">
        <f t="shared" si="58"/>
        <v>4284250.546</v>
      </c>
      <c r="N127" s="485">
        <f t="shared" si="58"/>
        <v>513782.8451</v>
      </c>
      <c r="O127" s="485">
        <f t="shared" si="58"/>
        <v>-2148805.702</v>
      </c>
      <c r="P127" s="485">
        <f t="shared" si="58"/>
        <v>-4675944.069</v>
      </c>
      <c r="Q127" s="485">
        <f t="shared" si="58"/>
        <v>-2477526.027</v>
      </c>
      <c r="R127" s="486">
        <f t="shared" si="59"/>
        <v>-15493382.77</v>
      </c>
      <c r="S127" s="351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60">IFERROR(E117-E126,"")</f>
        <v>-10886467.43</v>
      </c>
      <c r="F128" s="489">
        <f t="shared" si="60"/>
        <v>-899237.662</v>
      </c>
      <c r="G128" s="489">
        <f t="shared" si="60"/>
        <v>2389235.801</v>
      </c>
      <c r="H128" s="489">
        <f t="shared" si="60"/>
        <v>-2896291.675</v>
      </c>
      <c r="I128" s="489">
        <f t="shared" si="60"/>
        <v>5309939.129</v>
      </c>
      <c r="J128" s="489">
        <f t="shared" si="60"/>
        <v>-962581.9574</v>
      </c>
      <c r="K128" s="573"/>
      <c r="L128" s="489">
        <f t="shared" ref="L128:Q128" si="61">IFERROR(L117-L126,"")</f>
        <v>-3043736.571</v>
      </c>
      <c r="M128" s="489">
        <f t="shared" si="61"/>
        <v>4284250.546</v>
      </c>
      <c r="N128" s="489">
        <f t="shared" si="61"/>
        <v>513782.8451</v>
      </c>
      <c r="O128" s="489">
        <f t="shared" si="61"/>
        <v>-2148805.702</v>
      </c>
      <c r="P128" s="489">
        <f t="shared" si="61"/>
        <v>-4675944.069</v>
      </c>
      <c r="Q128" s="489">
        <f t="shared" si="61"/>
        <v>-2477526.027</v>
      </c>
      <c r="R128" s="490">
        <f t="shared" si="59"/>
        <v>-15493382.77</v>
      </c>
      <c r="S128" s="351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400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7"/>
      <c r="F130" s="387"/>
      <c r="G130" s="387"/>
      <c r="H130" s="387"/>
      <c r="I130" s="387"/>
      <c r="J130" s="387"/>
      <c r="K130" s="387"/>
      <c r="L130" s="387"/>
      <c r="M130" s="387"/>
      <c r="N130" s="387"/>
      <c r="O130" s="387"/>
      <c r="P130" s="387"/>
      <c r="Q130" s="387"/>
      <c r="R130" s="387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405"/>
      <c r="B139" s="405"/>
      <c r="C139" s="405"/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</row>
    <row r="140" ht="12.0" customHeight="1">
      <c r="A140" s="405"/>
      <c r="B140" s="405"/>
      <c r="C140" s="405"/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351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351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351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351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1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1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1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1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351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351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351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1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1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1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1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1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351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351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351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1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1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1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1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351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1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351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351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351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351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351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351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351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1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351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351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351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351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351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351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351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351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351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351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351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351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351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351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351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351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351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351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351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351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351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351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351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351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351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351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351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351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351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351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351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351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351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351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351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351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351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351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351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351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351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351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351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351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351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351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351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351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351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351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351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351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351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351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351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351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351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351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351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351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351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351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351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351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351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351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351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351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351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351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351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351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351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351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351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351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351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351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351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351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351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351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351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351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351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351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351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351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351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351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351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351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351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351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351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351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351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351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351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351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351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351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351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351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351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351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351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351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351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351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351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351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351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351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351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351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351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351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351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351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351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351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351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351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351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351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351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351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351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351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351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351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351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351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351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351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351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351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351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351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351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351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351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351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351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351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351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351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351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351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351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351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351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351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351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351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351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351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351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351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351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351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351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351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351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351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351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351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351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351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351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351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351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351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351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351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351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351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351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351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351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351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351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351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351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351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351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351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351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351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351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351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351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351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351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351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351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351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351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351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351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351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351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351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351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351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351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351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351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351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351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351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351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351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351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351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351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351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351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351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351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351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351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351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351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351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351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351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351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351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351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351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351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351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351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351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351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351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351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351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351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351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351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351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351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351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351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351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351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351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351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351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351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351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351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351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351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351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351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351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351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351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351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351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351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351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351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351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351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351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351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351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351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351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351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351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351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351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351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351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351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351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351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351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351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351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351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351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351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351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351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351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351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351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351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351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351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351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351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351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351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351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351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351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351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351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351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351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351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351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351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351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351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351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351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351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351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351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351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351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351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351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351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351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351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351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351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351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351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351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351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351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351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351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351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351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351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351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351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351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351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351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351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351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351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351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351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351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351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351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351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351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351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351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351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351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351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351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351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351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351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351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351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351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351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351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351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351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351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351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351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351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351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351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351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351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351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351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351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351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351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351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351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351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351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351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351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351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351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351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351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351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351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351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351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351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351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351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351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351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351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351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351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351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351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351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351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351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351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351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351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351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351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351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351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351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351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351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351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351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351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351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351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351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351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351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351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351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351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351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351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351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351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351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351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351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351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351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351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351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351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351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351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351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351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351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351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351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351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351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351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351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351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351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351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351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351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351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351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351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351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351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351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351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351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351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351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351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351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351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351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351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351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351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351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351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351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351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351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351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351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351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351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351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351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351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351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351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351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351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351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351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351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351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351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351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351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351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351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351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351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351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351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351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351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351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351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351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351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351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351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351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351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351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351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351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351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351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351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351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351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351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351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351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351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351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351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351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351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351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351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351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351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351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351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351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351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351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351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351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351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351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351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351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351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351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351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351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351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351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351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351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351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351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351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351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351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351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351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351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351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351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351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351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351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351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351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351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351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351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351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351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351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351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351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351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351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351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351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351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351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351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351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351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351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351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351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351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351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351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351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351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351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351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351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351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351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351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351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351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351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351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351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351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351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351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351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351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351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351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351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351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351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351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351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351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351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351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351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351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351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351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351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351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351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351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351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351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351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351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351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351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351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351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351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351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351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351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351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351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351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351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351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351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351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351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351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351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351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351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351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351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351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351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351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351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351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351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351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351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351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351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351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351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351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351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351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351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351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351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351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351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351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351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351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351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351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351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351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351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351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351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351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351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351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351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351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351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351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351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351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351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351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351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351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351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351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351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351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351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351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351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351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351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351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351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351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351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351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351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351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351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351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351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351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351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351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351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351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351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351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351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351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351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351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351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351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351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351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351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351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351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351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351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351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351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351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351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351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351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351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351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351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351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351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351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351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351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351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351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351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351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351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351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351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351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351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351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351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351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351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351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351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351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351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351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351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351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351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351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351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351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619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620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28803716</v>
      </c>
      <c r="F3" s="360">
        <f t="shared" si="1"/>
        <v>41983311</v>
      </c>
      <c r="G3" s="360">
        <f t="shared" si="1"/>
        <v>65592303</v>
      </c>
      <c r="H3" s="360">
        <f t="shared" si="1"/>
        <v>41454461</v>
      </c>
      <c r="I3" s="360">
        <f t="shared" si="1"/>
        <v>23898295</v>
      </c>
      <c r="J3" s="360">
        <f t="shared" si="1"/>
        <v>19856161</v>
      </c>
      <c r="K3" s="361"/>
      <c r="L3" s="360">
        <f t="shared" ref="L3:R3" si="2">SUM(L4:L16)</f>
        <v>32543832</v>
      </c>
      <c r="M3" s="360">
        <f t="shared" si="2"/>
        <v>46985243</v>
      </c>
      <c r="N3" s="360">
        <f t="shared" si="2"/>
        <v>25428779</v>
      </c>
      <c r="O3" s="360">
        <f t="shared" si="2"/>
        <v>33371551</v>
      </c>
      <c r="P3" s="360">
        <f t="shared" si="2"/>
        <v>29441157</v>
      </c>
      <c r="Q3" s="360">
        <f t="shared" si="2"/>
        <v>7998698</v>
      </c>
      <c r="R3" s="360">
        <f t="shared" si="2"/>
        <v>397357507</v>
      </c>
      <c r="S3" s="621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363" t="s">
        <v>105</v>
      </c>
      <c r="B4" s="364">
        <v>500.0</v>
      </c>
      <c r="C4" s="364">
        <v>1.0</v>
      </c>
      <c r="D4" s="364"/>
      <c r="E4" s="438"/>
      <c r="F4" s="438"/>
      <c r="G4" s="438"/>
      <c r="H4" s="438"/>
      <c r="I4" s="438"/>
      <c r="J4" s="438"/>
      <c r="K4" s="365"/>
      <c r="L4" s="438"/>
      <c r="M4" s="438"/>
      <c r="N4" s="438"/>
      <c r="O4" s="438"/>
      <c r="P4" s="438"/>
      <c r="Q4" s="438"/>
      <c r="R4" s="438"/>
      <c r="S4" s="622"/>
      <c r="T4" s="366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</row>
    <row r="5" ht="11.25" customHeight="1">
      <c r="A5" s="367" t="s">
        <v>106</v>
      </c>
      <c r="B5" s="351">
        <v>500.0</v>
      </c>
      <c r="C5" s="351">
        <v>2.0</v>
      </c>
      <c r="D5" s="351"/>
      <c r="E5" s="443"/>
      <c r="F5" s="443"/>
      <c r="G5" s="443"/>
      <c r="H5" s="443"/>
      <c r="I5" s="443"/>
      <c r="J5" s="443"/>
      <c r="K5" s="368"/>
      <c r="L5" s="443"/>
      <c r="M5" s="443"/>
      <c r="N5" s="443"/>
      <c r="O5" s="443"/>
      <c r="P5" s="443"/>
      <c r="Q5" s="443"/>
      <c r="R5" s="443"/>
      <c r="S5" s="623"/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443"/>
      <c r="F6" s="443"/>
      <c r="G6" s="443"/>
      <c r="H6" s="443"/>
      <c r="I6" s="443"/>
      <c r="J6" s="443"/>
      <c r="K6" s="368"/>
      <c r="L6" s="443"/>
      <c r="M6" s="443"/>
      <c r="N6" s="443"/>
      <c r="O6" s="443"/>
      <c r="P6" s="443"/>
      <c r="Q6" s="443"/>
      <c r="R6" s="443"/>
      <c r="S6" s="623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73" t="s">
        <v>108</v>
      </c>
      <c r="B7" s="356">
        <v>500.0</v>
      </c>
      <c r="C7" s="356">
        <v>4.0</v>
      </c>
      <c r="D7" s="356"/>
      <c r="E7" s="587"/>
      <c r="F7" s="587"/>
      <c r="G7" s="587"/>
      <c r="H7" s="587"/>
      <c r="I7" s="587"/>
      <c r="J7" s="587"/>
      <c r="K7" s="397"/>
      <c r="L7" s="587"/>
      <c r="M7" s="587"/>
      <c r="N7" s="587"/>
      <c r="O7" s="587"/>
      <c r="P7" s="587"/>
      <c r="Q7" s="587"/>
      <c r="R7" s="587"/>
      <c r="S7" s="624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356"/>
      <c r="AH7" s="356"/>
      <c r="AI7" s="356"/>
      <c r="AJ7" s="356"/>
      <c r="AK7" s="356"/>
      <c r="AL7" s="356"/>
      <c r="AM7" s="356"/>
    </row>
    <row r="8" ht="11.25" customHeight="1">
      <c r="A8" s="373" t="s">
        <v>109</v>
      </c>
      <c r="B8" s="356">
        <v>500.0</v>
      </c>
      <c r="C8" s="356">
        <v>0.0</v>
      </c>
      <c r="D8" s="356"/>
      <c r="E8" s="587"/>
      <c r="F8" s="587"/>
      <c r="G8" s="587"/>
      <c r="H8" s="587"/>
      <c r="I8" s="587"/>
      <c r="J8" s="587"/>
      <c r="K8" s="397"/>
      <c r="L8" s="587"/>
      <c r="M8" s="587"/>
      <c r="N8" s="587"/>
      <c r="O8" s="587"/>
      <c r="P8" s="587"/>
      <c r="Q8" s="587"/>
      <c r="R8" s="587"/>
      <c r="S8" s="624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  <c r="AE8" s="356"/>
      <c r="AF8" s="356"/>
      <c r="AG8" s="356"/>
      <c r="AH8" s="356"/>
      <c r="AI8" s="356"/>
      <c r="AJ8" s="356"/>
      <c r="AK8" s="356"/>
      <c r="AL8" s="356"/>
      <c r="AM8" s="356"/>
    </row>
    <row r="9" ht="11.25" customHeight="1">
      <c r="A9" s="367" t="s">
        <v>34</v>
      </c>
      <c r="B9" s="356">
        <v>500.0</v>
      </c>
      <c r="C9" s="356">
        <v>5.0</v>
      </c>
      <c r="D9" s="356"/>
      <c r="E9" s="587"/>
      <c r="F9" s="587"/>
      <c r="G9" s="587"/>
      <c r="H9" s="587"/>
      <c r="I9" s="587"/>
      <c r="J9" s="587"/>
      <c r="K9" s="397"/>
      <c r="L9" s="587"/>
      <c r="M9" s="587"/>
      <c r="N9" s="587"/>
      <c r="O9" s="587"/>
      <c r="P9" s="587"/>
      <c r="Q9" s="587"/>
      <c r="R9" s="587"/>
      <c r="S9" s="624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356"/>
      <c r="AI9" s="356"/>
      <c r="AJ9" s="356"/>
      <c r="AK9" s="356"/>
      <c r="AL9" s="356"/>
      <c r="AM9" s="356"/>
    </row>
    <row r="10" ht="11.25" customHeight="1">
      <c r="A10" s="367" t="s">
        <v>79</v>
      </c>
      <c r="B10" s="356">
        <v>500.0</v>
      </c>
      <c r="C10" s="356">
        <v>8.0</v>
      </c>
      <c r="D10" s="356"/>
      <c r="E10" s="587"/>
      <c r="F10" s="587"/>
      <c r="G10" s="587"/>
      <c r="H10" s="587"/>
      <c r="I10" s="587"/>
      <c r="J10" s="587"/>
      <c r="K10" s="397"/>
      <c r="L10" s="587"/>
      <c r="M10" s="587"/>
      <c r="N10" s="587"/>
      <c r="O10" s="587"/>
      <c r="P10" s="587"/>
      <c r="Q10" s="587"/>
      <c r="R10" s="587"/>
      <c r="S10" s="624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</row>
    <row r="11" ht="11.25" customHeight="1">
      <c r="A11" s="385" t="s">
        <v>80</v>
      </c>
      <c r="B11" s="351">
        <v>500.0</v>
      </c>
      <c r="C11" s="351">
        <v>10.0</v>
      </c>
      <c r="D11" s="351"/>
      <c r="E11" s="443"/>
      <c r="F11" s="443"/>
      <c r="G11" s="443"/>
      <c r="H11" s="443"/>
      <c r="I11" s="443"/>
      <c r="J11" s="443"/>
      <c r="K11" s="368"/>
      <c r="L11" s="443"/>
      <c r="M11" s="443"/>
      <c r="N11" s="443"/>
      <c r="O11" s="443"/>
      <c r="P11" s="443"/>
      <c r="Q11" s="443"/>
      <c r="R11" s="443"/>
      <c r="S11" s="623"/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373" t="s">
        <v>110</v>
      </c>
      <c r="B12" s="351"/>
      <c r="C12" s="351"/>
      <c r="D12" s="351"/>
      <c r="E12" s="443"/>
      <c r="F12" s="443"/>
      <c r="G12" s="443"/>
      <c r="H12" s="443"/>
      <c r="I12" s="443"/>
      <c r="J12" s="443"/>
      <c r="K12" s="368"/>
      <c r="L12" s="443"/>
      <c r="M12" s="443"/>
      <c r="N12" s="443"/>
      <c r="O12" s="443"/>
      <c r="P12" s="443"/>
      <c r="Q12" s="443"/>
      <c r="R12" s="443"/>
      <c r="S12" s="623"/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416" t="s">
        <v>111</v>
      </c>
      <c r="B13" s="356">
        <v>500.0</v>
      </c>
      <c r="C13" s="356">
        <v>7.0</v>
      </c>
      <c r="D13" s="356"/>
      <c r="E13" s="515">
        <v>1921320.0</v>
      </c>
      <c r="F13" s="515">
        <v>3777840.0</v>
      </c>
      <c r="G13" s="515">
        <v>1455840.0</v>
      </c>
      <c r="H13" s="515">
        <v>1328400.0</v>
      </c>
      <c r="I13" s="515">
        <v>1127520.0</v>
      </c>
      <c r="J13" s="515">
        <v>378000.0</v>
      </c>
      <c r="K13" s="368"/>
      <c r="L13" s="515">
        <v>6850900.0</v>
      </c>
      <c r="M13" s="515">
        <v>5068700.0</v>
      </c>
      <c r="N13" s="515">
        <v>4904900.0</v>
      </c>
      <c r="O13" s="515">
        <v>3570600.0</v>
      </c>
      <c r="P13" s="515">
        <v>1106600.0</v>
      </c>
      <c r="Q13" s="515">
        <v>506000.0</v>
      </c>
      <c r="R13" s="556">
        <f t="shared" ref="R13:R15" si="3">SUM(E13:J13,L13:Q13)</f>
        <v>31996620</v>
      </c>
      <c r="S13" s="623">
        <f t="shared" ref="S13:S16" si="4">IFERROR(R13/$R$3,"")</f>
        <v>0.08052350701</v>
      </c>
      <c r="T13" s="398"/>
      <c r="U13" s="356"/>
      <c r="V13" s="356"/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56"/>
      <c r="AL13" s="356"/>
      <c r="AM13" s="356"/>
    </row>
    <row r="14" ht="11.25" customHeight="1">
      <c r="A14" s="416" t="s">
        <v>112</v>
      </c>
      <c r="B14" s="356">
        <v>500.0</v>
      </c>
      <c r="C14" s="356">
        <v>9.0</v>
      </c>
      <c r="D14" s="356"/>
      <c r="E14" s="515">
        <v>1.5447453E7</v>
      </c>
      <c r="F14" s="515">
        <v>2.0823332E7</v>
      </c>
      <c r="G14" s="515">
        <v>5.2051923E7</v>
      </c>
      <c r="H14" s="515">
        <v>2.1835815E7</v>
      </c>
      <c r="I14" s="515">
        <v>1.9159254E7</v>
      </c>
      <c r="J14" s="515">
        <v>1.8610621E7</v>
      </c>
      <c r="K14" s="368"/>
      <c r="L14" s="515">
        <v>2.1518369E7</v>
      </c>
      <c r="M14" s="515">
        <v>2.1531534E7</v>
      </c>
      <c r="N14" s="515">
        <v>1.7555111E7</v>
      </c>
      <c r="O14" s="515">
        <v>1.7741642E7</v>
      </c>
      <c r="P14" s="515">
        <v>1.677592E7</v>
      </c>
      <c r="Q14" s="515">
        <v>5036539.0</v>
      </c>
      <c r="R14" s="556">
        <f t="shared" si="3"/>
        <v>248087513</v>
      </c>
      <c r="S14" s="623">
        <f t="shared" si="4"/>
        <v>0.6243433398</v>
      </c>
      <c r="T14" s="398"/>
      <c r="U14" s="356"/>
      <c r="V14" s="356"/>
      <c r="W14" s="356"/>
      <c r="X14" s="356"/>
      <c r="Y14" s="356"/>
      <c r="Z14" s="356"/>
      <c r="AA14" s="356"/>
      <c r="AB14" s="356"/>
      <c r="AC14" s="356"/>
      <c r="AD14" s="356"/>
      <c r="AE14" s="356"/>
      <c r="AF14" s="356"/>
      <c r="AG14" s="356"/>
      <c r="AH14" s="356"/>
      <c r="AI14" s="356"/>
      <c r="AJ14" s="356"/>
      <c r="AK14" s="356"/>
      <c r="AL14" s="356"/>
      <c r="AM14" s="356"/>
    </row>
    <row r="15" ht="11.25" customHeight="1">
      <c r="A15" s="416" t="s">
        <v>113</v>
      </c>
      <c r="B15" s="356">
        <v>500.0</v>
      </c>
      <c r="C15" s="356">
        <v>6.0</v>
      </c>
      <c r="D15" s="356"/>
      <c r="E15" s="515">
        <v>1.1434943E7</v>
      </c>
      <c r="F15" s="515">
        <v>1.7382139E7</v>
      </c>
      <c r="G15" s="515">
        <v>1.208454E7</v>
      </c>
      <c r="H15" s="515">
        <v>1.8290246E7</v>
      </c>
      <c r="I15" s="515">
        <v>3611521.0</v>
      </c>
      <c r="J15" s="515">
        <v>867540.0</v>
      </c>
      <c r="K15" s="368"/>
      <c r="L15" s="515">
        <v>4174563.0</v>
      </c>
      <c r="M15" s="515">
        <v>2.0385009E7</v>
      </c>
      <c r="N15" s="515">
        <v>2968768.0</v>
      </c>
      <c r="O15" s="515">
        <v>1.2059309E7</v>
      </c>
      <c r="P15" s="515">
        <v>1.1558637E7</v>
      </c>
      <c r="Q15" s="515">
        <v>2456159.0</v>
      </c>
      <c r="R15" s="556">
        <f t="shared" si="3"/>
        <v>117273374</v>
      </c>
      <c r="S15" s="623">
        <f t="shared" si="4"/>
        <v>0.2951331532</v>
      </c>
      <c r="T15" s="398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  <c r="AE15" s="356"/>
      <c r="AF15" s="356"/>
      <c r="AG15" s="356"/>
      <c r="AH15" s="356"/>
      <c r="AI15" s="356"/>
      <c r="AJ15" s="356"/>
      <c r="AK15" s="356"/>
      <c r="AL15" s="356"/>
      <c r="AM15" s="356"/>
    </row>
    <row r="16" ht="11.25" customHeight="1">
      <c r="A16" s="373" t="s">
        <v>82</v>
      </c>
      <c r="B16" s="351">
        <v>500.0</v>
      </c>
      <c r="C16" s="351">
        <v>12.0</v>
      </c>
      <c r="D16" s="351"/>
      <c r="E16" s="443"/>
      <c r="F16" s="443"/>
      <c r="G16" s="443"/>
      <c r="H16" s="443"/>
      <c r="I16" s="443"/>
      <c r="J16" s="443"/>
      <c r="K16" s="368"/>
      <c r="L16" s="443"/>
      <c r="M16" s="443"/>
      <c r="N16" s="443"/>
      <c r="O16" s="443"/>
      <c r="P16" s="443"/>
      <c r="Q16" s="443"/>
      <c r="R16" s="443"/>
      <c r="S16" s="623">
        <f t="shared" si="4"/>
        <v>0</v>
      </c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4"/>
      <c r="B17" s="447"/>
      <c r="C17" s="447"/>
      <c r="D17" s="447"/>
      <c r="E17" s="584"/>
      <c r="F17" s="584"/>
      <c r="G17" s="584"/>
      <c r="H17" s="584"/>
      <c r="I17" s="584"/>
      <c r="J17" s="584"/>
      <c r="K17" s="584"/>
      <c r="L17" s="584"/>
      <c r="M17" s="584"/>
      <c r="N17" s="584"/>
      <c r="O17" s="584"/>
      <c r="P17" s="584"/>
      <c r="Q17" s="584"/>
      <c r="R17" s="584"/>
      <c r="S17" s="625"/>
      <c r="T17" s="447"/>
      <c r="U17" s="447"/>
      <c r="V17" s="447"/>
      <c r="W17" s="447"/>
      <c r="X17" s="447"/>
      <c r="Y17" s="447"/>
      <c r="Z17" s="447"/>
      <c r="AA17" s="447"/>
      <c r="AB17" s="447"/>
      <c r="AC17" s="447"/>
      <c r="AD17" s="447"/>
      <c r="AE17" s="447"/>
      <c r="AF17" s="447"/>
      <c r="AG17" s="447"/>
      <c r="AH17" s="447"/>
      <c r="AI17" s="447"/>
      <c r="AJ17" s="447"/>
      <c r="AK17" s="447"/>
      <c r="AL17" s="447"/>
      <c r="AM17" s="447"/>
    </row>
    <row r="18" ht="18.75" customHeight="1">
      <c r="A18" s="379" t="s">
        <v>114</v>
      </c>
      <c r="B18" s="380">
        <v>604.0</v>
      </c>
      <c r="C18" s="380"/>
      <c r="D18" s="381" t="s">
        <v>115</v>
      </c>
      <c r="E18" s="382">
        <f t="shared" ref="E18:J18" si="5">SUM(E19:E29)</f>
        <v>13190829</v>
      </c>
      <c r="F18" s="382">
        <f t="shared" si="5"/>
        <v>20465872</v>
      </c>
      <c r="G18" s="382">
        <f t="shared" si="5"/>
        <v>18271165</v>
      </c>
      <c r="H18" s="382">
        <f t="shared" si="5"/>
        <v>20048590</v>
      </c>
      <c r="I18" s="382">
        <f t="shared" si="5"/>
        <v>10280530</v>
      </c>
      <c r="J18" s="382">
        <f t="shared" si="5"/>
        <v>8751663</v>
      </c>
      <c r="K18" s="383"/>
      <c r="L18" s="382">
        <f t="shared" ref="L18:R18" si="6">SUM(L19:L29)</f>
        <v>14394604</v>
      </c>
      <c r="M18" s="382">
        <f t="shared" si="6"/>
        <v>24608648</v>
      </c>
      <c r="N18" s="382">
        <f t="shared" si="6"/>
        <v>10921213</v>
      </c>
      <c r="O18" s="382">
        <f t="shared" si="6"/>
        <v>16545245</v>
      </c>
      <c r="P18" s="382">
        <f t="shared" si="6"/>
        <v>15089785</v>
      </c>
      <c r="Q18" s="382">
        <f t="shared" si="6"/>
        <v>1377598</v>
      </c>
      <c r="R18" s="382">
        <f t="shared" si="6"/>
        <v>173945742</v>
      </c>
      <c r="S18" s="626">
        <v>1.0</v>
      </c>
      <c r="T18" s="380"/>
      <c r="U18" s="627"/>
      <c r="V18" s="627"/>
      <c r="W18" s="627"/>
      <c r="X18" s="627"/>
      <c r="Y18" s="627"/>
      <c r="Z18" s="627"/>
      <c r="AA18" s="627"/>
      <c r="AB18" s="627"/>
      <c r="AC18" s="627"/>
      <c r="AD18" s="627"/>
      <c r="AE18" s="380"/>
      <c r="AF18" s="380"/>
      <c r="AG18" s="380"/>
      <c r="AH18" s="380"/>
      <c r="AI18" s="380"/>
      <c r="AJ18" s="380"/>
      <c r="AK18" s="380"/>
      <c r="AL18" s="380"/>
      <c r="AM18" s="380"/>
    </row>
    <row r="19" ht="11.25" customHeight="1">
      <c r="A19" s="367" t="s">
        <v>107</v>
      </c>
      <c r="B19" s="386">
        <v>604.0</v>
      </c>
      <c r="C19" s="386">
        <v>3.0</v>
      </c>
      <c r="D19" s="386"/>
      <c r="E19" s="582"/>
      <c r="F19" s="582"/>
      <c r="G19" s="582"/>
      <c r="H19" s="582"/>
      <c r="I19" s="582"/>
      <c r="J19" s="582"/>
      <c r="K19" s="387"/>
      <c r="L19" s="582"/>
      <c r="M19" s="582"/>
      <c r="N19" s="582"/>
      <c r="O19" s="582"/>
      <c r="P19" s="582"/>
      <c r="Q19" s="582"/>
      <c r="R19" s="582"/>
      <c r="S19" s="628"/>
      <c r="T19" s="389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</row>
    <row r="20" ht="11.25" customHeight="1">
      <c r="A20" s="373" t="s">
        <v>108</v>
      </c>
      <c r="B20" s="356">
        <v>604.0</v>
      </c>
      <c r="C20" s="356">
        <v>4.0</v>
      </c>
      <c r="D20" s="356"/>
      <c r="E20" s="587"/>
      <c r="F20" s="587"/>
      <c r="G20" s="587"/>
      <c r="H20" s="587"/>
      <c r="I20" s="587"/>
      <c r="J20" s="587"/>
      <c r="K20" s="397"/>
      <c r="L20" s="587"/>
      <c r="M20" s="587"/>
      <c r="N20" s="587"/>
      <c r="O20" s="587"/>
      <c r="P20" s="587"/>
      <c r="Q20" s="587"/>
      <c r="R20" s="587"/>
      <c r="S20" s="624"/>
      <c r="T20" s="482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6"/>
      <c r="AK20" s="356"/>
      <c r="AL20" s="356"/>
      <c r="AM20" s="356"/>
    </row>
    <row r="21" ht="11.25" customHeight="1">
      <c r="A21" s="373" t="s">
        <v>109</v>
      </c>
      <c r="B21" s="356">
        <v>604.0</v>
      </c>
      <c r="C21" s="356">
        <v>0.0</v>
      </c>
      <c r="D21" s="356"/>
      <c r="E21" s="587"/>
      <c r="F21" s="587"/>
      <c r="G21" s="587"/>
      <c r="H21" s="587"/>
      <c r="I21" s="587"/>
      <c r="J21" s="587"/>
      <c r="K21" s="397"/>
      <c r="L21" s="587"/>
      <c r="M21" s="587"/>
      <c r="N21" s="587"/>
      <c r="O21" s="587"/>
      <c r="P21" s="587"/>
      <c r="Q21" s="587"/>
      <c r="R21" s="587"/>
      <c r="S21" s="624"/>
      <c r="T21" s="482"/>
      <c r="U21" s="356"/>
      <c r="V21" s="356"/>
      <c r="W21" s="356"/>
      <c r="X21" s="356"/>
      <c r="Y21" s="356"/>
      <c r="Z21" s="356"/>
      <c r="AA21" s="356"/>
      <c r="AB21" s="356"/>
      <c r="AC21" s="356"/>
      <c r="AD21" s="356"/>
      <c r="AE21" s="356"/>
      <c r="AF21" s="356"/>
      <c r="AG21" s="356"/>
      <c r="AH21" s="356"/>
      <c r="AI21" s="356"/>
      <c r="AJ21" s="356"/>
      <c r="AK21" s="356"/>
      <c r="AL21" s="356"/>
      <c r="AM21" s="356"/>
    </row>
    <row r="22" ht="11.25" customHeight="1">
      <c r="A22" s="367" t="s">
        <v>34</v>
      </c>
      <c r="B22" s="356">
        <v>604.0</v>
      </c>
      <c r="C22" s="356">
        <v>5.0</v>
      </c>
      <c r="D22" s="356"/>
      <c r="E22" s="587"/>
      <c r="F22" s="587"/>
      <c r="G22" s="587"/>
      <c r="H22" s="587"/>
      <c r="I22" s="587"/>
      <c r="J22" s="587"/>
      <c r="K22" s="397"/>
      <c r="L22" s="587"/>
      <c r="M22" s="587"/>
      <c r="N22" s="587"/>
      <c r="O22" s="587"/>
      <c r="P22" s="587"/>
      <c r="Q22" s="587"/>
      <c r="R22" s="587"/>
      <c r="S22" s="624"/>
      <c r="T22" s="482"/>
      <c r="U22" s="356"/>
      <c r="V22" s="356"/>
      <c r="W22" s="356"/>
      <c r="X22" s="356"/>
      <c r="Y22" s="356"/>
      <c r="Z22" s="356"/>
      <c r="AA22" s="356"/>
      <c r="AB22" s="356"/>
      <c r="AC22" s="356"/>
      <c r="AD22" s="356"/>
      <c r="AE22" s="356"/>
      <c r="AF22" s="356"/>
      <c r="AG22" s="356"/>
      <c r="AH22" s="356"/>
      <c r="AI22" s="356"/>
      <c r="AJ22" s="356"/>
      <c r="AK22" s="356"/>
      <c r="AL22" s="356"/>
      <c r="AM22" s="356"/>
    </row>
    <row r="23" ht="11.25" customHeight="1">
      <c r="A23" s="367" t="s">
        <v>79</v>
      </c>
      <c r="B23" s="356">
        <v>604.0</v>
      </c>
      <c r="C23" s="356">
        <v>8.0</v>
      </c>
      <c r="D23" s="356"/>
      <c r="E23" s="587"/>
      <c r="F23" s="587"/>
      <c r="G23" s="587"/>
      <c r="H23" s="587"/>
      <c r="I23" s="587"/>
      <c r="J23" s="587"/>
      <c r="K23" s="397"/>
      <c r="L23" s="587"/>
      <c r="M23" s="587"/>
      <c r="N23" s="587"/>
      <c r="O23" s="587"/>
      <c r="P23" s="587"/>
      <c r="Q23" s="587"/>
      <c r="R23" s="587"/>
      <c r="S23" s="624"/>
      <c r="T23" s="482"/>
      <c r="U23" s="356"/>
      <c r="V23" s="356"/>
      <c r="W23" s="356"/>
      <c r="X23" s="356"/>
      <c r="Y23" s="356"/>
      <c r="Z23" s="356"/>
      <c r="AA23" s="356"/>
      <c r="AB23" s="356"/>
      <c r="AC23" s="356"/>
      <c r="AD23" s="356"/>
      <c r="AE23" s="356"/>
      <c r="AF23" s="356"/>
      <c r="AG23" s="356"/>
      <c r="AH23" s="356"/>
      <c r="AI23" s="356"/>
      <c r="AJ23" s="356"/>
      <c r="AK23" s="356"/>
      <c r="AL23" s="356"/>
      <c r="AM23" s="356"/>
    </row>
    <row r="24" ht="11.25" customHeight="1">
      <c r="A24" s="385" t="s">
        <v>80</v>
      </c>
      <c r="B24" s="356">
        <v>604.0</v>
      </c>
      <c r="C24" s="351">
        <v>10.0</v>
      </c>
      <c r="D24" s="351"/>
      <c r="E24" s="443"/>
      <c r="F24" s="443"/>
      <c r="G24" s="443"/>
      <c r="H24" s="443"/>
      <c r="I24" s="443"/>
      <c r="J24" s="443"/>
      <c r="K24" s="368"/>
      <c r="L24" s="443"/>
      <c r="M24" s="443"/>
      <c r="N24" s="443"/>
      <c r="O24" s="443"/>
      <c r="P24" s="443"/>
      <c r="Q24" s="443"/>
      <c r="R24" s="443"/>
      <c r="S24" s="623"/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373" t="s">
        <v>116</v>
      </c>
      <c r="B25" s="356">
        <v>604.0</v>
      </c>
      <c r="C25" s="351">
        <v>11.0</v>
      </c>
      <c r="D25" s="351"/>
      <c r="E25" s="443"/>
      <c r="F25" s="443"/>
      <c r="G25" s="443"/>
      <c r="H25" s="443"/>
      <c r="I25" s="443"/>
      <c r="J25" s="443"/>
      <c r="K25" s="368"/>
      <c r="L25" s="443"/>
      <c r="M25" s="443"/>
      <c r="N25" s="443"/>
      <c r="O25" s="443"/>
      <c r="P25" s="443"/>
      <c r="Q25" s="443"/>
      <c r="R25" s="443"/>
      <c r="S25" s="623"/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416" t="s">
        <v>111</v>
      </c>
      <c r="B26" s="356">
        <v>604.0</v>
      </c>
      <c r="C26" s="356">
        <v>7.0</v>
      </c>
      <c r="D26" s="356"/>
      <c r="E26" s="515">
        <v>727187.0</v>
      </c>
      <c r="F26" s="515">
        <v>1095630.0</v>
      </c>
      <c r="G26" s="515">
        <v>509506.0</v>
      </c>
      <c r="H26" s="515">
        <v>397452.0</v>
      </c>
      <c r="I26" s="515">
        <v>441446.0</v>
      </c>
      <c r="J26" s="515">
        <v>96000.0</v>
      </c>
      <c r="K26" s="368"/>
      <c r="L26" s="515">
        <v>1562732.0</v>
      </c>
      <c r="M26" s="515">
        <v>1140461.0</v>
      </c>
      <c r="N26" s="515">
        <v>1569877.0</v>
      </c>
      <c r="O26" s="515">
        <v>665598.0</v>
      </c>
      <c r="P26" s="515">
        <v>122911.0</v>
      </c>
      <c r="Q26" s="515">
        <v>156825.0</v>
      </c>
      <c r="R26" s="556">
        <f t="shared" ref="R26:R28" si="7">SUM(E26:J26,L26:Q26)</f>
        <v>8485625</v>
      </c>
      <c r="S26" s="623">
        <f t="shared" ref="S26:S27" si="8">IFERROR(R26/$R$3,"")</f>
        <v>0.02135513952</v>
      </c>
      <c r="T26" s="482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356"/>
      <c r="AI26" s="356"/>
      <c r="AJ26" s="356"/>
      <c r="AK26" s="356"/>
      <c r="AL26" s="356"/>
      <c r="AM26" s="356"/>
    </row>
    <row r="27" ht="11.25" customHeight="1">
      <c r="A27" s="416" t="s">
        <v>112</v>
      </c>
      <c r="B27" s="356">
        <v>604.0</v>
      </c>
      <c r="C27" s="356">
        <v>9.0</v>
      </c>
      <c r="D27" s="356"/>
      <c r="E27" s="515">
        <v>4292790.0</v>
      </c>
      <c r="F27" s="515">
        <v>6742788.0</v>
      </c>
      <c r="G27" s="515">
        <v>1.1058202E7</v>
      </c>
      <c r="H27" s="515">
        <v>8443292.0</v>
      </c>
      <c r="I27" s="515">
        <v>7765709.0</v>
      </c>
      <c r="J27" s="515">
        <v>8179508.0</v>
      </c>
      <c r="K27" s="368"/>
      <c r="L27" s="515">
        <v>1.005091E7</v>
      </c>
      <c r="M27" s="515">
        <v>1.1272027E7</v>
      </c>
      <c r="N27" s="515">
        <v>7680282.0</v>
      </c>
      <c r="O27" s="515">
        <v>7926410.0</v>
      </c>
      <c r="P27" s="515">
        <v>8626936.0</v>
      </c>
      <c r="Q27" s="515">
        <v>0.0</v>
      </c>
      <c r="R27" s="556">
        <f t="shared" si="7"/>
        <v>92038854</v>
      </c>
      <c r="S27" s="623">
        <f t="shared" si="8"/>
        <v>0.2316273189</v>
      </c>
      <c r="T27" s="482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  <c r="AE27" s="356"/>
      <c r="AF27" s="356"/>
      <c r="AG27" s="356"/>
      <c r="AH27" s="356"/>
      <c r="AI27" s="356"/>
      <c r="AJ27" s="356"/>
      <c r="AK27" s="356"/>
      <c r="AL27" s="356"/>
      <c r="AM27" s="356"/>
    </row>
    <row r="28" ht="11.25" customHeight="1">
      <c r="A28" s="416" t="s">
        <v>113</v>
      </c>
      <c r="B28" s="356">
        <v>604.0</v>
      </c>
      <c r="C28" s="356">
        <v>6.0</v>
      </c>
      <c r="D28" s="356"/>
      <c r="E28" s="515">
        <v>8170852.0</v>
      </c>
      <c r="F28" s="515">
        <v>1.2627454E7</v>
      </c>
      <c r="G28" s="515">
        <v>6703457.0</v>
      </c>
      <c r="H28" s="515">
        <v>1.1207846E7</v>
      </c>
      <c r="I28" s="515">
        <v>2073375.0</v>
      </c>
      <c r="J28" s="515">
        <v>476155.0</v>
      </c>
      <c r="K28" s="368"/>
      <c r="L28" s="515">
        <v>2780962.0</v>
      </c>
      <c r="M28" s="515">
        <v>1.219616E7</v>
      </c>
      <c r="N28" s="515">
        <v>1671054.0</v>
      </c>
      <c r="O28" s="515">
        <v>7953237.0</v>
      </c>
      <c r="P28" s="515">
        <v>6339938.0</v>
      </c>
      <c r="Q28" s="515">
        <v>1220773.0</v>
      </c>
      <c r="R28" s="556">
        <f t="shared" si="7"/>
        <v>73421263</v>
      </c>
      <c r="S28" s="623"/>
      <c r="T28" s="482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6"/>
      <c r="AL28" s="356"/>
      <c r="AM28" s="356"/>
    </row>
    <row r="29" ht="11.25" customHeight="1">
      <c r="A29" s="373" t="s">
        <v>82</v>
      </c>
      <c r="B29" s="356">
        <v>604.0</v>
      </c>
      <c r="C29" s="351">
        <v>12.0</v>
      </c>
      <c r="D29" s="351"/>
      <c r="E29" s="443"/>
      <c r="F29" s="443"/>
      <c r="G29" s="443"/>
      <c r="H29" s="443"/>
      <c r="I29" s="443"/>
      <c r="J29" s="443"/>
      <c r="K29" s="368"/>
      <c r="L29" s="443"/>
      <c r="M29" s="443"/>
      <c r="N29" s="443"/>
      <c r="O29" s="443"/>
      <c r="P29" s="443"/>
      <c r="Q29" s="443"/>
      <c r="R29" s="443"/>
      <c r="S29" s="623">
        <f>IFERROR(R29/$R$3,"")</f>
        <v>0</v>
      </c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470"/>
      <c r="S30" s="629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9">E3-E18</f>
        <v>15612887</v>
      </c>
      <c r="F31" s="395">
        <f t="shared" si="9"/>
        <v>21517439</v>
      </c>
      <c r="G31" s="395">
        <f t="shared" si="9"/>
        <v>47321138</v>
      </c>
      <c r="H31" s="395">
        <f t="shared" si="9"/>
        <v>21405871</v>
      </c>
      <c r="I31" s="395">
        <f t="shared" si="9"/>
        <v>13617765</v>
      </c>
      <c r="J31" s="395">
        <f t="shared" si="9"/>
        <v>11104498</v>
      </c>
      <c r="K31" s="396"/>
      <c r="L31" s="395">
        <f t="shared" ref="L31:Q31" si="10">L3-L18</f>
        <v>18149228</v>
      </c>
      <c r="M31" s="395">
        <f t="shared" si="10"/>
        <v>22376595</v>
      </c>
      <c r="N31" s="395">
        <f t="shared" si="10"/>
        <v>14507566</v>
      </c>
      <c r="O31" s="395">
        <f t="shared" si="10"/>
        <v>16826306</v>
      </c>
      <c r="P31" s="395">
        <f t="shared" si="10"/>
        <v>14351372</v>
      </c>
      <c r="Q31" s="395">
        <f t="shared" si="10"/>
        <v>6621100</v>
      </c>
      <c r="R31" s="395">
        <f>SUM(E31:J31,L31:Q31)</f>
        <v>223411765</v>
      </c>
      <c r="S31" s="630">
        <f>IFERROR(R31/R3,"")</f>
        <v>0.5622437253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6"/>
      <c r="C32" s="386"/>
      <c r="D32" s="386"/>
      <c r="E32" s="582"/>
      <c r="F32" s="582"/>
      <c r="G32" s="582"/>
      <c r="H32" s="582"/>
      <c r="I32" s="582"/>
      <c r="J32" s="582"/>
      <c r="K32" s="387"/>
      <c r="L32" s="582"/>
      <c r="M32" s="582"/>
      <c r="N32" s="582"/>
      <c r="O32" s="582"/>
      <c r="P32" s="582"/>
      <c r="Q32" s="582"/>
      <c r="R32" s="582"/>
      <c r="S32" s="628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51"/>
      <c r="C33" s="351"/>
      <c r="D33" s="351"/>
      <c r="E33" s="443"/>
      <c r="F33" s="443"/>
      <c r="G33" s="443"/>
      <c r="H33" s="443"/>
      <c r="I33" s="443"/>
      <c r="J33" s="443"/>
      <c r="K33" s="368"/>
      <c r="L33" s="443"/>
      <c r="M33" s="443"/>
      <c r="N33" s="443"/>
      <c r="O33" s="443"/>
      <c r="P33" s="443"/>
      <c r="Q33" s="443"/>
      <c r="R33" s="443"/>
      <c r="S33" s="623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443"/>
      <c r="F34" s="443"/>
      <c r="G34" s="443"/>
      <c r="H34" s="443"/>
      <c r="I34" s="443"/>
      <c r="J34" s="443"/>
      <c r="K34" s="368"/>
      <c r="L34" s="443"/>
      <c r="M34" s="443"/>
      <c r="N34" s="443"/>
      <c r="O34" s="443"/>
      <c r="P34" s="443"/>
      <c r="Q34" s="443"/>
      <c r="R34" s="443"/>
      <c r="S34" s="623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587"/>
      <c r="F35" s="587"/>
      <c r="G35" s="587"/>
      <c r="H35" s="587"/>
      <c r="I35" s="587"/>
      <c r="J35" s="587"/>
      <c r="K35" s="397"/>
      <c r="L35" s="587"/>
      <c r="M35" s="587"/>
      <c r="N35" s="587"/>
      <c r="O35" s="587"/>
      <c r="P35" s="587"/>
      <c r="Q35" s="587"/>
      <c r="R35" s="587"/>
      <c r="S35" s="624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373" t="s">
        <v>109</v>
      </c>
      <c r="B36" s="356"/>
      <c r="C36" s="356"/>
      <c r="D36" s="356"/>
      <c r="E36" s="587"/>
      <c r="F36" s="587"/>
      <c r="G36" s="587"/>
      <c r="H36" s="587"/>
      <c r="I36" s="587"/>
      <c r="J36" s="587"/>
      <c r="K36" s="397"/>
      <c r="L36" s="587"/>
      <c r="M36" s="587"/>
      <c r="N36" s="587"/>
      <c r="O36" s="587"/>
      <c r="P36" s="587"/>
      <c r="Q36" s="587"/>
      <c r="R36" s="587"/>
      <c r="S36" s="624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87"/>
      <c r="F37" s="587"/>
      <c r="G37" s="587"/>
      <c r="H37" s="587"/>
      <c r="I37" s="587"/>
      <c r="J37" s="587"/>
      <c r="K37" s="397"/>
      <c r="L37" s="587"/>
      <c r="M37" s="587"/>
      <c r="N37" s="587"/>
      <c r="O37" s="587"/>
      <c r="P37" s="587"/>
      <c r="Q37" s="587"/>
      <c r="R37" s="587"/>
      <c r="S37" s="624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67" t="s">
        <v>79</v>
      </c>
      <c r="B38" s="356"/>
      <c r="C38" s="356"/>
      <c r="D38" s="356"/>
      <c r="E38" s="587"/>
      <c r="F38" s="587"/>
      <c r="G38" s="587"/>
      <c r="H38" s="587"/>
      <c r="I38" s="587"/>
      <c r="J38" s="587"/>
      <c r="K38" s="397"/>
      <c r="L38" s="587"/>
      <c r="M38" s="587"/>
      <c r="N38" s="587"/>
      <c r="O38" s="587"/>
      <c r="P38" s="587"/>
      <c r="Q38" s="587"/>
      <c r="R38" s="587"/>
      <c r="S38" s="624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85" t="s">
        <v>80</v>
      </c>
      <c r="B39" s="351"/>
      <c r="C39" s="351"/>
      <c r="D39" s="351"/>
      <c r="E39" s="443"/>
      <c r="F39" s="443"/>
      <c r="G39" s="443"/>
      <c r="H39" s="443"/>
      <c r="I39" s="443"/>
      <c r="J39" s="443"/>
      <c r="K39" s="368"/>
      <c r="L39" s="443"/>
      <c r="M39" s="443"/>
      <c r="N39" s="443"/>
      <c r="O39" s="443"/>
      <c r="P39" s="443"/>
      <c r="Q39" s="443"/>
      <c r="R39" s="443"/>
      <c r="S39" s="623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73" t="s">
        <v>116</v>
      </c>
      <c r="B40" s="351"/>
      <c r="C40" s="351"/>
      <c r="D40" s="351"/>
      <c r="E40" s="443"/>
      <c r="F40" s="443"/>
      <c r="G40" s="443"/>
      <c r="H40" s="443"/>
      <c r="I40" s="443"/>
      <c r="J40" s="443"/>
      <c r="K40" s="368"/>
      <c r="L40" s="443"/>
      <c r="M40" s="443"/>
      <c r="N40" s="443"/>
      <c r="O40" s="443"/>
      <c r="P40" s="443"/>
      <c r="Q40" s="443"/>
      <c r="R40" s="443"/>
      <c r="S40" s="623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416" t="s">
        <v>111</v>
      </c>
      <c r="B41" s="356"/>
      <c r="C41" s="356"/>
      <c r="D41" s="356"/>
      <c r="E41" s="368">
        <f t="shared" ref="E41:J41" si="11">E13-E26</f>
        <v>1194133</v>
      </c>
      <c r="F41" s="368">
        <f t="shared" si="11"/>
        <v>2682210</v>
      </c>
      <c r="G41" s="368">
        <f t="shared" si="11"/>
        <v>946334</v>
      </c>
      <c r="H41" s="368">
        <f t="shared" si="11"/>
        <v>930948</v>
      </c>
      <c r="I41" s="368">
        <f t="shared" si="11"/>
        <v>686074</v>
      </c>
      <c r="J41" s="368">
        <f t="shared" si="11"/>
        <v>282000</v>
      </c>
      <c r="K41" s="368"/>
      <c r="L41" s="368">
        <f t="shared" ref="L41:R41" si="12">L13-L26</f>
        <v>5288168</v>
      </c>
      <c r="M41" s="368">
        <f t="shared" si="12"/>
        <v>3928239</v>
      </c>
      <c r="N41" s="368">
        <f t="shared" si="12"/>
        <v>3335023</v>
      </c>
      <c r="O41" s="368">
        <f t="shared" si="12"/>
        <v>2905002</v>
      </c>
      <c r="P41" s="368">
        <f t="shared" si="12"/>
        <v>983689</v>
      </c>
      <c r="Q41" s="368">
        <f t="shared" si="12"/>
        <v>349175</v>
      </c>
      <c r="R41" s="368">
        <f t="shared" si="12"/>
        <v>23510995</v>
      </c>
      <c r="S41" s="623">
        <f t="shared" ref="S41:S45" si="15">IFERROR(R41/$R$3,"")</f>
        <v>0.05916836749</v>
      </c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  <c r="AE41" s="356"/>
      <c r="AF41" s="356"/>
      <c r="AG41" s="356"/>
      <c r="AH41" s="356"/>
      <c r="AI41" s="356"/>
      <c r="AJ41" s="356"/>
      <c r="AK41" s="356"/>
      <c r="AL41" s="356"/>
      <c r="AM41" s="356"/>
    </row>
    <row r="42" ht="11.25" customHeight="1">
      <c r="A42" s="416" t="s">
        <v>112</v>
      </c>
      <c r="B42" s="356"/>
      <c r="C42" s="356"/>
      <c r="D42" s="356"/>
      <c r="E42" s="368">
        <f t="shared" ref="E42:J42" si="13">E14-E27</f>
        <v>11154663</v>
      </c>
      <c r="F42" s="368">
        <f t="shared" si="13"/>
        <v>14080544</v>
      </c>
      <c r="G42" s="368">
        <f t="shared" si="13"/>
        <v>40993721</v>
      </c>
      <c r="H42" s="368">
        <f t="shared" si="13"/>
        <v>13392523</v>
      </c>
      <c r="I42" s="368">
        <f t="shared" si="13"/>
        <v>11393545</v>
      </c>
      <c r="J42" s="368">
        <f t="shared" si="13"/>
        <v>10431113</v>
      </c>
      <c r="K42" s="368"/>
      <c r="L42" s="368">
        <f t="shared" ref="L42:R42" si="14">L14-L27</f>
        <v>11467459</v>
      </c>
      <c r="M42" s="368">
        <f t="shared" si="14"/>
        <v>10259507</v>
      </c>
      <c r="N42" s="368">
        <f t="shared" si="14"/>
        <v>9874829</v>
      </c>
      <c r="O42" s="368">
        <f t="shared" si="14"/>
        <v>9815232</v>
      </c>
      <c r="P42" s="368">
        <f t="shared" si="14"/>
        <v>8148984</v>
      </c>
      <c r="Q42" s="368">
        <f t="shared" si="14"/>
        <v>5036539</v>
      </c>
      <c r="R42" s="368">
        <f t="shared" si="14"/>
        <v>156048659</v>
      </c>
      <c r="S42" s="623">
        <f t="shared" si="15"/>
        <v>0.3927160208</v>
      </c>
      <c r="T42" s="356"/>
      <c r="U42" s="356"/>
      <c r="V42" s="356"/>
      <c r="W42" s="356"/>
      <c r="X42" s="356"/>
      <c r="Y42" s="356"/>
      <c r="Z42" s="356"/>
      <c r="AA42" s="356"/>
      <c r="AB42" s="356"/>
      <c r="AC42" s="356"/>
      <c r="AD42" s="356"/>
      <c r="AE42" s="356"/>
      <c r="AF42" s="356"/>
      <c r="AG42" s="356"/>
      <c r="AH42" s="356"/>
      <c r="AI42" s="356"/>
      <c r="AJ42" s="356"/>
      <c r="AK42" s="356"/>
      <c r="AL42" s="356"/>
      <c r="AM42" s="356"/>
    </row>
    <row r="43" ht="11.25" customHeight="1">
      <c r="A43" s="416" t="s">
        <v>113</v>
      </c>
      <c r="B43" s="356"/>
      <c r="C43" s="356"/>
      <c r="D43" s="356"/>
      <c r="E43" s="368">
        <f t="shared" ref="E43:J43" si="16">E15-E28</f>
        <v>3264091</v>
      </c>
      <c r="F43" s="368">
        <f t="shared" si="16"/>
        <v>4754685</v>
      </c>
      <c r="G43" s="368">
        <f t="shared" si="16"/>
        <v>5381083</v>
      </c>
      <c r="H43" s="368">
        <f t="shared" si="16"/>
        <v>7082400</v>
      </c>
      <c r="I43" s="368">
        <f t="shared" si="16"/>
        <v>1538146</v>
      </c>
      <c r="J43" s="368">
        <f t="shared" si="16"/>
        <v>391385</v>
      </c>
      <c r="K43" s="368"/>
      <c r="L43" s="368">
        <f t="shared" ref="L43:R43" si="17">L15-L28</f>
        <v>1393601</v>
      </c>
      <c r="M43" s="368">
        <f t="shared" si="17"/>
        <v>8188849</v>
      </c>
      <c r="N43" s="368">
        <f t="shared" si="17"/>
        <v>1297714</v>
      </c>
      <c r="O43" s="368">
        <f t="shared" si="17"/>
        <v>4106072</v>
      </c>
      <c r="P43" s="368">
        <f t="shared" si="17"/>
        <v>5218699</v>
      </c>
      <c r="Q43" s="368">
        <f t="shared" si="17"/>
        <v>1235386</v>
      </c>
      <c r="R43" s="368">
        <f t="shared" si="17"/>
        <v>43852111</v>
      </c>
      <c r="S43" s="623">
        <f t="shared" si="15"/>
        <v>0.1103593369</v>
      </c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367" t="s">
        <v>82</v>
      </c>
      <c r="B44" s="356"/>
      <c r="C44" s="356"/>
      <c r="D44" s="356"/>
      <c r="E44" s="443"/>
      <c r="F44" s="443"/>
      <c r="G44" s="443"/>
      <c r="H44" s="443"/>
      <c r="I44" s="443"/>
      <c r="J44" s="443"/>
      <c r="K44" s="368"/>
      <c r="L44" s="443"/>
      <c r="M44" s="443"/>
      <c r="N44" s="443"/>
      <c r="O44" s="443"/>
      <c r="P44" s="443"/>
      <c r="Q44" s="443"/>
      <c r="R44" s="587"/>
      <c r="S44" s="623">
        <f t="shared" si="15"/>
        <v>0</v>
      </c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99"/>
      <c r="B45" s="400"/>
      <c r="C45" s="400"/>
      <c r="D45" s="400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401"/>
      <c r="Q45" s="401"/>
      <c r="R45" s="401"/>
      <c r="S45" s="623">
        <f t="shared" si="15"/>
        <v>0</v>
      </c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J46" si="18">IFERROR(E31/E3,"")</f>
        <v>0.5420441932</v>
      </c>
      <c r="F46" s="404">
        <f t="shared" si="18"/>
        <v>0.5125236311</v>
      </c>
      <c r="G46" s="404">
        <f t="shared" si="18"/>
        <v>0.7214434596</v>
      </c>
      <c r="H46" s="404">
        <f t="shared" si="18"/>
        <v>0.5163707472</v>
      </c>
      <c r="I46" s="404">
        <f t="shared" si="18"/>
        <v>0.5698216128</v>
      </c>
      <c r="J46" s="404">
        <f t="shared" si="18"/>
        <v>0.5592469763</v>
      </c>
      <c r="K46" s="404"/>
      <c r="L46" s="404">
        <f t="shared" ref="L46:R46" si="19">IFERROR(L31/L3,"")</f>
        <v>0.5576856469</v>
      </c>
      <c r="M46" s="404">
        <f t="shared" si="19"/>
        <v>0.4762472975</v>
      </c>
      <c r="N46" s="404">
        <f t="shared" si="19"/>
        <v>0.5705176013</v>
      </c>
      <c r="O46" s="404">
        <f t="shared" si="19"/>
        <v>0.5042110869</v>
      </c>
      <c r="P46" s="404">
        <f t="shared" si="19"/>
        <v>0.4874595112</v>
      </c>
      <c r="Q46" s="404">
        <f t="shared" si="19"/>
        <v>0.8277722199</v>
      </c>
      <c r="R46" s="404">
        <f t="shared" si="19"/>
        <v>0.5622437253</v>
      </c>
      <c r="S46" s="631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632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20">SUM(E49:E52)</f>
        <v>27425</v>
      </c>
      <c r="F48" s="361">
        <f t="shared" si="20"/>
        <v>42425</v>
      </c>
      <c r="G48" s="361">
        <f t="shared" si="20"/>
        <v>39695</v>
      </c>
      <c r="H48" s="361">
        <f t="shared" si="20"/>
        <v>45508</v>
      </c>
      <c r="I48" s="361">
        <f t="shared" si="20"/>
        <v>37565</v>
      </c>
      <c r="J48" s="361">
        <f t="shared" si="20"/>
        <v>167616</v>
      </c>
      <c r="K48" s="361"/>
      <c r="L48" s="361">
        <f t="shared" ref="L48:Q48" si="21">SUM(L49:L52)</f>
        <v>29802</v>
      </c>
      <c r="M48" s="361">
        <f t="shared" si="21"/>
        <v>22384</v>
      </c>
      <c r="N48" s="361">
        <f t="shared" si="21"/>
        <v>232059</v>
      </c>
      <c r="O48" s="361">
        <f t="shared" si="21"/>
        <v>67893</v>
      </c>
      <c r="P48" s="361">
        <f t="shared" si="21"/>
        <v>47785</v>
      </c>
      <c r="Q48" s="361">
        <f t="shared" si="21"/>
        <v>44464</v>
      </c>
      <c r="R48" s="361">
        <f t="shared" ref="R48:R98" si="22">SUM(E48:J48,L48:Q48)</f>
        <v>804621</v>
      </c>
      <c r="S48" s="621">
        <f t="shared" ref="S48:S98" si="23">IFERROR(R48/$R$3,"")</f>
        <v>0.002024929656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363" t="s">
        <v>121</v>
      </c>
      <c r="B49" s="364">
        <v>751.0</v>
      </c>
      <c r="C49" s="364">
        <v>1.0</v>
      </c>
      <c r="D49" s="366"/>
      <c r="E49" s="513">
        <v>8757.0</v>
      </c>
      <c r="F49" s="513">
        <v>8742.0</v>
      </c>
      <c r="G49" s="513">
        <v>8892.0</v>
      </c>
      <c r="H49" s="513">
        <v>8758.0</v>
      </c>
      <c r="I49" s="513">
        <v>8746.0</v>
      </c>
      <c r="J49" s="513">
        <v>43392.0</v>
      </c>
      <c r="K49" s="365"/>
      <c r="L49" s="513">
        <v>8312.0</v>
      </c>
      <c r="M49" s="513">
        <v>5450.0</v>
      </c>
      <c r="N49" s="513">
        <v>5447.0</v>
      </c>
      <c r="O49" s="513">
        <v>8309.0</v>
      </c>
      <c r="P49" s="513">
        <v>5443.0</v>
      </c>
      <c r="Q49" s="513">
        <v>15340.0</v>
      </c>
      <c r="R49" s="514">
        <f t="shared" si="22"/>
        <v>135588</v>
      </c>
      <c r="S49" s="622">
        <f t="shared" si="23"/>
        <v>0.0003412242064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367" t="s">
        <v>122</v>
      </c>
      <c r="B50" s="351">
        <v>751.0</v>
      </c>
      <c r="C50" s="351">
        <v>2.0</v>
      </c>
      <c r="D50" s="369"/>
      <c r="E50" s="515">
        <v>5168.0</v>
      </c>
      <c r="F50" s="515">
        <v>18585.0</v>
      </c>
      <c r="G50" s="515">
        <v>22703.0</v>
      </c>
      <c r="H50" s="515">
        <v>9966.0</v>
      </c>
      <c r="I50" s="515">
        <v>19419.0</v>
      </c>
      <c r="J50" s="515">
        <v>21624.0</v>
      </c>
      <c r="K50" s="368"/>
      <c r="L50" s="515">
        <v>15990.0</v>
      </c>
      <c r="M50" s="515">
        <v>11434.0</v>
      </c>
      <c r="N50" s="515">
        <v>10692.0</v>
      </c>
      <c r="O50" s="515">
        <v>19484.0</v>
      </c>
      <c r="P50" s="515">
        <v>5322.0</v>
      </c>
      <c r="Q50" s="515">
        <v>1150.0</v>
      </c>
      <c r="R50" s="516">
        <f t="shared" si="22"/>
        <v>161537</v>
      </c>
      <c r="S50" s="623">
        <f t="shared" si="23"/>
        <v>0.0004065281193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13500.0</v>
      </c>
      <c r="F51" s="518">
        <v>15098.0</v>
      </c>
      <c r="G51" s="518">
        <v>8100.0</v>
      </c>
      <c r="H51" s="518">
        <v>26784.0</v>
      </c>
      <c r="I51" s="518">
        <v>9400.0</v>
      </c>
      <c r="J51" s="518">
        <v>102600.0</v>
      </c>
      <c r="K51" s="397"/>
      <c r="L51" s="518">
        <v>5500.0</v>
      </c>
      <c r="M51" s="518">
        <v>5500.0</v>
      </c>
      <c r="N51" s="518">
        <v>215920.0</v>
      </c>
      <c r="O51" s="518">
        <v>40100.0</v>
      </c>
      <c r="P51" s="518">
        <v>37020.0</v>
      </c>
      <c r="Q51" s="518">
        <v>27974.0</v>
      </c>
      <c r="R51" s="520">
        <f t="shared" si="22"/>
        <v>507496</v>
      </c>
      <c r="S51" s="624">
        <f t="shared" si="23"/>
        <v>0.00127717733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0.0</v>
      </c>
      <c r="F52" s="519">
        <v>0.0</v>
      </c>
      <c r="G52" s="519">
        <v>0.0</v>
      </c>
      <c r="H52" s="519">
        <v>0.0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0.0</v>
      </c>
      <c r="P52" s="519">
        <v>0.0</v>
      </c>
      <c r="Q52" s="519">
        <v>0.0</v>
      </c>
      <c r="R52" s="528">
        <f t="shared" si="22"/>
        <v>0</v>
      </c>
      <c r="S52" s="633">
        <f t="shared" si="23"/>
        <v>0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86">
        <v>0.0</v>
      </c>
      <c r="F53" s="586">
        <v>0.0</v>
      </c>
      <c r="G53" s="586">
        <v>0.0</v>
      </c>
      <c r="H53" s="586">
        <v>0.0</v>
      </c>
      <c r="I53" s="586">
        <v>0.0</v>
      </c>
      <c r="J53" s="586">
        <v>0.0</v>
      </c>
      <c r="K53" s="387"/>
      <c r="L53" s="586">
        <v>0.0</v>
      </c>
      <c r="M53" s="586">
        <v>0.0</v>
      </c>
      <c r="N53" s="586">
        <v>0.0</v>
      </c>
      <c r="O53" s="586">
        <v>0.0</v>
      </c>
      <c r="P53" s="586">
        <v>0.0</v>
      </c>
      <c r="Q53" s="586">
        <v>0.0</v>
      </c>
      <c r="R53" s="525">
        <f t="shared" si="22"/>
        <v>0</v>
      </c>
      <c r="S53" s="628">
        <f t="shared" si="23"/>
        <v>0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15">
        <v>12000.0</v>
      </c>
      <c r="F54" s="515">
        <v>258523.0</v>
      </c>
      <c r="G54" s="515">
        <v>177163.0</v>
      </c>
      <c r="H54" s="515">
        <v>279328.0</v>
      </c>
      <c r="I54" s="515">
        <v>145724.0</v>
      </c>
      <c r="J54" s="515">
        <v>165075.0</v>
      </c>
      <c r="K54" s="368"/>
      <c r="L54" s="515">
        <v>476163.0</v>
      </c>
      <c r="M54" s="515">
        <v>606295.0</v>
      </c>
      <c r="N54" s="515">
        <v>319676.0</v>
      </c>
      <c r="O54" s="515">
        <v>252671.0</v>
      </c>
      <c r="P54" s="515">
        <v>106977.0</v>
      </c>
      <c r="Q54" s="515">
        <v>87770.0</v>
      </c>
      <c r="R54" s="516">
        <f t="shared" si="22"/>
        <v>2887365</v>
      </c>
      <c r="S54" s="623">
        <f t="shared" si="23"/>
        <v>0.007266416134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24">SUM(E56:E64)</f>
        <v>49240</v>
      </c>
      <c r="F55" s="397">
        <f t="shared" si="24"/>
        <v>913680</v>
      </c>
      <c r="G55" s="397">
        <f t="shared" si="24"/>
        <v>0</v>
      </c>
      <c r="H55" s="397">
        <f t="shared" si="24"/>
        <v>0</v>
      </c>
      <c r="I55" s="397">
        <f t="shared" si="24"/>
        <v>700</v>
      </c>
      <c r="J55" s="397">
        <f t="shared" si="24"/>
        <v>11812</v>
      </c>
      <c r="K55" s="397"/>
      <c r="L55" s="397">
        <f t="shared" ref="L55:Q55" si="25">SUM(L56:L64)</f>
        <v>540</v>
      </c>
      <c r="M55" s="397">
        <f t="shared" si="25"/>
        <v>63252</v>
      </c>
      <c r="N55" s="397">
        <f t="shared" si="25"/>
        <v>1052720</v>
      </c>
      <c r="O55" s="397">
        <f t="shared" si="25"/>
        <v>8040</v>
      </c>
      <c r="P55" s="397">
        <f t="shared" si="25"/>
        <v>336217</v>
      </c>
      <c r="Q55" s="397">
        <f t="shared" si="25"/>
        <v>736265</v>
      </c>
      <c r="R55" s="520">
        <f t="shared" si="22"/>
        <v>3172466</v>
      </c>
      <c r="S55" s="624">
        <f t="shared" si="23"/>
        <v>0.007983908556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0.0</v>
      </c>
      <c r="F56" s="513">
        <v>0.0</v>
      </c>
      <c r="G56" s="513">
        <v>0.0</v>
      </c>
      <c r="H56" s="513">
        <v>0.0</v>
      </c>
      <c r="I56" s="513">
        <v>0.0</v>
      </c>
      <c r="J56" s="513">
        <v>0.0</v>
      </c>
      <c r="K56" s="365"/>
      <c r="L56" s="513">
        <v>0.0</v>
      </c>
      <c r="M56" s="513">
        <v>0.0</v>
      </c>
      <c r="N56" s="513">
        <v>0.0</v>
      </c>
      <c r="O56" s="513">
        <v>0.0</v>
      </c>
      <c r="P56" s="513">
        <v>0.0</v>
      </c>
      <c r="Q56" s="513">
        <v>0.0</v>
      </c>
      <c r="R56" s="514">
        <f t="shared" si="22"/>
        <v>0</v>
      </c>
      <c r="S56" s="622">
        <f t="shared" si="23"/>
        <v>0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0.0</v>
      </c>
      <c r="F57" s="586">
        <v>0.0</v>
      </c>
      <c r="G57" s="586">
        <v>0.0</v>
      </c>
      <c r="H57" s="586">
        <v>0.0</v>
      </c>
      <c r="I57" s="586">
        <v>0.0</v>
      </c>
      <c r="J57" s="586">
        <v>0.0</v>
      </c>
      <c r="K57" s="387"/>
      <c r="L57" s="586">
        <v>0.0</v>
      </c>
      <c r="M57" s="586">
        <v>0.0</v>
      </c>
      <c r="N57" s="586">
        <v>0.0</v>
      </c>
      <c r="O57" s="586">
        <v>0.0</v>
      </c>
      <c r="P57" s="586">
        <v>0.0</v>
      </c>
      <c r="Q57" s="586">
        <v>0.0</v>
      </c>
      <c r="R57" s="525">
        <f t="shared" si="22"/>
        <v>0</v>
      </c>
      <c r="S57" s="628">
        <f t="shared" si="23"/>
        <v>0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0.0</v>
      </c>
      <c r="F58" s="586">
        <v>0.0</v>
      </c>
      <c r="G58" s="586">
        <v>0.0</v>
      </c>
      <c r="H58" s="586">
        <v>0.0</v>
      </c>
      <c r="I58" s="586">
        <v>0.0</v>
      </c>
      <c r="J58" s="586">
        <v>0.0</v>
      </c>
      <c r="K58" s="387"/>
      <c r="L58" s="586">
        <v>0.0</v>
      </c>
      <c r="M58" s="586">
        <v>0.0</v>
      </c>
      <c r="N58" s="586">
        <v>0.0</v>
      </c>
      <c r="O58" s="586">
        <v>0.0</v>
      </c>
      <c r="P58" s="586">
        <v>0.0</v>
      </c>
      <c r="Q58" s="586">
        <v>0.0</v>
      </c>
      <c r="R58" s="525">
        <f t="shared" si="22"/>
        <v>0</v>
      </c>
      <c r="S58" s="628">
        <f t="shared" si="23"/>
        <v>0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0.0</v>
      </c>
      <c r="F59" s="586">
        <v>0.0</v>
      </c>
      <c r="G59" s="586">
        <v>0.0</v>
      </c>
      <c r="H59" s="586">
        <v>0.0</v>
      </c>
      <c r="I59" s="586">
        <v>0.0</v>
      </c>
      <c r="J59" s="586">
        <v>0.0</v>
      </c>
      <c r="K59" s="387"/>
      <c r="L59" s="586">
        <v>0.0</v>
      </c>
      <c r="M59" s="586">
        <v>0.0</v>
      </c>
      <c r="N59" s="586">
        <v>0.0</v>
      </c>
      <c r="O59" s="586">
        <v>0.0</v>
      </c>
      <c r="P59" s="586">
        <v>0.0</v>
      </c>
      <c r="Q59" s="586">
        <v>0.0</v>
      </c>
      <c r="R59" s="525">
        <f t="shared" si="22"/>
        <v>0</v>
      </c>
      <c r="S59" s="628">
        <f t="shared" si="23"/>
        <v>0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49240.0</v>
      </c>
      <c r="F60" s="586">
        <v>0.0</v>
      </c>
      <c r="G60" s="586">
        <v>0.0</v>
      </c>
      <c r="H60" s="586">
        <v>0.0</v>
      </c>
      <c r="I60" s="586">
        <v>700.0</v>
      </c>
      <c r="J60" s="586">
        <v>11812.0</v>
      </c>
      <c r="K60" s="387"/>
      <c r="L60" s="586">
        <v>540.0</v>
      </c>
      <c r="M60" s="586">
        <v>63252.0</v>
      </c>
      <c r="N60" s="586">
        <v>62720.0</v>
      </c>
      <c r="O60" s="586">
        <v>8040.0</v>
      </c>
      <c r="P60" s="586">
        <v>1300.0</v>
      </c>
      <c r="Q60" s="586">
        <v>1245.0</v>
      </c>
      <c r="R60" s="525">
        <f t="shared" si="22"/>
        <v>198849</v>
      </c>
      <c r="S60" s="628">
        <f t="shared" si="23"/>
        <v>0.0005004284467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0.0</v>
      </c>
      <c r="O61" s="586">
        <v>0.0</v>
      </c>
      <c r="P61" s="586">
        <v>0.0</v>
      </c>
      <c r="Q61" s="586">
        <v>0.0</v>
      </c>
      <c r="R61" s="525">
        <f t="shared" si="22"/>
        <v>0</v>
      </c>
      <c r="S61" s="628">
        <f t="shared" si="23"/>
        <v>0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92">
        <v>0.0</v>
      </c>
      <c r="F62" s="592">
        <v>913680.0</v>
      </c>
      <c r="G62" s="592">
        <v>0.0</v>
      </c>
      <c r="H62" s="592">
        <v>0.0</v>
      </c>
      <c r="I62" s="592">
        <v>0.0</v>
      </c>
      <c r="J62" s="592">
        <v>0.0</v>
      </c>
      <c r="K62" s="465"/>
      <c r="L62" s="592">
        <v>0.0</v>
      </c>
      <c r="M62" s="592">
        <v>0.0</v>
      </c>
      <c r="N62" s="592">
        <v>990000.0</v>
      </c>
      <c r="O62" s="592">
        <v>0.0</v>
      </c>
      <c r="P62" s="592">
        <v>334917.0</v>
      </c>
      <c r="Q62" s="592">
        <v>702020.0</v>
      </c>
      <c r="R62" s="525">
        <f t="shared" si="22"/>
        <v>2940617</v>
      </c>
      <c r="S62" s="628">
        <f t="shared" si="23"/>
        <v>0.007400431471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92">
        <v>0.0</v>
      </c>
      <c r="F63" s="592">
        <v>0.0</v>
      </c>
      <c r="G63" s="592">
        <v>0.0</v>
      </c>
      <c r="H63" s="592">
        <v>0.0</v>
      </c>
      <c r="I63" s="592">
        <v>0.0</v>
      </c>
      <c r="J63" s="592">
        <v>0.0</v>
      </c>
      <c r="K63" s="465"/>
      <c r="L63" s="592">
        <v>0.0</v>
      </c>
      <c r="M63" s="592">
        <v>0.0</v>
      </c>
      <c r="N63" s="592">
        <v>0.0</v>
      </c>
      <c r="O63" s="592">
        <v>0.0</v>
      </c>
      <c r="P63" s="592">
        <v>0.0</v>
      </c>
      <c r="Q63" s="592">
        <v>33000.0</v>
      </c>
      <c r="R63" s="525">
        <f t="shared" si="22"/>
        <v>33000</v>
      </c>
      <c r="S63" s="628">
        <f t="shared" si="23"/>
        <v>0.00008304863862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19"/>
      <c r="F64" s="519"/>
      <c r="G64" s="519"/>
      <c r="H64" s="519"/>
      <c r="I64" s="519"/>
      <c r="J64" s="519"/>
      <c r="K64" s="401"/>
      <c r="L64" s="519"/>
      <c r="M64" s="519"/>
      <c r="N64" s="519"/>
      <c r="O64" s="519"/>
      <c r="P64" s="519"/>
      <c r="Q64" s="519"/>
      <c r="R64" s="528">
        <f t="shared" si="22"/>
        <v>0</v>
      </c>
      <c r="S64" s="633">
        <f t="shared" si="23"/>
        <v>0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86">
        <v>469285.0</v>
      </c>
      <c r="F65" s="586">
        <v>534048.0</v>
      </c>
      <c r="G65" s="586">
        <v>396026.0</v>
      </c>
      <c r="H65" s="586">
        <v>223624.0</v>
      </c>
      <c r="I65" s="586">
        <v>276996.0</v>
      </c>
      <c r="J65" s="586">
        <v>259244.0</v>
      </c>
      <c r="K65" s="387"/>
      <c r="L65" s="586">
        <v>285175.0</v>
      </c>
      <c r="M65" s="586">
        <v>855035.0</v>
      </c>
      <c r="N65" s="586">
        <v>1434386.0</v>
      </c>
      <c r="O65" s="586">
        <v>383763.0</v>
      </c>
      <c r="P65" s="586">
        <v>624703.0</v>
      </c>
      <c r="Q65" s="586">
        <v>711019.0</v>
      </c>
      <c r="R65" s="525">
        <f t="shared" si="22"/>
        <v>6453304</v>
      </c>
      <c r="S65" s="628">
        <f t="shared" si="23"/>
        <v>0.01624054884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0.0</v>
      </c>
      <c r="F66" s="515">
        <v>0.0</v>
      </c>
      <c r="G66" s="515">
        <v>0.0</v>
      </c>
      <c r="H66" s="515">
        <v>2916.0</v>
      </c>
      <c r="I66" s="515">
        <v>0.0</v>
      </c>
      <c r="J66" s="515">
        <v>0.0</v>
      </c>
      <c r="K66" s="368"/>
      <c r="L66" s="515">
        <v>5500.0</v>
      </c>
      <c r="M66" s="515">
        <v>0.0</v>
      </c>
      <c r="N66" s="515">
        <v>3240.0</v>
      </c>
      <c r="O66" s="515">
        <v>22806.0</v>
      </c>
      <c r="P66" s="515">
        <v>4260.0</v>
      </c>
      <c r="Q66" s="515">
        <v>30000.0</v>
      </c>
      <c r="R66" s="516">
        <f t="shared" si="22"/>
        <v>68722</v>
      </c>
      <c r="S66" s="623">
        <f t="shared" si="23"/>
        <v>0.0001729475316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167064.0</v>
      </c>
      <c r="F67" s="515">
        <v>144771.0</v>
      </c>
      <c r="G67" s="515">
        <v>65474.0</v>
      </c>
      <c r="H67" s="515">
        <v>35603.0</v>
      </c>
      <c r="I67" s="515">
        <v>91231.0</v>
      </c>
      <c r="J67" s="515">
        <v>65448.0</v>
      </c>
      <c r="K67" s="368"/>
      <c r="L67" s="515">
        <v>67085.0</v>
      </c>
      <c r="M67" s="515">
        <v>40064.0</v>
      </c>
      <c r="N67" s="515">
        <v>46843.0</v>
      </c>
      <c r="O67" s="515">
        <v>12309.0</v>
      </c>
      <c r="P67" s="515">
        <v>36427.0</v>
      </c>
      <c r="Q67" s="515">
        <v>14684.0</v>
      </c>
      <c r="R67" s="516">
        <f t="shared" si="22"/>
        <v>787003</v>
      </c>
      <c r="S67" s="623">
        <f t="shared" si="23"/>
        <v>0.00198059175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400.0</v>
      </c>
      <c r="F68" s="515">
        <v>0.0</v>
      </c>
      <c r="G68" s="515">
        <v>0.0</v>
      </c>
      <c r="H68" s="515">
        <v>0.0</v>
      </c>
      <c r="I68" s="515">
        <v>0.0</v>
      </c>
      <c r="J68" s="515">
        <v>0.0</v>
      </c>
      <c r="K68" s="368"/>
      <c r="L68" s="515">
        <v>0.0</v>
      </c>
      <c r="M68" s="515">
        <v>0.0</v>
      </c>
      <c r="N68" s="515">
        <v>740.0</v>
      </c>
      <c r="O68" s="515">
        <v>0.0</v>
      </c>
      <c r="P68" s="515">
        <v>0.0</v>
      </c>
      <c r="Q68" s="515">
        <v>0.0</v>
      </c>
      <c r="R68" s="516">
        <f t="shared" si="22"/>
        <v>1140</v>
      </c>
      <c r="S68" s="623">
        <f t="shared" si="23"/>
        <v>0.00000286895297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241204.0</v>
      </c>
      <c r="F69" s="515">
        <v>345671.0</v>
      </c>
      <c r="G69" s="515">
        <v>18818.0</v>
      </c>
      <c r="H69" s="515">
        <v>8967.0</v>
      </c>
      <c r="I69" s="515">
        <v>69019.0</v>
      </c>
      <c r="J69" s="515">
        <v>34318.0</v>
      </c>
      <c r="K69" s="368"/>
      <c r="L69" s="515">
        <v>3200.0</v>
      </c>
      <c r="M69" s="515">
        <v>136935.0</v>
      </c>
      <c r="N69" s="515">
        <v>204349.0</v>
      </c>
      <c r="O69" s="515">
        <v>-12271.0</v>
      </c>
      <c r="P69" s="515">
        <v>286163.0</v>
      </c>
      <c r="Q69" s="515">
        <v>319804.0</v>
      </c>
      <c r="R69" s="516">
        <f t="shared" si="22"/>
        <v>1656177</v>
      </c>
      <c r="S69" s="623">
        <f t="shared" si="23"/>
        <v>0.004167977126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0.0</v>
      </c>
      <c r="F70" s="515">
        <v>0.0</v>
      </c>
      <c r="G70" s="515">
        <v>2600.0</v>
      </c>
      <c r="H70" s="515">
        <v>2408.0</v>
      </c>
      <c r="I70" s="515">
        <v>0.0</v>
      </c>
      <c r="J70" s="515">
        <v>15789.0</v>
      </c>
      <c r="K70" s="368"/>
      <c r="L70" s="515">
        <v>0.0</v>
      </c>
      <c r="M70" s="515">
        <v>410.0</v>
      </c>
      <c r="N70" s="515">
        <v>0.0</v>
      </c>
      <c r="O70" s="515">
        <v>2970.0</v>
      </c>
      <c r="P70" s="515">
        <v>0.0</v>
      </c>
      <c r="Q70" s="515">
        <v>0.0</v>
      </c>
      <c r="R70" s="516">
        <f t="shared" si="22"/>
        <v>24177</v>
      </c>
      <c r="S70" s="623">
        <f t="shared" si="23"/>
        <v>0.0000608444526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0.0</v>
      </c>
      <c r="G71" s="515">
        <v>0.0</v>
      </c>
      <c r="H71" s="515">
        <v>0.0</v>
      </c>
      <c r="I71" s="515">
        <v>104370.0</v>
      </c>
      <c r="J71" s="515">
        <v>0.0</v>
      </c>
      <c r="K71" s="368"/>
      <c r="L71" s="515">
        <v>0.0</v>
      </c>
      <c r="M71" s="515">
        <v>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22"/>
        <v>104370</v>
      </c>
      <c r="S71" s="623">
        <f t="shared" si="23"/>
        <v>0.0002626601943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22"/>
        <v>0</v>
      </c>
      <c r="S72" s="623">
        <f t="shared" si="23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22"/>
        <v>0</v>
      </c>
      <c r="S73" s="623">
        <f t="shared" si="23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147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22"/>
        <v>0</v>
      </c>
      <c r="S74" s="623">
        <f t="shared" si="23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15">
        <v>0.0</v>
      </c>
      <c r="F75" s="515">
        <v>0.0</v>
      </c>
      <c r="G75" s="515">
        <v>0.0</v>
      </c>
      <c r="H75" s="515">
        <v>0.0</v>
      </c>
      <c r="I75" s="515">
        <v>0.0</v>
      </c>
      <c r="J75" s="515">
        <v>0.0</v>
      </c>
      <c r="K75" s="368"/>
      <c r="L75" s="515">
        <v>0.0</v>
      </c>
      <c r="M75" s="515">
        <v>0.0</v>
      </c>
      <c r="N75" s="515">
        <v>0.0</v>
      </c>
      <c r="O75" s="515">
        <v>0.0</v>
      </c>
      <c r="P75" s="515">
        <v>0.0</v>
      </c>
      <c r="Q75" s="515">
        <v>0.0</v>
      </c>
      <c r="R75" s="516">
        <f t="shared" si="22"/>
        <v>0</v>
      </c>
      <c r="S75" s="623">
        <f t="shared" si="23"/>
        <v>0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0.0</v>
      </c>
      <c r="J76" s="515">
        <v>0.0</v>
      </c>
      <c r="K76" s="368"/>
      <c r="L76" s="515">
        <v>0.0</v>
      </c>
      <c r="M76" s="515">
        <v>0.0</v>
      </c>
      <c r="N76" s="515">
        <v>0.0</v>
      </c>
      <c r="O76" s="515">
        <v>0.0</v>
      </c>
      <c r="P76" s="515">
        <v>0.0</v>
      </c>
      <c r="Q76" s="515">
        <v>0.0</v>
      </c>
      <c r="R76" s="516">
        <f t="shared" si="22"/>
        <v>0</v>
      </c>
      <c r="S76" s="623">
        <f t="shared" si="23"/>
        <v>0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2000.0</v>
      </c>
      <c r="G77" s="515">
        <v>0.0</v>
      </c>
      <c r="H77" s="515">
        <v>0.0</v>
      </c>
      <c r="I77" s="515">
        <v>0.0</v>
      </c>
      <c r="J77" s="515">
        <v>0.0</v>
      </c>
      <c r="K77" s="368"/>
      <c r="L77" s="515">
        <v>0.0</v>
      </c>
      <c r="M77" s="515">
        <v>0.0</v>
      </c>
      <c r="N77" s="515">
        <v>0.0</v>
      </c>
      <c r="O77" s="515">
        <v>2000.0</v>
      </c>
      <c r="P77" s="515">
        <v>0.0</v>
      </c>
      <c r="Q77" s="515">
        <v>0.0</v>
      </c>
      <c r="R77" s="516">
        <f t="shared" si="22"/>
        <v>4000</v>
      </c>
      <c r="S77" s="623">
        <f t="shared" si="23"/>
        <v>0.00001006650165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13921.0</v>
      </c>
      <c r="F78" s="515">
        <v>572.0</v>
      </c>
      <c r="G78" s="515">
        <v>1080.0</v>
      </c>
      <c r="H78" s="515">
        <v>5148.0</v>
      </c>
      <c r="I78" s="515">
        <v>1380.0</v>
      </c>
      <c r="J78" s="515">
        <v>1676.0</v>
      </c>
      <c r="K78" s="368"/>
      <c r="L78" s="515">
        <v>3850.0</v>
      </c>
      <c r="M78" s="515">
        <v>4752.0</v>
      </c>
      <c r="N78" s="515">
        <v>27870.0</v>
      </c>
      <c r="O78" s="515">
        <v>8134.0</v>
      </c>
      <c r="P78" s="515">
        <v>1100.0</v>
      </c>
      <c r="Q78" s="515">
        <v>550592.0</v>
      </c>
      <c r="R78" s="516">
        <f t="shared" si="22"/>
        <v>620075</v>
      </c>
      <c r="S78" s="623">
        <f t="shared" si="23"/>
        <v>0.001560496503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0.0</v>
      </c>
      <c r="F79" s="515">
        <v>0.0</v>
      </c>
      <c r="G79" s="515">
        <v>0.0</v>
      </c>
      <c r="H79" s="515">
        <v>0.0</v>
      </c>
      <c r="I79" s="515">
        <v>0.0</v>
      </c>
      <c r="J79" s="515">
        <v>0.0</v>
      </c>
      <c r="K79" s="368"/>
      <c r="L79" s="515">
        <v>0.0</v>
      </c>
      <c r="M79" s="515">
        <v>0.0</v>
      </c>
      <c r="N79" s="515">
        <v>0.0</v>
      </c>
      <c r="O79" s="515">
        <v>0.0</v>
      </c>
      <c r="P79" s="515">
        <v>0.0</v>
      </c>
      <c r="Q79" s="515">
        <v>0.0</v>
      </c>
      <c r="R79" s="516">
        <f t="shared" si="22"/>
        <v>0</v>
      </c>
      <c r="S79" s="623">
        <f t="shared" si="23"/>
        <v>0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0.0</v>
      </c>
      <c r="H80" s="515">
        <v>0.0</v>
      </c>
      <c r="I80" s="515">
        <v>54000.0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120000.0</v>
      </c>
      <c r="Q80" s="515">
        <v>0.0</v>
      </c>
      <c r="R80" s="516">
        <f t="shared" si="22"/>
        <v>174000</v>
      </c>
      <c r="S80" s="623">
        <f t="shared" si="23"/>
        <v>0.0004378928218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29" t="s">
        <v>194</v>
      </c>
      <c r="B81" s="422"/>
      <c r="C81" s="422"/>
      <c r="D81" s="423" t="s">
        <v>155</v>
      </c>
      <c r="E81" s="634">
        <f t="shared" ref="E81:J81" si="26">SUM(E82:E85)</f>
        <v>7855895</v>
      </c>
      <c r="F81" s="634">
        <f t="shared" si="26"/>
        <v>7860068</v>
      </c>
      <c r="G81" s="634">
        <f t="shared" si="26"/>
        <v>14276313</v>
      </c>
      <c r="H81" s="634">
        <f t="shared" si="26"/>
        <v>7819347</v>
      </c>
      <c r="I81" s="634">
        <f t="shared" si="26"/>
        <v>7685946</v>
      </c>
      <c r="J81" s="634">
        <f t="shared" si="26"/>
        <v>7798731</v>
      </c>
      <c r="K81" s="401"/>
      <c r="L81" s="634">
        <f t="shared" ref="L81:Q81" si="27">SUM(L82:L85)</f>
        <v>8048993</v>
      </c>
      <c r="M81" s="634">
        <f t="shared" si="27"/>
        <v>7811195</v>
      </c>
      <c r="N81" s="634">
        <f t="shared" si="27"/>
        <v>14835907</v>
      </c>
      <c r="O81" s="634">
        <f t="shared" si="27"/>
        <v>7651907</v>
      </c>
      <c r="P81" s="634">
        <f t="shared" si="27"/>
        <v>8003538</v>
      </c>
      <c r="Q81" s="634">
        <f t="shared" si="27"/>
        <v>7921067</v>
      </c>
      <c r="R81" s="528">
        <f t="shared" si="22"/>
        <v>107568907</v>
      </c>
      <c r="S81" s="633">
        <f t="shared" si="23"/>
        <v>0.270710645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7268712.0</v>
      </c>
      <c r="F82" s="586">
        <v>7302167.0</v>
      </c>
      <c r="G82" s="586">
        <v>1.3775223E7</v>
      </c>
      <c r="H82" s="586">
        <v>7321962.0</v>
      </c>
      <c r="I82" s="586">
        <v>7285614.0</v>
      </c>
      <c r="J82" s="586">
        <v>7300150.0</v>
      </c>
      <c r="K82" s="387"/>
      <c r="L82" s="586">
        <v>7433966.0</v>
      </c>
      <c r="M82" s="586">
        <v>7371985.0</v>
      </c>
      <c r="N82" s="586">
        <v>1.4450332E7</v>
      </c>
      <c r="O82" s="586">
        <v>7333898.0</v>
      </c>
      <c r="P82" s="586">
        <v>7672570.0</v>
      </c>
      <c r="Q82" s="586">
        <v>7605163.0</v>
      </c>
      <c r="R82" s="525">
        <f t="shared" si="22"/>
        <v>102121742</v>
      </c>
      <c r="S82" s="628">
        <f t="shared" si="23"/>
        <v>0.2570021711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0.0</v>
      </c>
      <c r="F83" s="515">
        <v>0.0</v>
      </c>
      <c r="G83" s="515">
        <v>0.0</v>
      </c>
      <c r="H83" s="515">
        <v>1056.0</v>
      </c>
      <c r="I83" s="515">
        <v>0.0</v>
      </c>
      <c r="J83" s="515">
        <v>0.0</v>
      </c>
      <c r="K83" s="368"/>
      <c r="L83" s="515">
        <v>0.0</v>
      </c>
      <c r="M83" s="515">
        <v>0.0</v>
      </c>
      <c r="N83" s="515">
        <v>0.0</v>
      </c>
      <c r="O83" s="515">
        <v>0.0</v>
      </c>
      <c r="P83" s="515">
        <v>0.0</v>
      </c>
      <c r="Q83" s="515">
        <v>0.0</v>
      </c>
      <c r="R83" s="516">
        <f t="shared" si="22"/>
        <v>1056</v>
      </c>
      <c r="S83" s="623">
        <f t="shared" si="23"/>
        <v>0.000002657556436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559463.0</v>
      </c>
      <c r="F84" s="515">
        <v>543351.0</v>
      </c>
      <c r="G84" s="515">
        <v>497090.0</v>
      </c>
      <c r="H84" s="515">
        <v>492634.0</v>
      </c>
      <c r="I84" s="515">
        <v>380136.0</v>
      </c>
      <c r="J84" s="515">
        <v>484025.0</v>
      </c>
      <c r="K84" s="368"/>
      <c r="L84" s="515">
        <v>615027.0</v>
      </c>
      <c r="M84" s="515">
        <v>439210.0</v>
      </c>
      <c r="N84" s="515">
        <v>385575.0</v>
      </c>
      <c r="O84" s="515">
        <v>318009.0</v>
      </c>
      <c r="P84" s="515">
        <v>329671.0</v>
      </c>
      <c r="Q84" s="515">
        <v>315904.0</v>
      </c>
      <c r="R84" s="516">
        <f t="shared" si="22"/>
        <v>5360095</v>
      </c>
      <c r="S84" s="623">
        <f t="shared" si="23"/>
        <v>0.01348935129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5">
        <v>27720.0</v>
      </c>
      <c r="F85" s="515">
        <v>14550.0</v>
      </c>
      <c r="G85" s="515">
        <v>4000.0</v>
      </c>
      <c r="H85" s="515">
        <v>3695.0</v>
      </c>
      <c r="I85" s="515">
        <v>20196.0</v>
      </c>
      <c r="J85" s="515">
        <v>14556.0</v>
      </c>
      <c r="K85" s="401"/>
      <c r="L85" s="515">
        <v>0.0</v>
      </c>
      <c r="M85" s="515">
        <v>0.0</v>
      </c>
      <c r="N85" s="515">
        <v>0.0</v>
      </c>
      <c r="O85" s="515">
        <v>0.0</v>
      </c>
      <c r="P85" s="515">
        <v>1297.0</v>
      </c>
      <c r="Q85" s="515">
        <v>0.0</v>
      </c>
      <c r="R85" s="528">
        <f t="shared" si="22"/>
        <v>86014</v>
      </c>
      <c r="S85" s="633">
        <f t="shared" si="23"/>
        <v>0.0002164650182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0.0</v>
      </c>
      <c r="R86" s="528">
        <f t="shared" si="22"/>
        <v>0</v>
      </c>
      <c r="S86" s="635">
        <f t="shared" si="23"/>
        <v>0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86">
        <v>0.0</v>
      </c>
      <c r="F87" s="586">
        <v>552.0</v>
      </c>
      <c r="G87" s="586">
        <v>593002.0</v>
      </c>
      <c r="H87" s="586">
        <v>0.0</v>
      </c>
      <c r="I87" s="586">
        <v>0.0</v>
      </c>
      <c r="J87" s="586">
        <v>0.0</v>
      </c>
      <c r="K87" s="387"/>
      <c r="L87" s="586">
        <v>7000.0</v>
      </c>
      <c r="M87" s="586">
        <v>0.0</v>
      </c>
      <c r="N87" s="586">
        <v>0.0</v>
      </c>
      <c r="O87" s="586">
        <v>0.0</v>
      </c>
      <c r="P87" s="586">
        <v>0.0</v>
      </c>
      <c r="Q87" s="586">
        <v>0.0</v>
      </c>
      <c r="R87" s="525">
        <f t="shared" si="22"/>
        <v>600554</v>
      </c>
      <c r="S87" s="628">
        <f t="shared" si="23"/>
        <v>0.001511369458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28">SUM(E89:E92)</f>
        <v>289130</v>
      </c>
      <c r="F88" s="397">
        <f t="shared" si="28"/>
        <v>568216</v>
      </c>
      <c r="G88" s="397">
        <f t="shared" si="28"/>
        <v>268561</v>
      </c>
      <c r="H88" s="397">
        <f t="shared" si="28"/>
        <v>191458</v>
      </c>
      <c r="I88" s="397">
        <f t="shared" si="28"/>
        <v>262894</v>
      </c>
      <c r="J88" s="397">
        <f t="shared" si="28"/>
        <v>1148</v>
      </c>
      <c r="K88" s="397"/>
      <c r="L88" s="397">
        <f t="shared" ref="L88:Q88" si="29">SUM(L89:L92)</f>
        <v>929793</v>
      </c>
      <c r="M88" s="397">
        <f t="shared" si="29"/>
        <v>211650</v>
      </c>
      <c r="N88" s="397">
        <f t="shared" si="29"/>
        <v>597580</v>
      </c>
      <c r="O88" s="397">
        <f t="shared" si="29"/>
        <v>320600</v>
      </c>
      <c r="P88" s="397">
        <f t="shared" si="29"/>
        <v>151472</v>
      </c>
      <c r="Q88" s="397">
        <f t="shared" si="29"/>
        <v>24656</v>
      </c>
      <c r="R88" s="520">
        <f t="shared" si="22"/>
        <v>3817158</v>
      </c>
      <c r="S88" s="624">
        <f t="shared" si="23"/>
        <v>0.009606356827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13">
        <v>932.0</v>
      </c>
      <c r="F89" s="513">
        <v>1540.0</v>
      </c>
      <c r="G89" s="513">
        <v>1040.0</v>
      </c>
      <c r="H89" s="513">
        <v>1756.0</v>
      </c>
      <c r="I89" s="513">
        <v>1756.0</v>
      </c>
      <c r="J89" s="513">
        <v>1148.0</v>
      </c>
      <c r="K89" s="365"/>
      <c r="L89" s="513">
        <v>830.0</v>
      </c>
      <c r="M89" s="513">
        <v>1440.0</v>
      </c>
      <c r="N89" s="513">
        <v>940.0</v>
      </c>
      <c r="O89" s="513">
        <v>1160.0</v>
      </c>
      <c r="P89" s="513">
        <v>1160.0</v>
      </c>
      <c r="Q89" s="513">
        <v>720.0</v>
      </c>
      <c r="R89" s="514">
        <f t="shared" si="22"/>
        <v>14422</v>
      </c>
      <c r="S89" s="622">
        <f t="shared" si="23"/>
        <v>0.0000362947717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15">
        <v>0.0</v>
      </c>
      <c r="F90" s="515">
        <v>0.0</v>
      </c>
      <c r="G90" s="515">
        <v>0.0</v>
      </c>
      <c r="H90" s="515">
        <v>0.0</v>
      </c>
      <c r="I90" s="515">
        <v>0.0</v>
      </c>
      <c r="J90" s="515">
        <v>0.0</v>
      </c>
      <c r="K90" s="368"/>
      <c r="L90" s="515">
        <v>0.0</v>
      </c>
      <c r="M90" s="515">
        <v>0.0</v>
      </c>
      <c r="N90" s="515">
        <v>0.0</v>
      </c>
      <c r="O90" s="515">
        <v>0.0</v>
      </c>
      <c r="P90" s="515">
        <v>0.0</v>
      </c>
      <c r="Q90" s="515">
        <v>0.0</v>
      </c>
      <c r="R90" s="516">
        <f t="shared" si="22"/>
        <v>0</v>
      </c>
      <c r="S90" s="623">
        <f t="shared" si="23"/>
        <v>0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15">
        <v>288198.0</v>
      </c>
      <c r="F91" s="515">
        <v>566676.0</v>
      </c>
      <c r="G91" s="515">
        <v>217404.0</v>
      </c>
      <c r="H91" s="515">
        <v>189702.0</v>
      </c>
      <c r="I91" s="515">
        <v>82944.0</v>
      </c>
      <c r="J91" s="515">
        <v>0.0</v>
      </c>
      <c r="K91" s="368"/>
      <c r="L91" s="515">
        <v>813615.0</v>
      </c>
      <c r="M91" s="515">
        <v>210210.0</v>
      </c>
      <c r="N91" s="515">
        <v>596640.0</v>
      </c>
      <c r="O91" s="515">
        <v>319440.0</v>
      </c>
      <c r="P91" s="515">
        <v>83490.0</v>
      </c>
      <c r="Q91" s="515">
        <v>0.0</v>
      </c>
      <c r="R91" s="516">
        <f t="shared" si="22"/>
        <v>3368319</v>
      </c>
      <c r="S91" s="623">
        <f t="shared" si="23"/>
        <v>0.008476797193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19">
        <v>0.0</v>
      </c>
      <c r="F92" s="519">
        <v>0.0</v>
      </c>
      <c r="G92" s="519">
        <v>50117.0</v>
      </c>
      <c r="H92" s="519">
        <v>0.0</v>
      </c>
      <c r="I92" s="519">
        <v>178194.0</v>
      </c>
      <c r="J92" s="519">
        <v>0.0</v>
      </c>
      <c r="K92" s="401"/>
      <c r="L92" s="519">
        <v>115348.0</v>
      </c>
      <c r="M92" s="519">
        <v>0.0</v>
      </c>
      <c r="N92" s="519">
        <v>0.0</v>
      </c>
      <c r="O92" s="519">
        <v>0.0</v>
      </c>
      <c r="P92" s="519">
        <v>66822.0</v>
      </c>
      <c r="Q92" s="519">
        <v>23936.0</v>
      </c>
      <c r="R92" s="528">
        <f t="shared" si="22"/>
        <v>434417</v>
      </c>
      <c r="S92" s="633">
        <f t="shared" si="23"/>
        <v>0.001093264862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30">SUM(E94:E95)</f>
        <v>195080</v>
      </c>
      <c r="F93" s="435">
        <f t="shared" si="30"/>
        <v>68358</v>
      </c>
      <c r="G93" s="435">
        <f t="shared" si="30"/>
        <v>1110630</v>
      </c>
      <c r="H93" s="435">
        <f t="shared" si="30"/>
        <v>183352</v>
      </c>
      <c r="I93" s="435">
        <f t="shared" si="30"/>
        <v>798298</v>
      </c>
      <c r="J93" s="435">
        <f t="shared" si="30"/>
        <v>980208</v>
      </c>
      <c r="K93" s="435"/>
      <c r="L93" s="435">
        <f t="shared" ref="L93:Q93" si="31">SUM(L94:L95)</f>
        <v>368852</v>
      </c>
      <c r="M93" s="435">
        <f t="shared" si="31"/>
        <v>367324</v>
      </c>
      <c r="N93" s="435">
        <f t="shared" si="31"/>
        <v>424891</v>
      </c>
      <c r="O93" s="435">
        <f t="shared" si="31"/>
        <v>1645400</v>
      </c>
      <c r="P93" s="435">
        <f t="shared" si="31"/>
        <v>284856</v>
      </c>
      <c r="Q93" s="435">
        <f t="shared" si="31"/>
        <v>2244352</v>
      </c>
      <c r="R93" s="537">
        <f t="shared" si="22"/>
        <v>8671601</v>
      </c>
      <c r="S93" s="635">
        <f t="shared" si="23"/>
        <v>0.02182317144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0.0</v>
      </c>
      <c r="F94" s="515">
        <v>0.0</v>
      </c>
      <c r="G94" s="515">
        <v>0.0</v>
      </c>
      <c r="H94" s="515">
        <v>0.0</v>
      </c>
      <c r="I94" s="515">
        <v>0.0</v>
      </c>
      <c r="J94" s="515">
        <v>741096.0</v>
      </c>
      <c r="K94" s="368"/>
      <c r="L94" s="515">
        <v>0.0</v>
      </c>
      <c r="M94" s="515">
        <v>0.0</v>
      </c>
      <c r="N94" s="515">
        <v>0.0</v>
      </c>
      <c r="O94" s="515">
        <v>765360.0</v>
      </c>
      <c r="P94" s="515">
        <v>0.0</v>
      </c>
      <c r="Q94" s="515">
        <v>454355.0</v>
      </c>
      <c r="R94" s="516">
        <f t="shared" si="22"/>
        <v>1960811</v>
      </c>
      <c r="S94" s="366">
        <f t="shared" si="23"/>
        <v>0.004934626792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195080.0</v>
      </c>
      <c r="F95" s="519">
        <v>68358.0</v>
      </c>
      <c r="G95" s="519">
        <v>1110630.0</v>
      </c>
      <c r="H95" s="519">
        <v>183352.0</v>
      </c>
      <c r="I95" s="519">
        <v>798298.0</v>
      </c>
      <c r="J95" s="519">
        <v>239112.0</v>
      </c>
      <c r="K95" s="401"/>
      <c r="L95" s="519">
        <v>368852.0</v>
      </c>
      <c r="M95" s="519">
        <v>367324.0</v>
      </c>
      <c r="N95" s="519">
        <v>424891.0</v>
      </c>
      <c r="O95" s="519">
        <v>880040.0</v>
      </c>
      <c r="P95" s="519">
        <v>284856.0</v>
      </c>
      <c r="Q95" s="519">
        <v>1789997.0</v>
      </c>
      <c r="R95" s="528">
        <f t="shared" si="22"/>
        <v>6710790</v>
      </c>
      <c r="S95" s="626">
        <f t="shared" si="23"/>
        <v>0.01688854465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3542.0</v>
      </c>
      <c r="F96" s="586">
        <v>0.0</v>
      </c>
      <c r="G96" s="586">
        <v>0.0</v>
      </c>
      <c r="H96" s="586">
        <v>0.0</v>
      </c>
      <c r="I96" s="586">
        <v>0.0</v>
      </c>
      <c r="J96" s="586">
        <v>0.0</v>
      </c>
      <c r="K96" s="387"/>
      <c r="L96" s="586">
        <v>0.0</v>
      </c>
      <c r="M96" s="586">
        <v>0.0</v>
      </c>
      <c r="N96" s="586">
        <v>0.0</v>
      </c>
      <c r="O96" s="586">
        <v>0.0</v>
      </c>
      <c r="P96" s="586">
        <v>0.0</v>
      </c>
      <c r="Q96" s="586">
        <v>451000.0</v>
      </c>
      <c r="R96" s="525">
        <f t="shared" si="22"/>
        <v>454542</v>
      </c>
      <c r="S96" s="628">
        <f t="shared" si="23"/>
        <v>0.001143911948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681206.0</v>
      </c>
      <c r="F97" s="518">
        <v>0.0</v>
      </c>
      <c r="G97" s="518">
        <v>513310.0</v>
      </c>
      <c r="H97" s="518">
        <v>1306.0</v>
      </c>
      <c r="I97" s="518">
        <v>248490.0</v>
      </c>
      <c r="J97" s="518">
        <v>250800.0</v>
      </c>
      <c r="K97" s="397"/>
      <c r="L97" s="518">
        <v>0.0</v>
      </c>
      <c r="M97" s="518">
        <v>484000.0</v>
      </c>
      <c r="N97" s="518">
        <v>374000.0</v>
      </c>
      <c r="O97" s="518">
        <v>236656.0</v>
      </c>
      <c r="P97" s="518">
        <v>0.0</v>
      </c>
      <c r="Q97" s="518">
        <v>27500.0</v>
      </c>
      <c r="R97" s="520">
        <f t="shared" si="22"/>
        <v>2817268</v>
      </c>
      <c r="S97" s="624">
        <f t="shared" si="23"/>
        <v>0.007090008243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610">
        <f t="shared" si="22"/>
        <v>0</v>
      </c>
      <c r="S98" s="402">
        <f t="shared" si="23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440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440"/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623">
        <f t="shared" ref="S101:S102" si="34">IFERROR(R101/$R$3,"")</f>
        <v>0</v>
      </c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32">SUM(E48,E53:E55,E65:E81,E86:E88,E93,E96:E100,E107)</f>
        <v>11002680.15</v>
      </c>
      <c r="F102" s="451">
        <f t="shared" si="32"/>
        <v>12119522.74</v>
      </c>
      <c r="G102" s="451">
        <f t="shared" si="32"/>
        <v>20731914.89</v>
      </c>
      <c r="H102" s="451">
        <f t="shared" si="32"/>
        <v>10312020.78</v>
      </c>
      <c r="I102" s="451">
        <f t="shared" si="32"/>
        <v>10630472.11</v>
      </c>
      <c r="J102" s="451">
        <f t="shared" si="32"/>
        <v>10429743.81</v>
      </c>
      <c r="K102" s="452"/>
      <c r="L102" s="451">
        <f t="shared" ref="L102:R102" si="33">SUM(L48,L53:L55,L65:L81,L86:L88,L93,L96:L100,L107)</f>
        <v>11704866.7</v>
      </c>
      <c r="M102" s="451">
        <f t="shared" si="33"/>
        <v>12416675.07</v>
      </c>
      <c r="N102" s="451">
        <f t="shared" si="33"/>
        <v>20460669.52</v>
      </c>
      <c r="O102" s="451">
        <f t="shared" si="33"/>
        <v>11887631.24</v>
      </c>
      <c r="P102" s="451">
        <f t="shared" si="33"/>
        <v>11147147.26</v>
      </c>
      <c r="Q102" s="451">
        <f t="shared" si="33"/>
        <v>13290857.63</v>
      </c>
      <c r="R102" s="451">
        <f t="shared" si="33"/>
        <v>156134201.9</v>
      </c>
      <c r="S102" s="636">
        <f t="shared" si="34"/>
        <v>0.3929313003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35">E102</f>
        <v>11002680.15</v>
      </c>
      <c r="F103" s="455">
        <f t="shared" si="35"/>
        <v>12119522.74</v>
      </c>
      <c r="G103" s="455">
        <f t="shared" si="35"/>
        <v>20731914.89</v>
      </c>
      <c r="H103" s="455">
        <f t="shared" si="35"/>
        <v>10312020.78</v>
      </c>
      <c r="I103" s="455">
        <f t="shared" si="35"/>
        <v>10630472.11</v>
      </c>
      <c r="J103" s="455">
        <f t="shared" si="35"/>
        <v>10429743.81</v>
      </c>
      <c r="K103" s="455"/>
      <c r="L103" s="455">
        <f t="shared" ref="L103:Q103" si="36">L102</f>
        <v>11704866.7</v>
      </c>
      <c r="M103" s="455">
        <f t="shared" si="36"/>
        <v>12416675.07</v>
      </c>
      <c r="N103" s="455">
        <f t="shared" si="36"/>
        <v>20460669.52</v>
      </c>
      <c r="O103" s="455">
        <f t="shared" si="36"/>
        <v>11887631.24</v>
      </c>
      <c r="P103" s="455">
        <f t="shared" si="36"/>
        <v>11147147.26</v>
      </c>
      <c r="Q103" s="455">
        <f t="shared" si="36"/>
        <v>13290857.63</v>
      </c>
      <c r="R103" s="455">
        <f>R102-R100</f>
        <v>156134201.9</v>
      </c>
      <c r="S103" s="637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J104" si="37">IFERROR(E55/E31,"")</f>
        <v>0.003153804931</v>
      </c>
      <c r="F104" s="387">
        <f t="shared" si="37"/>
        <v>0.04246230232</v>
      </c>
      <c r="G104" s="387">
        <f t="shared" si="37"/>
        <v>0</v>
      </c>
      <c r="H104" s="387">
        <f t="shared" si="37"/>
        <v>0</v>
      </c>
      <c r="I104" s="387">
        <f t="shared" si="37"/>
        <v>0.00005140344249</v>
      </c>
      <c r="J104" s="387">
        <f t="shared" si="37"/>
        <v>0.001063713101</v>
      </c>
      <c r="K104" s="387"/>
      <c r="L104" s="387">
        <f t="shared" ref="L104:R104" si="38">IFERROR(L55/L31,"")</f>
        <v>0.00002975333166</v>
      </c>
      <c r="M104" s="387">
        <f t="shared" si="38"/>
        <v>0.002826703527</v>
      </c>
      <c r="N104" s="387">
        <f t="shared" si="38"/>
        <v>0.07256351617</v>
      </c>
      <c r="O104" s="387">
        <f t="shared" si="38"/>
        <v>0.000477823237</v>
      </c>
      <c r="P104" s="387">
        <f t="shared" si="38"/>
        <v>0.0234275162</v>
      </c>
      <c r="Q104" s="387">
        <f t="shared" si="38"/>
        <v>0.1111998006</v>
      </c>
      <c r="R104" s="387">
        <f t="shared" si="38"/>
        <v>0.01420008476</v>
      </c>
      <c r="S104" s="638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J105" si="39">IFERROR(E81/E31,"")</f>
        <v>0.5031673514</v>
      </c>
      <c r="F105" s="387">
        <f t="shared" si="39"/>
        <v>0.3652882669</v>
      </c>
      <c r="G105" s="387">
        <f t="shared" si="39"/>
        <v>0.3016899763</v>
      </c>
      <c r="H105" s="387">
        <f t="shared" si="39"/>
        <v>0.365289831</v>
      </c>
      <c r="I105" s="387">
        <f t="shared" si="39"/>
        <v>0.5644058331</v>
      </c>
      <c r="J105" s="387">
        <f t="shared" si="39"/>
        <v>0.7023037872</v>
      </c>
      <c r="K105" s="387"/>
      <c r="L105" s="387">
        <f t="shared" ref="L105:R105" si="40">IFERROR(L81/L31,"")</f>
        <v>0.4434895523</v>
      </c>
      <c r="M105" s="387">
        <f t="shared" si="40"/>
        <v>0.3490788031</v>
      </c>
      <c r="N105" s="387">
        <f t="shared" si="40"/>
        <v>1.022632397</v>
      </c>
      <c r="O105" s="387">
        <f t="shared" si="40"/>
        <v>0.4547585786</v>
      </c>
      <c r="P105" s="387">
        <f t="shared" si="40"/>
        <v>0.5576845196</v>
      </c>
      <c r="Q105" s="387">
        <f t="shared" si="40"/>
        <v>1.196337013</v>
      </c>
      <c r="R105" s="387">
        <f t="shared" si="40"/>
        <v>0.4814827321</v>
      </c>
      <c r="S105" s="624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65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637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41">(E31-SUM(E48,E53:E55,E65:E74,E76:E80,E87:E88,E93,E96:E97))*(8/108)</f>
        <v>997288.1481</v>
      </c>
      <c r="F107" s="435">
        <f t="shared" si="41"/>
        <v>1380638.741</v>
      </c>
      <c r="G107" s="435">
        <f t="shared" si="41"/>
        <v>3269242.889</v>
      </c>
      <c r="H107" s="435">
        <f t="shared" si="41"/>
        <v>1513055.778</v>
      </c>
      <c r="I107" s="435">
        <f t="shared" si="41"/>
        <v>853859.1111</v>
      </c>
      <c r="J107" s="435">
        <f t="shared" si="41"/>
        <v>677878.8148</v>
      </c>
      <c r="K107" s="435"/>
      <c r="L107" s="435">
        <f t="shared" ref="L107:Q107" si="42">(L31-SUM(L48,L53:L55,L65:L74,L76:L80,L87:L88,L93,L96:L97))*(10/108)</f>
        <v>1478913.704</v>
      </c>
      <c r="M107" s="435">
        <f t="shared" si="42"/>
        <v>1813379.074</v>
      </c>
      <c r="N107" s="435">
        <f t="shared" si="42"/>
        <v>906408.5185</v>
      </c>
      <c r="O107" s="435">
        <f t="shared" si="42"/>
        <v>1284753.241</v>
      </c>
      <c r="P107" s="435">
        <f t="shared" si="42"/>
        <v>1143649.259</v>
      </c>
      <c r="Q107" s="435">
        <f t="shared" si="42"/>
        <v>127684.6296</v>
      </c>
      <c r="R107" s="435">
        <f>SUM(E107:J107,L107:Q107)</f>
        <v>15446751.91</v>
      </c>
      <c r="S107" s="639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632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43">E31-E102</f>
        <v>4610206.852</v>
      </c>
      <c r="F109" s="451">
        <f t="shared" si="43"/>
        <v>9397916.259</v>
      </c>
      <c r="G109" s="451">
        <f t="shared" si="43"/>
        <v>26589223.11</v>
      </c>
      <c r="H109" s="451">
        <f t="shared" si="43"/>
        <v>11093850.22</v>
      </c>
      <c r="I109" s="451">
        <f t="shared" si="43"/>
        <v>2987292.889</v>
      </c>
      <c r="J109" s="451">
        <f t="shared" si="43"/>
        <v>674754.1852</v>
      </c>
      <c r="K109" s="452"/>
      <c r="L109" s="451">
        <f t="shared" ref="L109:Q109" si="44">L31-L102</f>
        <v>6444361.296</v>
      </c>
      <c r="M109" s="451">
        <f t="shared" si="44"/>
        <v>9959919.926</v>
      </c>
      <c r="N109" s="451">
        <f t="shared" si="44"/>
        <v>-5953103.519</v>
      </c>
      <c r="O109" s="451">
        <f t="shared" si="44"/>
        <v>4938674.759</v>
      </c>
      <c r="P109" s="451">
        <f t="shared" si="44"/>
        <v>3204224.741</v>
      </c>
      <c r="Q109" s="451">
        <f t="shared" si="44"/>
        <v>-6669757.63</v>
      </c>
      <c r="R109" s="451">
        <f>SUM(E109:J109,L109:Q109)</f>
        <v>67277563.09</v>
      </c>
      <c r="S109" s="636">
        <f>IFERROR(R109/$R$3,"")</f>
        <v>0.169312425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637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J111" si="45">IFERROR(E109/E3,"")</f>
        <v>0.1600559751</v>
      </c>
      <c r="F111" s="456">
        <f t="shared" si="45"/>
        <v>0.2238488589</v>
      </c>
      <c r="G111" s="456">
        <f t="shared" si="45"/>
        <v>0.4053710862</v>
      </c>
      <c r="H111" s="456">
        <f t="shared" si="45"/>
        <v>0.2676153532</v>
      </c>
      <c r="I111" s="456">
        <f t="shared" si="45"/>
        <v>0.1250002516</v>
      </c>
      <c r="J111" s="456">
        <f t="shared" si="45"/>
        <v>0.03398210687</v>
      </c>
      <c r="K111" s="456"/>
      <c r="L111" s="456">
        <f t="shared" ref="L111:R111" si="46">IFERROR(L109/L3,"")</f>
        <v>0.1980209736</v>
      </c>
      <c r="M111" s="456">
        <f t="shared" si="46"/>
        <v>0.211979747</v>
      </c>
      <c r="N111" s="456">
        <f t="shared" si="46"/>
        <v>-0.2341089015</v>
      </c>
      <c r="O111" s="456">
        <f t="shared" si="46"/>
        <v>0.1479905672</v>
      </c>
      <c r="P111" s="456">
        <f t="shared" si="46"/>
        <v>0.1088348784</v>
      </c>
      <c r="Q111" s="456">
        <f t="shared" si="46"/>
        <v>-0.8338554137</v>
      </c>
      <c r="R111" s="456">
        <f t="shared" si="46"/>
        <v>0.169312425</v>
      </c>
      <c r="S111" s="632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57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560"/>
      <c r="S112" s="640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8">
        <v>0.0</v>
      </c>
      <c r="F113" s="518">
        <v>0.0</v>
      </c>
      <c r="G113" s="518">
        <v>0.0</v>
      </c>
      <c r="H113" s="518">
        <v>0.0</v>
      </c>
      <c r="I113" s="518">
        <v>0.0</v>
      </c>
      <c r="J113" s="518">
        <v>0.0</v>
      </c>
      <c r="K113" s="397"/>
      <c r="L113" s="518">
        <v>0.0</v>
      </c>
      <c r="M113" s="518">
        <v>0.0</v>
      </c>
      <c r="N113" s="518">
        <v>0.0</v>
      </c>
      <c r="O113" s="518">
        <v>0.0</v>
      </c>
      <c r="P113" s="518">
        <v>0.0</v>
      </c>
      <c r="Q113" s="518">
        <v>0.0</v>
      </c>
      <c r="R113" s="556">
        <f t="shared" ref="R113:R114" si="47">SUM(E113:J113,L113:Q113)</f>
        <v>0</v>
      </c>
      <c r="S113" s="619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611">
        <v>0.0</v>
      </c>
      <c r="F114" s="611">
        <v>0.0</v>
      </c>
      <c r="G114" s="611">
        <v>0.0</v>
      </c>
      <c r="H114" s="611">
        <v>0.0</v>
      </c>
      <c r="I114" s="611">
        <v>0.0</v>
      </c>
      <c r="J114" s="611">
        <v>0.0</v>
      </c>
      <c r="K114" s="377"/>
      <c r="L114" s="611">
        <v>0.0</v>
      </c>
      <c r="M114" s="611">
        <v>0.0</v>
      </c>
      <c r="N114" s="611">
        <v>0.0</v>
      </c>
      <c r="O114" s="611">
        <v>0.0</v>
      </c>
      <c r="P114" s="611">
        <v>0.0</v>
      </c>
      <c r="Q114" s="611">
        <v>0.0</v>
      </c>
      <c r="R114" s="612">
        <f t="shared" si="47"/>
        <v>0</v>
      </c>
      <c r="S114" s="629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6"/>
      <c r="C115" s="386"/>
      <c r="D115" s="386"/>
      <c r="E115" s="387"/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616"/>
      <c r="S115" s="638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3" t="s">
        <v>187</v>
      </c>
      <c r="B116" s="367">
        <v>830.0</v>
      </c>
      <c r="C116" s="367"/>
      <c r="D116" s="369"/>
      <c r="E116" s="515">
        <v>0.0</v>
      </c>
      <c r="F116" s="515">
        <v>0.0</v>
      </c>
      <c r="G116" s="515">
        <v>0.0</v>
      </c>
      <c r="H116" s="515">
        <v>0.0</v>
      </c>
      <c r="I116" s="515">
        <v>0.0</v>
      </c>
      <c r="J116" s="515">
        <v>0.0</v>
      </c>
      <c r="K116" s="368"/>
      <c r="L116" s="515">
        <v>0.0</v>
      </c>
      <c r="M116" s="515">
        <v>0.0</v>
      </c>
      <c r="N116" s="515">
        <v>0.0</v>
      </c>
      <c r="O116" s="515">
        <v>0.0</v>
      </c>
      <c r="P116" s="515">
        <v>0.0</v>
      </c>
      <c r="Q116" s="515">
        <v>0.0</v>
      </c>
      <c r="R116" s="556">
        <f t="shared" ref="R116:R119" si="50">SUM(E116:J116,L116:Q116)</f>
        <v>0</v>
      </c>
      <c r="S116" s="619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48">E109+E113+E114-E116</f>
        <v>4610206.852</v>
      </c>
      <c r="F117" s="451">
        <f t="shared" si="48"/>
        <v>9397916.259</v>
      </c>
      <c r="G117" s="451">
        <f t="shared" si="48"/>
        <v>26589223.11</v>
      </c>
      <c r="H117" s="451">
        <f t="shared" si="48"/>
        <v>11093850.22</v>
      </c>
      <c r="I117" s="451">
        <f t="shared" si="48"/>
        <v>2987292.889</v>
      </c>
      <c r="J117" s="451">
        <f t="shared" si="48"/>
        <v>674754.1852</v>
      </c>
      <c r="K117" s="452"/>
      <c r="L117" s="451">
        <f t="shared" ref="L117:Q117" si="49">L109+L113+L114-L116</f>
        <v>6444361.296</v>
      </c>
      <c r="M117" s="451">
        <f t="shared" si="49"/>
        <v>9959919.926</v>
      </c>
      <c r="N117" s="451">
        <f t="shared" si="49"/>
        <v>-5953103.519</v>
      </c>
      <c r="O117" s="451">
        <f t="shared" si="49"/>
        <v>4938674.759</v>
      </c>
      <c r="P117" s="451">
        <f t="shared" si="49"/>
        <v>3204224.741</v>
      </c>
      <c r="Q117" s="451">
        <f t="shared" si="49"/>
        <v>-6669757.63</v>
      </c>
      <c r="R117" s="451">
        <f t="shared" si="50"/>
        <v>67277563.09</v>
      </c>
      <c r="S117" s="636">
        <f>IFERROR(R117/$R$3,"")</f>
        <v>0.169312425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51">E117*0.4</f>
        <v>1844082.741</v>
      </c>
      <c r="F118" s="387">
        <f t="shared" si="51"/>
        <v>3759166.504</v>
      </c>
      <c r="G118" s="387">
        <f t="shared" si="51"/>
        <v>10635689.24</v>
      </c>
      <c r="H118" s="387">
        <f t="shared" si="51"/>
        <v>4437540.089</v>
      </c>
      <c r="I118" s="387">
        <f t="shared" si="51"/>
        <v>1194917.156</v>
      </c>
      <c r="J118" s="387">
        <f t="shared" si="51"/>
        <v>269901.6741</v>
      </c>
      <c r="K118" s="387"/>
      <c r="L118" s="387">
        <f t="shared" ref="L118:Q118" si="52">L117*0.4</f>
        <v>2577744.519</v>
      </c>
      <c r="M118" s="387">
        <f t="shared" si="52"/>
        <v>3983967.97</v>
      </c>
      <c r="N118" s="387">
        <f t="shared" si="52"/>
        <v>-2381241.407</v>
      </c>
      <c r="O118" s="387">
        <f t="shared" si="52"/>
        <v>1975469.904</v>
      </c>
      <c r="P118" s="387">
        <f t="shared" si="52"/>
        <v>1281689.896</v>
      </c>
      <c r="Q118" s="387">
        <f t="shared" si="52"/>
        <v>-2667903.052</v>
      </c>
      <c r="R118" s="387">
        <f t="shared" si="50"/>
        <v>26911025.24</v>
      </c>
      <c r="S118" s="638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50"/>
        <v>0</v>
      </c>
      <c r="S119" s="619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620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53">E117-E118-E119</f>
        <v>2766124.111</v>
      </c>
      <c r="F121" s="451">
        <f t="shared" si="53"/>
        <v>5638749.756</v>
      </c>
      <c r="G121" s="451">
        <f t="shared" si="53"/>
        <v>15953533.87</v>
      </c>
      <c r="H121" s="451">
        <f t="shared" si="53"/>
        <v>6656310.133</v>
      </c>
      <c r="I121" s="451">
        <f t="shared" si="53"/>
        <v>1792375.733</v>
      </c>
      <c r="J121" s="451">
        <f t="shared" si="53"/>
        <v>404852.5111</v>
      </c>
      <c r="K121" s="452"/>
      <c r="L121" s="451">
        <f t="shared" ref="L121:Q121" si="54">L117-L118-L119</f>
        <v>3866616.778</v>
      </c>
      <c r="M121" s="451">
        <f t="shared" si="54"/>
        <v>5975951.956</v>
      </c>
      <c r="N121" s="451">
        <f t="shared" si="54"/>
        <v>-3571862.111</v>
      </c>
      <c r="O121" s="451">
        <f t="shared" si="54"/>
        <v>2963204.856</v>
      </c>
      <c r="P121" s="451">
        <f t="shared" si="54"/>
        <v>1922534.844</v>
      </c>
      <c r="Q121" s="451">
        <f t="shared" si="54"/>
        <v>-4001854.578</v>
      </c>
      <c r="R121" s="451">
        <f>SUM(E121:J121,L121:Q121)</f>
        <v>40366537.86</v>
      </c>
      <c r="S121" s="641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638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642" t="s">
        <v>189</v>
      </c>
      <c r="B123" s="356"/>
      <c r="C123" s="356"/>
      <c r="D123" s="356"/>
      <c r="E123" s="356"/>
      <c r="F123" s="356"/>
      <c r="G123" s="356"/>
      <c r="H123" s="356"/>
      <c r="I123" s="356"/>
      <c r="J123" s="356"/>
      <c r="K123" s="356"/>
      <c r="L123" s="356"/>
      <c r="M123" s="356"/>
      <c r="N123" s="356"/>
      <c r="O123" s="356"/>
      <c r="P123" s="356"/>
      <c r="Q123" s="356"/>
      <c r="R123" s="643"/>
      <c r="S123" s="619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476" t="s">
        <v>195</v>
      </c>
      <c r="B124" s="477"/>
      <c r="C124" s="477"/>
      <c r="D124" s="477"/>
      <c r="E124" s="601">
        <v>17.0</v>
      </c>
      <c r="F124" s="601">
        <v>17.0</v>
      </c>
      <c r="G124" s="601">
        <v>17.0</v>
      </c>
      <c r="H124" s="601">
        <v>17.0</v>
      </c>
      <c r="I124" s="601">
        <v>17.0</v>
      </c>
      <c r="J124" s="601">
        <v>17.0</v>
      </c>
      <c r="K124" s="602"/>
      <c r="L124" s="601">
        <v>17.0</v>
      </c>
      <c r="M124" s="601">
        <v>17.0</v>
      </c>
      <c r="N124" s="601">
        <v>18.0</v>
      </c>
      <c r="O124" s="601">
        <v>18.0</v>
      </c>
      <c r="P124" s="601">
        <v>19.0</v>
      </c>
      <c r="Q124" s="601">
        <v>19.0</v>
      </c>
      <c r="R124" s="479">
        <f>SUM(E124:J124,L124:Q124)</f>
        <v>210</v>
      </c>
      <c r="S124" s="619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480" t="s">
        <v>191</v>
      </c>
      <c r="B125" s="481"/>
      <c r="C125" s="481"/>
      <c r="D125" s="481"/>
      <c r="E125" s="481">
        <f>IFERROR(E124/'19（全社）'!E124,"")</f>
        <v>0.2741935484</v>
      </c>
      <c r="F125" s="481">
        <f>IFERROR(F124/'19（全社）'!F124,"")</f>
        <v>0.2741935484</v>
      </c>
      <c r="G125" s="481">
        <f>IFERROR(G124/'19（全社）'!G124,"")</f>
        <v>0.2741935484</v>
      </c>
      <c r="H125" s="481">
        <f>IFERROR(H124/'19（全社）'!H124,"")</f>
        <v>0.265625</v>
      </c>
      <c r="I125" s="481">
        <f>IFERROR(I124/'19（全社）'!I124,"")</f>
        <v>0.265625</v>
      </c>
      <c r="J125" s="481">
        <f>IFERROR(J124/'19（全社）'!J124,"")</f>
        <v>0.2575757576</v>
      </c>
      <c r="K125" s="481"/>
      <c r="L125" s="481">
        <f>IFERROR(L124/'19（全社）'!L124,"")</f>
        <v>0.2615384615</v>
      </c>
      <c r="M125" s="481">
        <f>IFERROR(M124/'19（全社）'!M124,"")</f>
        <v>0.2615384615</v>
      </c>
      <c r="N125" s="481">
        <f>IFERROR(N124/'19（全社）'!N124,"")</f>
        <v>0.2727272727</v>
      </c>
      <c r="O125" s="481">
        <f>IFERROR(O124/'19（全社）'!O124,"")</f>
        <v>0.2727272727</v>
      </c>
      <c r="P125" s="481">
        <f>IFERROR(P124/'19（全社）'!P124,"")</f>
        <v>0.2835820896</v>
      </c>
      <c r="Q125" s="481">
        <f>IFERROR(Q124/'19（全社）'!Q124,"")</f>
        <v>0.2835820896</v>
      </c>
      <c r="R125" s="481">
        <f>IFERROR(R124/'19（全社）'!R124,"")</f>
        <v>0.2706185567</v>
      </c>
      <c r="S125" s="644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483" t="s">
        <v>192</v>
      </c>
      <c r="B126" s="484"/>
      <c r="C126" s="484"/>
      <c r="D126" s="484"/>
      <c r="E126" s="485">
        <f>IFERROR(('19（管理）'!E102+'19（経営投資）'!E102)*E125,"")</f>
        <v>10391045.17</v>
      </c>
      <c r="F126" s="485">
        <f>IFERROR(('19（管理）'!F102+'19（経営投資）'!F102)*F125,"")</f>
        <v>8131213.085</v>
      </c>
      <c r="G126" s="485">
        <f>IFERROR(('19（管理）'!G102+'19（経営投資）'!G102)*G125,"")</f>
        <v>5962529.685</v>
      </c>
      <c r="H126" s="485">
        <f>IFERROR(('19（管理）'!H102+'19（経営投資）'!H102)*H125,"")</f>
        <v>6709916.646</v>
      </c>
      <c r="I126" s="485">
        <f>IFERROR(('19（管理）'!I102+'19（経営投資）'!I102)*I125,"")</f>
        <v>7252579.057</v>
      </c>
      <c r="J126" s="485">
        <f>IFERROR(('19（管理）'!J102+'19（経営投資）'!J102)*J125,"")</f>
        <v>7749562.895</v>
      </c>
      <c r="K126" s="572"/>
      <c r="L126" s="485">
        <f>IFERROR(('19（管理）'!L102+'19（経営投資）'!L102)*L125,"")</f>
        <v>8825293.658</v>
      </c>
      <c r="M126" s="485">
        <f>IFERROR(('19（管理）'!M102+'19（経営投資）'!M102)*M125,"")</f>
        <v>6207031.766</v>
      </c>
      <c r="N126" s="485">
        <f>IFERROR(('19（管理）'!N102+'19（経営投資）'!N102)*N125,"")</f>
        <v>5937306.919</v>
      </c>
      <c r="O126" s="485">
        <f>IFERROR(('19（管理）'!O102+'19（経営投資）'!O102)*O125,"")</f>
        <v>8308522.354</v>
      </c>
      <c r="P126" s="485">
        <f>IFERROR(('19（管理）'!P102+'19（経営投資）'!P102)*P125,"")</f>
        <v>12174292.03</v>
      </c>
      <c r="Q126" s="485">
        <f>IFERROR(('19（管理）'!Q102+'19（経営投資）'!Q102)*Q125,"")</f>
        <v>9118795.669</v>
      </c>
      <c r="R126" s="486">
        <f t="shared" ref="R126:R128" si="57">SUM(E126:J126,L126:Q126)</f>
        <v>96768088.93</v>
      </c>
      <c r="S126" s="645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55">IFERROR(E109-E126,"")</f>
        <v>-5780838.32</v>
      </c>
      <c r="F127" s="485">
        <f t="shared" si="55"/>
        <v>1266703.175</v>
      </c>
      <c r="G127" s="485">
        <f t="shared" si="55"/>
        <v>20626693.43</v>
      </c>
      <c r="H127" s="485">
        <f t="shared" si="55"/>
        <v>4383933.576</v>
      </c>
      <c r="I127" s="485">
        <f t="shared" si="55"/>
        <v>-4265286.168</v>
      </c>
      <c r="J127" s="485">
        <f t="shared" si="55"/>
        <v>-7074808.709</v>
      </c>
      <c r="K127" s="572"/>
      <c r="L127" s="485">
        <f t="shared" ref="L127:Q127" si="56">IFERROR(L109-L126,"")</f>
        <v>-2380932.362</v>
      </c>
      <c r="M127" s="485">
        <f t="shared" si="56"/>
        <v>3752888.16</v>
      </c>
      <c r="N127" s="485">
        <f t="shared" si="56"/>
        <v>-11890410.44</v>
      </c>
      <c r="O127" s="485">
        <f t="shared" si="56"/>
        <v>-3369847.594</v>
      </c>
      <c r="P127" s="485">
        <f t="shared" si="56"/>
        <v>-8970067.287</v>
      </c>
      <c r="Q127" s="485">
        <f t="shared" si="56"/>
        <v>-15788553.3</v>
      </c>
      <c r="R127" s="486">
        <f t="shared" si="57"/>
        <v>-29490525.84</v>
      </c>
      <c r="S127" s="619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58">IFERROR(E117-E126,"")</f>
        <v>-5780838.32</v>
      </c>
      <c r="F128" s="489">
        <f t="shared" si="58"/>
        <v>1266703.175</v>
      </c>
      <c r="G128" s="489">
        <f t="shared" si="58"/>
        <v>20626693.43</v>
      </c>
      <c r="H128" s="489">
        <f t="shared" si="58"/>
        <v>4383933.576</v>
      </c>
      <c r="I128" s="489">
        <f t="shared" si="58"/>
        <v>-4265286.168</v>
      </c>
      <c r="J128" s="489">
        <f t="shared" si="58"/>
        <v>-7074808.709</v>
      </c>
      <c r="K128" s="573"/>
      <c r="L128" s="489">
        <f t="shared" ref="L128:Q128" si="59">IFERROR(L117-L126,"")</f>
        <v>-2380932.362</v>
      </c>
      <c r="M128" s="489">
        <f t="shared" si="59"/>
        <v>3752888.16</v>
      </c>
      <c r="N128" s="489">
        <f t="shared" si="59"/>
        <v>-11890410.44</v>
      </c>
      <c r="O128" s="489">
        <f t="shared" si="59"/>
        <v>-3369847.594</v>
      </c>
      <c r="P128" s="489">
        <f t="shared" si="59"/>
        <v>-8970067.287</v>
      </c>
      <c r="Q128" s="489">
        <f t="shared" si="59"/>
        <v>-15788553.3</v>
      </c>
      <c r="R128" s="490">
        <f t="shared" si="57"/>
        <v>-29490525.84</v>
      </c>
      <c r="S128" s="619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380"/>
      <c r="B129" s="380"/>
      <c r="C129" s="380"/>
      <c r="D129" s="380"/>
      <c r="E129" s="383"/>
      <c r="F129" s="383"/>
      <c r="G129" s="383"/>
      <c r="H129" s="383"/>
      <c r="I129" s="383"/>
      <c r="J129" s="383"/>
      <c r="K129" s="383"/>
      <c r="L129" s="383"/>
      <c r="M129" s="383"/>
      <c r="N129" s="383"/>
      <c r="O129" s="383"/>
      <c r="P129" s="383"/>
      <c r="Q129" s="383"/>
      <c r="R129" s="383"/>
      <c r="S129" s="646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7"/>
      <c r="F130" s="387"/>
      <c r="G130" s="387"/>
      <c r="H130" s="387"/>
      <c r="I130" s="387"/>
      <c r="J130" s="387"/>
      <c r="K130" s="387"/>
      <c r="L130" s="387"/>
      <c r="M130" s="387"/>
      <c r="N130" s="387"/>
      <c r="O130" s="387"/>
      <c r="P130" s="387"/>
      <c r="Q130" s="387"/>
      <c r="R130" s="387"/>
      <c r="S130" s="638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632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632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405"/>
      <c r="B139" s="405"/>
      <c r="C139" s="405"/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632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</row>
    <row r="140" ht="12.0" customHeight="1">
      <c r="A140" s="405"/>
      <c r="B140" s="405"/>
      <c r="C140" s="405"/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632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619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619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619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619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619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619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619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619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619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619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619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619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619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619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619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619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619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619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619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619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619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619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619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619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619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619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619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619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619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619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619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619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619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619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619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619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619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619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619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619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619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619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619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619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619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619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619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619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619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619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619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619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619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619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619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619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619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619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619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619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619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619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619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619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619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619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619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619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619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619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619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619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619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619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619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619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619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619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619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619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619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619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619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619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619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619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619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619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619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619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619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619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619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619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619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619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619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619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619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619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619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619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619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619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619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619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619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619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619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619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619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619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619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619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619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619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619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619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619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619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619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619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619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619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619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619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619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619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619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619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619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619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619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619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619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619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619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619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619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619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619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619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619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619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619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619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619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619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619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619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619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619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619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619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619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619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619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619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619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619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619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619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619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619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619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619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619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619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619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619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619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619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619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619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619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619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619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619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619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619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619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619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619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619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619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619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619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619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619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619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619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619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619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619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619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619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619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619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619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619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619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619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619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619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619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619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619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619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619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619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619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619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619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619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619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619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619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619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619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619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619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619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619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619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619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619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619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619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619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619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619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619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619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619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619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619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619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619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619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619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619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619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619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619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619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619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619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619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619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619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619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619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619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619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619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619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619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619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619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619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619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619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619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619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619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619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619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619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619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619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619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619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619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619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619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619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619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619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619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619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619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619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619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619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619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619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619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619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619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619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619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619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619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619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619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619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619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619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619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619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619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619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619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619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619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619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619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619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619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619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619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619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619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619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619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619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619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619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619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619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619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619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619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619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619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619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619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619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619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619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619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619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619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619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619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619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619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619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619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619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619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619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619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619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619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619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619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619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619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619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619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619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619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619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619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619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619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619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619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619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619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619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619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619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619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619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619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619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619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619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619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619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619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619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619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619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619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619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619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619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619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619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619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619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619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619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619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619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619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619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619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619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619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619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619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619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619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619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619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619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619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619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619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619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619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619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619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619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619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619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619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619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619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619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619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619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619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619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619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619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619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619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619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619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619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619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619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619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619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619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619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619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619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619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619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619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619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619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619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619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619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619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619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619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619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619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619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619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619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619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619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619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619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619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619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619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619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619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619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619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619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619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619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619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619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619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619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619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619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619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619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619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619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619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619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619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619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619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619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619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619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619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619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619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619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619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619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619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619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619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619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619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619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619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619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619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619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619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619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619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619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619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619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619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619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619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619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619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619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619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619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619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619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619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619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619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619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619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619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619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619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619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619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619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619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619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619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619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619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619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619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619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619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619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619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619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619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619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619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619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619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619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619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619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619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619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619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619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619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619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619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619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619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619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619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619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619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619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619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619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619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619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619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619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619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619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619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619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619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619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619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619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619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619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619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619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619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619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619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619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619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619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619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619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619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619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619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619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619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619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619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619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619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619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619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619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619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619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619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619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619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619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619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619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619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619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619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619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619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619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619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619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619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619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619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619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619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619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619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619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619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619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619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619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619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619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619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619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619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619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619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619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619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619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619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619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619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619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619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619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619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619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619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619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619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619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619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619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619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619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619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619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619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619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619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619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619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619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619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619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619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619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619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619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619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619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619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619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619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619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619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619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619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619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619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619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619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619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619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619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619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619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619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619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619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619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619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619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619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619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619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619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619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619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619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619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619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619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619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619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619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619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619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619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619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619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619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619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619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619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619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619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619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619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619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619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619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619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619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619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619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619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619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619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619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619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619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619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619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619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619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619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619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619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619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619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619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619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619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619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619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619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619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619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619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619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619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619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619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619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619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619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619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619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619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619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619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619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619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619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619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619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619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619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619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619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619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619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619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619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619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619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619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619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619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619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619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619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619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619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619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619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619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619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619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619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619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619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619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619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619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619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619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619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619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619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619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619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619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619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619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619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619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619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619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619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619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619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619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619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619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619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619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619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619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619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619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619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619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619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619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619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619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619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619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619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619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619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619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619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619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619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619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619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619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619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619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619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619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619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619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619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619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619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619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619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619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619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619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619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619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619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619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619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619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619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619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619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619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619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1.22" defaultRowHeight="15.0"/>
  <cols>
    <col customWidth="1" min="1" max="1" width="16.0"/>
    <col customWidth="1" min="2" max="2" width="4.89"/>
    <col customWidth="1" min="3" max="3" width="2.56"/>
    <col customWidth="1" min="4" max="4" width="4.56"/>
    <col customWidth="1" min="5" max="10" width="8.22"/>
    <col customWidth="1" min="11" max="11" width="2.89"/>
    <col customWidth="1" min="12" max="17" width="8.22"/>
    <col customWidth="1" min="18" max="18" width="12.67"/>
    <col customWidth="1" min="19" max="19" width="6.56"/>
    <col customWidth="1" min="20" max="20" width="4.67"/>
    <col customWidth="1" min="21" max="21" width="5.56"/>
    <col customWidth="1" min="22" max="39" width="8.22"/>
  </cols>
  <sheetData>
    <row r="1" ht="12.0" customHeight="1">
      <c r="A1" s="350">
        <f>+'19（管理）'!A1</f>
        <v>2019</v>
      </c>
      <c r="B1" s="351"/>
      <c r="C1" s="351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619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</row>
    <row r="2" ht="12.0" customHeight="1">
      <c r="A2" s="356"/>
      <c r="B2" s="356"/>
      <c r="C2" s="356"/>
      <c r="D2" s="355"/>
      <c r="E2" s="355" t="s">
        <v>91</v>
      </c>
      <c r="F2" s="355" t="s">
        <v>92</v>
      </c>
      <c r="G2" s="355" t="s">
        <v>93</v>
      </c>
      <c r="H2" s="355" t="s">
        <v>94</v>
      </c>
      <c r="I2" s="355" t="s">
        <v>95</v>
      </c>
      <c r="J2" s="355" t="s">
        <v>96</v>
      </c>
      <c r="K2" s="355"/>
      <c r="L2" s="355" t="s">
        <v>97</v>
      </c>
      <c r="M2" s="355" t="s">
        <v>98</v>
      </c>
      <c r="N2" s="355" t="s">
        <v>99</v>
      </c>
      <c r="O2" s="355" t="s">
        <v>100</v>
      </c>
      <c r="P2" s="355" t="s">
        <v>101</v>
      </c>
      <c r="Q2" s="355" t="s">
        <v>102</v>
      </c>
      <c r="R2" s="355" t="s">
        <v>40</v>
      </c>
      <c r="S2" s="620"/>
      <c r="T2" s="356"/>
      <c r="U2" s="356"/>
      <c r="V2" s="356"/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356"/>
      <c r="AH2" s="356"/>
      <c r="AI2" s="356"/>
      <c r="AJ2" s="356"/>
      <c r="AK2" s="356"/>
      <c r="AL2" s="356"/>
      <c r="AM2" s="356"/>
    </row>
    <row r="3" ht="18.75" customHeight="1">
      <c r="A3" s="357" t="s">
        <v>103</v>
      </c>
      <c r="B3" s="358">
        <v>500.0</v>
      </c>
      <c r="C3" s="358"/>
      <c r="D3" s="359" t="s">
        <v>104</v>
      </c>
      <c r="E3" s="360">
        <f t="shared" ref="E3:J3" si="1">SUM(E4:E16)</f>
        <v>7153688</v>
      </c>
      <c r="F3" s="360">
        <f t="shared" si="1"/>
        <v>718640</v>
      </c>
      <c r="G3" s="360">
        <f t="shared" si="1"/>
        <v>668000</v>
      </c>
      <c r="H3" s="360">
        <f t="shared" si="1"/>
        <v>740000</v>
      </c>
      <c r="I3" s="360">
        <f t="shared" si="1"/>
        <v>696128</v>
      </c>
      <c r="J3" s="360">
        <f t="shared" si="1"/>
        <v>629036</v>
      </c>
      <c r="K3" s="361"/>
      <c r="L3" s="360">
        <f t="shared" ref="L3:R3" si="2">SUM(L4:L16)</f>
        <v>1672000</v>
      </c>
      <c r="M3" s="360">
        <f t="shared" si="2"/>
        <v>500000</v>
      </c>
      <c r="N3" s="360">
        <f t="shared" si="2"/>
        <v>742000</v>
      </c>
      <c r="O3" s="360">
        <f t="shared" si="2"/>
        <v>937040</v>
      </c>
      <c r="P3" s="360">
        <f t="shared" si="2"/>
        <v>504400</v>
      </c>
      <c r="Q3" s="360">
        <f t="shared" si="2"/>
        <v>4310765</v>
      </c>
      <c r="R3" s="360">
        <f t="shared" si="2"/>
        <v>19271697</v>
      </c>
      <c r="S3" s="621">
        <v>1.0</v>
      </c>
      <c r="T3" s="358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358"/>
      <c r="AF3" s="358"/>
      <c r="AG3" s="358"/>
      <c r="AH3" s="358"/>
      <c r="AI3" s="358"/>
      <c r="AJ3" s="358"/>
      <c r="AK3" s="358"/>
      <c r="AL3" s="358"/>
      <c r="AM3" s="358"/>
    </row>
    <row r="4" ht="11.25" customHeight="1">
      <c r="A4" s="363" t="s">
        <v>105</v>
      </c>
      <c r="B4" s="364">
        <v>500.0</v>
      </c>
      <c r="C4" s="364">
        <v>1.0</v>
      </c>
      <c r="D4" s="364"/>
      <c r="E4" s="438"/>
      <c r="F4" s="438"/>
      <c r="G4" s="438"/>
      <c r="H4" s="438"/>
      <c r="I4" s="438"/>
      <c r="J4" s="438"/>
      <c r="K4" s="365"/>
      <c r="L4" s="438"/>
      <c r="M4" s="438"/>
      <c r="N4" s="438"/>
      <c r="O4" s="438"/>
      <c r="P4" s="438"/>
      <c r="Q4" s="438"/>
      <c r="R4" s="438"/>
      <c r="S4" s="622"/>
      <c r="T4" s="366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</row>
    <row r="5" ht="11.25" customHeight="1">
      <c r="A5" s="367" t="s">
        <v>106</v>
      </c>
      <c r="B5" s="351">
        <v>500.0</v>
      </c>
      <c r="C5" s="351">
        <v>2.0</v>
      </c>
      <c r="D5" s="351"/>
      <c r="E5" s="443"/>
      <c r="F5" s="443"/>
      <c r="G5" s="443"/>
      <c r="H5" s="443"/>
      <c r="I5" s="443"/>
      <c r="J5" s="443"/>
      <c r="K5" s="368"/>
      <c r="L5" s="443"/>
      <c r="M5" s="443"/>
      <c r="N5" s="443"/>
      <c r="O5" s="443"/>
      <c r="P5" s="443"/>
      <c r="Q5" s="443"/>
      <c r="R5" s="443"/>
      <c r="S5" s="623"/>
      <c r="T5" s="369"/>
      <c r="U5" s="351"/>
      <c r="V5" s="351"/>
      <c r="W5" s="351"/>
      <c r="X5" s="351"/>
      <c r="Y5" s="351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</row>
    <row r="6" ht="11.25" customHeight="1">
      <c r="A6" s="367" t="s">
        <v>107</v>
      </c>
      <c r="B6" s="351">
        <v>500.0</v>
      </c>
      <c r="C6" s="351">
        <v>3.0</v>
      </c>
      <c r="D6" s="351"/>
      <c r="E6" s="443"/>
      <c r="F6" s="443"/>
      <c r="G6" s="443"/>
      <c r="H6" s="443"/>
      <c r="I6" s="443"/>
      <c r="J6" s="443"/>
      <c r="K6" s="368"/>
      <c r="L6" s="443"/>
      <c r="M6" s="443"/>
      <c r="N6" s="443"/>
      <c r="O6" s="443"/>
      <c r="P6" s="443"/>
      <c r="Q6" s="443"/>
      <c r="R6" s="443"/>
      <c r="S6" s="623"/>
      <c r="T6" s="351"/>
      <c r="U6" s="351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</row>
    <row r="7" ht="11.25" customHeight="1">
      <c r="A7" s="373" t="s">
        <v>108</v>
      </c>
      <c r="B7" s="356">
        <v>500.0</v>
      </c>
      <c r="C7" s="356">
        <v>4.0</v>
      </c>
      <c r="D7" s="356"/>
      <c r="E7" s="587"/>
      <c r="F7" s="587"/>
      <c r="G7" s="587"/>
      <c r="H7" s="587"/>
      <c r="I7" s="587"/>
      <c r="J7" s="587"/>
      <c r="K7" s="397"/>
      <c r="L7" s="587"/>
      <c r="M7" s="587"/>
      <c r="N7" s="587"/>
      <c r="O7" s="587"/>
      <c r="P7" s="587"/>
      <c r="Q7" s="587"/>
      <c r="R7" s="587"/>
      <c r="S7" s="624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356"/>
      <c r="AH7" s="356"/>
      <c r="AI7" s="356"/>
      <c r="AJ7" s="356"/>
      <c r="AK7" s="356"/>
      <c r="AL7" s="356"/>
      <c r="AM7" s="356"/>
    </row>
    <row r="8" ht="11.25" customHeight="1">
      <c r="A8" s="373" t="s">
        <v>109</v>
      </c>
      <c r="B8" s="356">
        <v>500.0</v>
      </c>
      <c r="C8" s="356">
        <v>0.0</v>
      </c>
      <c r="D8" s="356"/>
      <c r="E8" s="587"/>
      <c r="F8" s="587"/>
      <c r="G8" s="587"/>
      <c r="H8" s="587"/>
      <c r="I8" s="587"/>
      <c r="J8" s="587"/>
      <c r="K8" s="397"/>
      <c r="L8" s="587"/>
      <c r="M8" s="587"/>
      <c r="N8" s="587"/>
      <c r="O8" s="587"/>
      <c r="P8" s="587"/>
      <c r="Q8" s="587"/>
      <c r="R8" s="587"/>
      <c r="S8" s="624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  <c r="AE8" s="356"/>
      <c r="AF8" s="356"/>
      <c r="AG8" s="356"/>
      <c r="AH8" s="356"/>
      <c r="AI8" s="356"/>
      <c r="AJ8" s="356"/>
      <c r="AK8" s="356"/>
      <c r="AL8" s="356"/>
      <c r="AM8" s="356"/>
    </row>
    <row r="9" ht="11.25" customHeight="1">
      <c r="A9" s="367" t="s">
        <v>34</v>
      </c>
      <c r="B9" s="356">
        <v>500.0</v>
      </c>
      <c r="C9" s="356">
        <v>5.0</v>
      </c>
      <c r="D9" s="356"/>
      <c r="E9" s="587"/>
      <c r="F9" s="587"/>
      <c r="G9" s="587"/>
      <c r="H9" s="587"/>
      <c r="I9" s="587"/>
      <c r="J9" s="587"/>
      <c r="K9" s="397"/>
      <c r="L9" s="587"/>
      <c r="M9" s="587"/>
      <c r="N9" s="587"/>
      <c r="O9" s="587"/>
      <c r="P9" s="587"/>
      <c r="Q9" s="587"/>
      <c r="R9" s="587"/>
      <c r="S9" s="624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356"/>
      <c r="AI9" s="356"/>
      <c r="AJ9" s="356"/>
      <c r="AK9" s="356"/>
      <c r="AL9" s="356"/>
      <c r="AM9" s="356"/>
    </row>
    <row r="10" ht="11.25" customHeight="1">
      <c r="A10" s="367" t="s">
        <v>79</v>
      </c>
      <c r="B10" s="356">
        <v>500.0</v>
      </c>
      <c r="C10" s="356">
        <v>8.0</v>
      </c>
      <c r="D10" s="356"/>
      <c r="E10" s="587"/>
      <c r="F10" s="587"/>
      <c r="G10" s="587"/>
      <c r="H10" s="587"/>
      <c r="I10" s="587"/>
      <c r="J10" s="587"/>
      <c r="K10" s="397"/>
      <c r="L10" s="587"/>
      <c r="M10" s="587"/>
      <c r="N10" s="587"/>
      <c r="O10" s="587"/>
      <c r="P10" s="587"/>
      <c r="Q10" s="587"/>
      <c r="R10" s="587"/>
      <c r="S10" s="624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</row>
    <row r="11" ht="11.25" customHeight="1">
      <c r="A11" s="385" t="s">
        <v>80</v>
      </c>
      <c r="B11" s="351">
        <v>500.0</v>
      </c>
      <c r="C11" s="351">
        <v>10.0</v>
      </c>
      <c r="D11" s="351"/>
      <c r="E11" s="443"/>
      <c r="F11" s="443"/>
      <c r="G11" s="443"/>
      <c r="H11" s="443"/>
      <c r="I11" s="443"/>
      <c r="J11" s="443"/>
      <c r="K11" s="368"/>
      <c r="L11" s="443"/>
      <c r="M11" s="443"/>
      <c r="N11" s="443"/>
      <c r="O11" s="443"/>
      <c r="P11" s="443"/>
      <c r="Q11" s="443"/>
      <c r="R11" s="443"/>
      <c r="S11" s="623"/>
      <c r="T11" s="369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</row>
    <row r="12" ht="11.25" customHeight="1">
      <c r="A12" s="408" t="s">
        <v>110</v>
      </c>
      <c r="B12" s="408"/>
      <c r="C12" s="408"/>
      <c r="D12" s="368"/>
      <c r="E12" s="647"/>
      <c r="F12" s="647"/>
      <c r="G12" s="647"/>
      <c r="H12" s="647"/>
      <c r="I12" s="647"/>
      <c r="J12" s="647"/>
      <c r="K12" s="368"/>
      <c r="L12" s="647"/>
      <c r="M12" s="647"/>
      <c r="N12" s="647"/>
      <c r="O12" s="647"/>
      <c r="P12" s="647"/>
      <c r="Q12" s="647"/>
      <c r="R12" s="647"/>
      <c r="S12" s="623"/>
      <c r="T12" s="369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</row>
    <row r="13" ht="11.25" customHeight="1">
      <c r="A13" s="408" t="s">
        <v>111</v>
      </c>
      <c r="B13" s="408">
        <v>500.0</v>
      </c>
      <c r="C13" s="408">
        <v>7.0</v>
      </c>
      <c r="D13" s="368"/>
      <c r="E13" s="647"/>
      <c r="F13" s="647"/>
      <c r="G13" s="647"/>
      <c r="H13" s="647"/>
      <c r="I13" s="647"/>
      <c r="J13" s="647"/>
      <c r="K13" s="368"/>
      <c r="L13" s="647"/>
      <c r="M13" s="647"/>
      <c r="N13" s="647"/>
      <c r="O13" s="647"/>
      <c r="P13" s="647"/>
      <c r="Q13" s="647"/>
      <c r="R13" s="647"/>
      <c r="S13" s="623"/>
      <c r="T13" s="398"/>
      <c r="U13" s="356"/>
      <c r="V13" s="356"/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56"/>
      <c r="AL13" s="356"/>
      <c r="AM13" s="356"/>
    </row>
    <row r="14" ht="11.25" customHeight="1">
      <c r="A14" s="408" t="s">
        <v>112</v>
      </c>
      <c r="B14" s="408">
        <v>500.0</v>
      </c>
      <c r="C14" s="408">
        <v>9.0</v>
      </c>
      <c r="D14" s="368"/>
      <c r="E14" s="647"/>
      <c r="F14" s="647"/>
      <c r="G14" s="647"/>
      <c r="H14" s="647"/>
      <c r="I14" s="647"/>
      <c r="J14" s="647"/>
      <c r="K14" s="368"/>
      <c r="L14" s="647"/>
      <c r="M14" s="647"/>
      <c r="N14" s="647"/>
      <c r="O14" s="647"/>
      <c r="P14" s="647"/>
      <c r="Q14" s="647"/>
      <c r="R14" s="647"/>
      <c r="S14" s="623"/>
      <c r="T14" s="398"/>
      <c r="U14" s="356"/>
      <c r="V14" s="356"/>
      <c r="W14" s="356"/>
      <c r="X14" s="356"/>
      <c r="Y14" s="356"/>
      <c r="Z14" s="356"/>
      <c r="AA14" s="356"/>
      <c r="AB14" s="356"/>
      <c r="AC14" s="356"/>
      <c r="AD14" s="356"/>
      <c r="AE14" s="356"/>
      <c r="AF14" s="356"/>
      <c r="AG14" s="356"/>
      <c r="AH14" s="356"/>
      <c r="AI14" s="356"/>
      <c r="AJ14" s="356"/>
      <c r="AK14" s="356"/>
      <c r="AL14" s="356"/>
      <c r="AM14" s="356"/>
    </row>
    <row r="15" ht="11.25" customHeight="1">
      <c r="A15" s="408" t="s">
        <v>113</v>
      </c>
      <c r="B15" s="408">
        <v>500.0</v>
      </c>
      <c r="C15" s="408">
        <v>6.0</v>
      </c>
      <c r="D15" s="368"/>
      <c r="E15" s="647"/>
      <c r="F15" s="647"/>
      <c r="G15" s="647"/>
      <c r="H15" s="647"/>
      <c r="I15" s="647"/>
      <c r="J15" s="647"/>
      <c r="K15" s="368"/>
      <c r="L15" s="647"/>
      <c r="M15" s="647"/>
      <c r="N15" s="647"/>
      <c r="O15" s="647"/>
      <c r="P15" s="647"/>
      <c r="Q15" s="647"/>
      <c r="R15" s="647"/>
      <c r="S15" s="623"/>
      <c r="T15" s="398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  <c r="AE15" s="356"/>
      <c r="AF15" s="356"/>
      <c r="AG15" s="356"/>
      <c r="AH15" s="356"/>
      <c r="AI15" s="356"/>
      <c r="AJ15" s="356"/>
      <c r="AK15" s="356"/>
      <c r="AL15" s="356"/>
      <c r="AM15" s="356"/>
    </row>
    <row r="16" ht="11.25" customHeight="1">
      <c r="A16" s="426" t="s">
        <v>82</v>
      </c>
      <c r="B16" s="351">
        <v>500.0</v>
      </c>
      <c r="C16" s="351">
        <v>12.0</v>
      </c>
      <c r="D16" s="351"/>
      <c r="E16" s="515">
        <v>7153688.0</v>
      </c>
      <c r="F16" s="515">
        <v>718640.0</v>
      </c>
      <c r="G16" s="515">
        <v>668000.0</v>
      </c>
      <c r="H16" s="515">
        <v>740000.0</v>
      </c>
      <c r="I16" s="515">
        <v>696128.0</v>
      </c>
      <c r="J16" s="515">
        <v>629036.0</v>
      </c>
      <c r="K16" s="368"/>
      <c r="L16" s="515">
        <v>1672000.0</v>
      </c>
      <c r="M16" s="515">
        <v>500000.0</v>
      </c>
      <c r="N16" s="515">
        <v>742000.0</v>
      </c>
      <c r="O16" s="515">
        <v>937040.0</v>
      </c>
      <c r="P16" s="515">
        <v>504400.0</v>
      </c>
      <c r="Q16" s="515">
        <v>4310765.0</v>
      </c>
      <c r="R16" s="556">
        <f>SUM(E16:J16,L16:Q16)</f>
        <v>19271697</v>
      </c>
      <c r="S16" s="623">
        <f>IFERROR(R16/$R$3,"")</f>
        <v>1</v>
      </c>
      <c r="T16" s="369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</row>
    <row r="17" ht="11.25" customHeight="1">
      <c r="A17" s="374"/>
      <c r="B17" s="447"/>
      <c r="C17" s="447"/>
      <c r="D17" s="447"/>
      <c r="E17" s="584"/>
      <c r="F17" s="584"/>
      <c r="G17" s="584"/>
      <c r="H17" s="584"/>
      <c r="I17" s="584"/>
      <c r="J17" s="584"/>
      <c r="K17" s="584"/>
      <c r="L17" s="584"/>
      <c r="M17" s="584"/>
      <c r="N17" s="584"/>
      <c r="O17" s="584"/>
      <c r="P17" s="584"/>
      <c r="Q17" s="584"/>
      <c r="R17" s="584"/>
      <c r="S17" s="625"/>
      <c r="T17" s="447"/>
      <c r="U17" s="447"/>
      <c r="V17" s="447"/>
      <c r="W17" s="447"/>
      <c r="X17" s="447"/>
      <c r="Y17" s="447"/>
      <c r="Z17" s="447"/>
      <c r="AA17" s="447"/>
      <c r="AB17" s="447"/>
      <c r="AC17" s="447"/>
      <c r="AD17" s="447"/>
      <c r="AE17" s="447"/>
      <c r="AF17" s="447"/>
      <c r="AG17" s="447"/>
      <c r="AH17" s="447"/>
      <c r="AI17" s="447"/>
      <c r="AJ17" s="447"/>
      <c r="AK17" s="447"/>
      <c r="AL17" s="447"/>
      <c r="AM17" s="447"/>
    </row>
    <row r="18" ht="18.75" customHeight="1">
      <c r="A18" s="379" t="s">
        <v>114</v>
      </c>
      <c r="B18" s="380">
        <v>604.0</v>
      </c>
      <c r="C18" s="380"/>
      <c r="D18" s="381" t="s">
        <v>115</v>
      </c>
      <c r="E18" s="382">
        <f t="shared" ref="E18:J18" si="3">SUM(E19:E29)</f>
        <v>0</v>
      </c>
      <c r="F18" s="382">
        <f t="shared" si="3"/>
        <v>0</v>
      </c>
      <c r="G18" s="382">
        <f t="shared" si="3"/>
        <v>0</v>
      </c>
      <c r="H18" s="382">
        <f t="shared" si="3"/>
        <v>0</v>
      </c>
      <c r="I18" s="382">
        <f t="shared" si="3"/>
        <v>0</v>
      </c>
      <c r="J18" s="382">
        <f t="shared" si="3"/>
        <v>0</v>
      </c>
      <c r="K18" s="383"/>
      <c r="L18" s="382">
        <f t="shared" ref="L18:R18" si="4">SUM(L19:L29)</f>
        <v>0</v>
      </c>
      <c r="M18" s="382">
        <f t="shared" si="4"/>
        <v>0</v>
      </c>
      <c r="N18" s="382">
        <f t="shared" si="4"/>
        <v>0</v>
      </c>
      <c r="O18" s="382">
        <f t="shared" si="4"/>
        <v>0</v>
      </c>
      <c r="P18" s="382">
        <f t="shared" si="4"/>
        <v>0</v>
      </c>
      <c r="Q18" s="382">
        <f t="shared" si="4"/>
        <v>0</v>
      </c>
      <c r="R18" s="382">
        <f t="shared" si="4"/>
        <v>0</v>
      </c>
      <c r="S18" s="626">
        <f>IFERROR(R18/$R$3,"")</f>
        <v>0</v>
      </c>
      <c r="T18" s="380"/>
      <c r="U18" s="627"/>
      <c r="V18" s="627"/>
      <c r="W18" s="627"/>
      <c r="X18" s="627"/>
      <c r="Y18" s="627"/>
      <c r="Z18" s="627"/>
      <c r="AA18" s="627"/>
      <c r="AB18" s="627"/>
      <c r="AC18" s="627"/>
      <c r="AD18" s="627"/>
      <c r="AE18" s="380"/>
      <c r="AF18" s="380"/>
      <c r="AG18" s="380"/>
      <c r="AH18" s="380"/>
      <c r="AI18" s="380"/>
      <c r="AJ18" s="380"/>
      <c r="AK18" s="380"/>
      <c r="AL18" s="380"/>
      <c r="AM18" s="380"/>
    </row>
    <row r="19" ht="11.25" customHeight="1">
      <c r="A19" s="367" t="s">
        <v>107</v>
      </c>
      <c r="B19" s="386">
        <v>604.0</v>
      </c>
      <c r="C19" s="386">
        <v>3.0</v>
      </c>
      <c r="D19" s="386"/>
      <c r="E19" s="582"/>
      <c r="F19" s="582"/>
      <c r="G19" s="582"/>
      <c r="H19" s="582"/>
      <c r="I19" s="582"/>
      <c r="J19" s="582"/>
      <c r="K19" s="387"/>
      <c r="L19" s="582"/>
      <c r="M19" s="582"/>
      <c r="N19" s="582"/>
      <c r="O19" s="582"/>
      <c r="P19" s="582"/>
      <c r="Q19" s="582"/>
      <c r="R19" s="582"/>
      <c r="S19" s="628"/>
      <c r="T19" s="389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</row>
    <row r="20" ht="11.25" customHeight="1">
      <c r="A20" s="373" t="s">
        <v>108</v>
      </c>
      <c r="B20" s="356">
        <v>604.0</v>
      </c>
      <c r="C20" s="356">
        <v>4.0</v>
      </c>
      <c r="D20" s="356"/>
      <c r="E20" s="587"/>
      <c r="F20" s="587"/>
      <c r="G20" s="587"/>
      <c r="H20" s="587"/>
      <c r="I20" s="587"/>
      <c r="J20" s="587"/>
      <c r="K20" s="397"/>
      <c r="L20" s="587"/>
      <c r="M20" s="587"/>
      <c r="N20" s="587"/>
      <c r="O20" s="587"/>
      <c r="P20" s="587"/>
      <c r="Q20" s="587"/>
      <c r="R20" s="587"/>
      <c r="S20" s="624"/>
      <c r="T20" s="482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6"/>
      <c r="AK20" s="356"/>
      <c r="AL20" s="356"/>
      <c r="AM20" s="356"/>
    </row>
    <row r="21" ht="11.25" customHeight="1">
      <c r="A21" s="373" t="s">
        <v>109</v>
      </c>
      <c r="B21" s="356">
        <v>604.0</v>
      </c>
      <c r="C21" s="356">
        <v>0.0</v>
      </c>
      <c r="D21" s="356"/>
      <c r="E21" s="587"/>
      <c r="F21" s="587"/>
      <c r="G21" s="587"/>
      <c r="H21" s="587"/>
      <c r="I21" s="587"/>
      <c r="J21" s="587"/>
      <c r="K21" s="397"/>
      <c r="L21" s="587"/>
      <c r="M21" s="587"/>
      <c r="N21" s="587"/>
      <c r="O21" s="587"/>
      <c r="P21" s="587"/>
      <c r="Q21" s="587"/>
      <c r="R21" s="587"/>
      <c r="S21" s="624"/>
      <c r="T21" s="482"/>
      <c r="U21" s="356"/>
      <c r="V21" s="356"/>
      <c r="W21" s="356"/>
      <c r="X21" s="356"/>
      <c r="Y21" s="356"/>
      <c r="Z21" s="356"/>
      <c r="AA21" s="356"/>
      <c r="AB21" s="356"/>
      <c r="AC21" s="356"/>
      <c r="AD21" s="356"/>
      <c r="AE21" s="356"/>
      <c r="AF21" s="356"/>
      <c r="AG21" s="356"/>
      <c r="AH21" s="356"/>
      <c r="AI21" s="356"/>
      <c r="AJ21" s="356"/>
      <c r="AK21" s="356"/>
      <c r="AL21" s="356"/>
      <c r="AM21" s="356"/>
    </row>
    <row r="22" ht="11.25" customHeight="1">
      <c r="A22" s="367" t="s">
        <v>34</v>
      </c>
      <c r="B22" s="356">
        <v>604.0</v>
      </c>
      <c r="C22" s="356">
        <v>5.0</v>
      </c>
      <c r="D22" s="356"/>
      <c r="E22" s="587"/>
      <c r="F22" s="587"/>
      <c r="G22" s="587"/>
      <c r="H22" s="587"/>
      <c r="I22" s="587"/>
      <c r="J22" s="587"/>
      <c r="K22" s="397"/>
      <c r="L22" s="587"/>
      <c r="M22" s="587"/>
      <c r="N22" s="587"/>
      <c r="O22" s="587"/>
      <c r="P22" s="587"/>
      <c r="Q22" s="587"/>
      <c r="R22" s="587"/>
      <c r="S22" s="624"/>
      <c r="T22" s="482"/>
      <c r="U22" s="356"/>
      <c r="V22" s="356"/>
      <c r="W22" s="356"/>
      <c r="X22" s="356"/>
      <c r="Y22" s="356"/>
      <c r="Z22" s="356"/>
      <c r="AA22" s="356"/>
      <c r="AB22" s="356"/>
      <c r="AC22" s="356"/>
      <c r="AD22" s="356"/>
      <c r="AE22" s="356"/>
      <c r="AF22" s="356"/>
      <c r="AG22" s="356"/>
      <c r="AH22" s="356"/>
      <c r="AI22" s="356"/>
      <c r="AJ22" s="356"/>
      <c r="AK22" s="356"/>
      <c r="AL22" s="356"/>
      <c r="AM22" s="356"/>
    </row>
    <row r="23" ht="11.25" customHeight="1">
      <c r="A23" s="367" t="s">
        <v>79</v>
      </c>
      <c r="B23" s="356">
        <v>604.0</v>
      </c>
      <c r="C23" s="356">
        <v>8.0</v>
      </c>
      <c r="D23" s="356"/>
      <c r="E23" s="587"/>
      <c r="F23" s="587"/>
      <c r="G23" s="587"/>
      <c r="H23" s="587"/>
      <c r="I23" s="587"/>
      <c r="J23" s="587"/>
      <c r="K23" s="397"/>
      <c r="L23" s="587"/>
      <c r="M23" s="587"/>
      <c r="N23" s="587"/>
      <c r="O23" s="587"/>
      <c r="P23" s="587"/>
      <c r="Q23" s="587"/>
      <c r="R23" s="587"/>
      <c r="S23" s="624"/>
      <c r="T23" s="482"/>
      <c r="U23" s="356"/>
      <c r="V23" s="356"/>
      <c r="W23" s="356"/>
      <c r="X23" s="356"/>
      <c r="Y23" s="356"/>
      <c r="Z23" s="356"/>
      <c r="AA23" s="356"/>
      <c r="AB23" s="356"/>
      <c r="AC23" s="356"/>
      <c r="AD23" s="356"/>
      <c r="AE23" s="356"/>
      <c r="AF23" s="356"/>
      <c r="AG23" s="356"/>
      <c r="AH23" s="356"/>
      <c r="AI23" s="356"/>
      <c r="AJ23" s="356"/>
      <c r="AK23" s="356"/>
      <c r="AL23" s="356"/>
      <c r="AM23" s="356"/>
    </row>
    <row r="24" ht="11.25" customHeight="1">
      <c r="A24" s="385" t="s">
        <v>80</v>
      </c>
      <c r="B24" s="356">
        <v>604.0</v>
      </c>
      <c r="C24" s="351">
        <v>10.0</v>
      </c>
      <c r="D24" s="351"/>
      <c r="E24" s="443"/>
      <c r="F24" s="443"/>
      <c r="G24" s="443"/>
      <c r="H24" s="443"/>
      <c r="I24" s="443"/>
      <c r="J24" s="443"/>
      <c r="K24" s="368"/>
      <c r="L24" s="443"/>
      <c r="M24" s="443"/>
      <c r="N24" s="443"/>
      <c r="O24" s="443"/>
      <c r="P24" s="443"/>
      <c r="Q24" s="443"/>
      <c r="R24" s="443"/>
      <c r="S24" s="623"/>
      <c r="T24" s="390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</row>
    <row r="25" ht="11.25" customHeight="1">
      <c r="A25" s="373" t="s">
        <v>116</v>
      </c>
      <c r="B25" s="356">
        <v>604.0</v>
      </c>
      <c r="C25" s="351">
        <v>11.0</v>
      </c>
      <c r="D25" s="351"/>
      <c r="E25" s="443"/>
      <c r="F25" s="443"/>
      <c r="G25" s="443"/>
      <c r="H25" s="443"/>
      <c r="I25" s="443"/>
      <c r="J25" s="443"/>
      <c r="K25" s="368"/>
      <c r="L25" s="443"/>
      <c r="M25" s="443"/>
      <c r="N25" s="443"/>
      <c r="O25" s="443"/>
      <c r="P25" s="443"/>
      <c r="Q25" s="443"/>
      <c r="R25" s="443"/>
      <c r="S25" s="623"/>
      <c r="T25" s="390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</row>
    <row r="26" ht="11.25" customHeight="1">
      <c r="A26" s="367" t="s">
        <v>111</v>
      </c>
      <c r="B26" s="356">
        <v>604.0</v>
      </c>
      <c r="C26" s="356">
        <v>7.0</v>
      </c>
      <c r="D26" s="356"/>
      <c r="E26" s="443"/>
      <c r="F26" s="443"/>
      <c r="G26" s="443"/>
      <c r="H26" s="443"/>
      <c r="I26" s="443"/>
      <c r="J26" s="443"/>
      <c r="K26" s="368"/>
      <c r="L26" s="443"/>
      <c r="M26" s="443"/>
      <c r="N26" s="443"/>
      <c r="O26" s="443"/>
      <c r="P26" s="443"/>
      <c r="Q26" s="443"/>
      <c r="R26" s="443"/>
      <c r="S26" s="623"/>
      <c r="T26" s="482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356"/>
      <c r="AI26" s="356"/>
      <c r="AJ26" s="356"/>
      <c r="AK26" s="356"/>
      <c r="AL26" s="356"/>
      <c r="AM26" s="356"/>
    </row>
    <row r="27" ht="11.25" customHeight="1">
      <c r="A27" s="614" t="s">
        <v>112</v>
      </c>
      <c r="B27" s="356">
        <v>604.0</v>
      </c>
      <c r="C27" s="356">
        <v>9.0</v>
      </c>
      <c r="D27" s="356"/>
      <c r="E27" s="443"/>
      <c r="F27" s="443"/>
      <c r="G27" s="443"/>
      <c r="H27" s="443"/>
      <c r="I27" s="443"/>
      <c r="J27" s="443"/>
      <c r="K27" s="368"/>
      <c r="L27" s="443"/>
      <c r="M27" s="443"/>
      <c r="N27" s="443"/>
      <c r="O27" s="443"/>
      <c r="P27" s="443"/>
      <c r="Q27" s="443"/>
      <c r="R27" s="443"/>
      <c r="S27" s="623"/>
      <c r="T27" s="482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  <c r="AE27" s="356"/>
      <c r="AF27" s="356"/>
      <c r="AG27" s="356"/>
      <c r="AH27" s="356"/>
      <c r="AI27" s="356"/>
      <c r="AJ27" s="356"/>
      <c r="AK27" s="356"/>
      <c r="AL27" s="356"/>
      <c r="AM27" s="356"/>
    </row>
    <row r="28" ht="11.25" customHeight="1">
      <c r="A28" s="614" t="s">
        <v>113</v>
      </c>
      <c r="B28" s="356">
        <v>604.0</v>
      </c>
      <c r="C28" s="356">
        <v>6.0</v>
      </c>
      <c r="D28" s="356"/>
      <c r="E28" s="443"/>
      <c r="F28" s="443"/>
      <c r="G28" s="443"/>
      <c r="H28" s="443"/>
      <c r="I28" s="443"/>
      <c r="J28" s="443"/>
      <c r="K28" s="368"/>
      <c r="L28" s="443"/>
      <c r="M28" s="443"/>
      <c r="N28" s="443"/>
      <c r="O28" s="443"/>
      <c r="P28" s="443"/>
      <c r="Q28" s="443"/>
      <c r="R28" s="443"/>
      <c r="S28" s="623"/>
      <c r="T28" s="482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6"/>
      <c r="AL28" s="356"/>
      <c r="AM28" s="356"/>
    </row>
    <row r="29" ht="11.25" customHeight="1">
      <c r="A29" s="426" t="s">
        <v>82</v>
      </c>
      <c r="B29" s="351">
        <v>604.0</v>
      </c>
      <c r="C29" s="351">
        <v>12.0</v>
      </c>
      <c r="D29" s="351"/>
      <c r="E29" s="515">
        <v>0.0</v>
      </c>
      <c r="F29" s="515">
        <v>0.0</v>
      </c>
      <c r="G29" s="515">
        <v>0.0</v>
      </c>
      <c r="H29" s="515">
        <v>0.0</v>
      </c>
      <c r="I29" s="515">
        <v>0.0</v>
      </c>
      <c r="J29" s="515">
        <v>0.0</v>
      </c>
      <c r="K29" s="368"/>
      <c r="L29" s="515">
        <v>0.0</v>
      </c>
      <c r="M29" s="515">
        <v>0.0</v>
      </c>
      <c r="N29" s="515">
        <v>0.0</v>
      </c>
      <c r="O29" s="515">
        <v>0.0</v>
      </c>
      <c r="P29" s="515">
        <v>0.0</v>
      </c>
      <c r="Q29" s="515">
        <v>0.0</v>
      </c>
      <c r="R29" s="556">
        <f>SUM(E29:J29,L29:Q29)</f>
        <v>0</v>
      </c>
      <c r="S29" s="623">
        <f>IFERROR(R29/$R$3,"")</f>
        <v>0</v>
      </c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</row>
    <row r="30" ht="15.0" customHeight="1">
      <c r="A30" s="376"/>
      <c r="B30" s="376"/>
      <c r="C30" s="376"/>
      <c r="D30" s="376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470"/>
      <c r="S30" s="629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</row>
    <row r="31" ht="18.75" customHeight="1">
      <c r="A31" s="392" t="s">
        <v>12</v>
      </c>
      <c r="B31" s="393"/>
      <c r="C31" s="393"/>
      <c r="D31" s="394" t="s">
        <v>117</v>
      </c>
      <c r="E31" s="395">
        <f t="shared" ref="E31:J31" si="5">E3-E18</f>
        <v>7153688</v>
      </c>
      <c r="F31" s="395">
        <f t="shared" si="5"/>
        <v>718640</v>
      </c>
      <c r="G31" s="395">
        <f t="shared" si="5"/>
        <v>668000</v>
      </c>
      <c r="H31" s="395">
        <f t="shared" si="5"/>
        <v>740000</v>
      </c>
      <c r="I31" s="395">
        <f t="shared" si="5"/>
        <v>696128</v>
      </c>
      <c r="J31" s="395">
        <f t="shared" si="5"/>
        <v>629036</v>
      </c>
      <c r="K31" s="396"/>
      <c r="L31" s="395">
        <f t="shared" ref="L31:Q31" si="6">L3-L18</f>
        <v>1672000</v>
      </c>
      <c r="M31" s="395">
        <f t="shared" si="6"/>
        <v>500000</v>
      </c>
      <c r="N31" s="395">
        <f t="shared" si="6"/>
        <v>742000</v>
      </c>
      <c r="O31" s="395">
        <f t="shared" si="6"/>
        <v>937040</v>
      </c>
      <c r="P31" s="395">
        <f t="shared" si="6"/>
        <v>504400</v>
      </c>
      <c r="Q31" s="395">
        <f t="shared" si="6"/>
        <v>4310765</v>
      </c>
      <c r="R31" s="395">
        <f>SUM(E31:J31,L31:Q31)</f>
        <v>19271697</v>
      </c>
      <c r="S31" s="630">
        <f>IFERROR(R31/$R$3,"")</f>
        <v>1</v>
      </c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</row>
    <row r="32" ht="11.25" customHeight="1">
      <c r="A32" s="385" t="s">
        <v>105</v>
      </c>
      <c r="B32" s="386"/>
      <c r="C32" s="386"/>
      <c r="D32" s="386"/>
      <c r="E32" s="582"/>
      <c r="F32" s="582"/>
      <c r="G32" s="582"/>
      <c r="H32" s="582"/>
      <c r="I32" s="582"/>
      <c r="J32" s="582"/>
      <c r="K32" s="387"/>
      <c r="L32" s="582"/>
      <c r="M32" s="582"/>
      <c r="N32" s="582"/>
      <c r="O32" s="582"/>
      <c r="P32" s="582"/>
      <c r="Q32" s="582"/>
      <c r="R32" s="582"/>
      <c r="S32" s="628"/>
      <c r="T32" s="386"/>
      <c r="U32" s="386"/>
      <c r="V32" s="386"/>
      <c r="W32" s="386"/>
      <c r="X32" s="386"/>
      <c r="Y32" s="386"/>
      <c r="Z32" s="386"/>
      <c r="AA32" s="386"/>
      <c r="AB32" s="386"/>
      <c r="AC32" s="386"/>
      <c r="AD32" s="386"/>
      <c r="AE32" s="386"/>
      <c r="AF32" s="386"/>
      <c r="AG32" s="386"/>
      <c r="AH32" s="386"/>
      <c r="AI32" s="386"/>
      <c r="AJ32" s="386"/>
      <c r="AK32" s="386"/>
      <c r="AL32" s="386"/>
      <c r="AM32" s="386"/>
    </row>
    <row r="33" ht="11.25" customHeight="1">
      <c r="A33" s="367" t="s">
        <v>106</v>
      </c>
      <c r="B33" s="351"/>
      <c r="C33" s="351"/>
      <c r="D33" s="351"/>
      <c r="E33" s="443"/>
      <c r="F33" s="443"/>
      <c r="G33" s="443"/>
      <c r="H33" s="443"/>
      <c r="I33" s="443"/>
      <c r="J33" s="443"/>
      <c r="K33" s="368"/>
      <c r="L33" s="443"/>
      <c r="M33" s="443"/>
      <c r="N33" s="443"/>
      <c r="O33" s="443"/>
      <c r="P33" s="443"/>
      <c r="Q33" s="443"/>
      <c r="R33" s="443"/>
      <c r="S33" s="623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</row>
    <row r="34" ht="11.25" customHeight="1">
      <c r="A34" s="367" t="s">
        <v>107</v>
      </c>
      <c r="B34" s="351"/>
      <c r="C34" s="351"/>
      <c r="D34" s="351"/>
      <c r="E34" s="443"/>
      <c r="F34" s="443"/>
      <c r="G34" s="443"/>
      <c r="H34" s="443"/>
      <c r="I34" s="443"/>
      <c r="J34" s="443"/>
      <c r="K34" s="368"/>
      <c r="L34" s="443"/>
      <c r="M34" s="443"/>
      <c r="N34" s="443"/>
      <c r="O34" s="443"/>
      <c r="P34" s="443"/>
      <c r="Q34" s="443"/>
      <c r="R34" s="443"/>
      <c r="S34" s="623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51"/>
      <c r="AL34" s="351"/>
      <c r="AM34" s="351"/>
    </row>
    <row r="35" ht="11.25" customHeight="1">
      <c r="A35" s="373" t="s">
        <v>108</v>
      </c>
      <c r="B35" s="356"/>
      <c r="C35" s="356"/>
      <c r="D35" s="356"/>
      <c r="E35" s="587"/>
      <c r="F35" s="587"/>
      <c r="G35" s="587"/>
      <c r="H35" s="587"/>
      <c r="I35" s="587"/>
      <c r="J35" s="587"/>
      <c r="K35" s="397"/>
      <c r="L35" s="587"/>
      <c r="M35" s="587"/>
      <c r="N35" s="587"/>
      <c r="O35" s="587"/>
      <c r="P35" s="587"/>
      <c r="Q35" s="587"/>
      <c r="R35" s="587"/>
      <c r="S35" s="624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</row>
    <row r="36" ht="11.25" customHeight="1">
      <c r="A36" s="373" t="s">
        <v>109</v>
      </c>
      <c r="B36" s="356"/>
      <c r="C36" s="356"/>
      <c r="D36" s="356"/>
      <c r="E36" s="587"/>
      <c r="F36" s="587"/>
      <c r="G36" s="587"/>
      <c r="H36" s="587"/>
      <c r="I36" s="587"/>
      <c r="J36" s="587"/>
      <c r="K36" s="397"/>
      <c r="L36" s="587"/>
      <c r="M36" s="587"/>
      <c r="N36" s="587"/>
      <c r="O36" s="587"/>
      <c r="P36" s="587"/>
      <c r="Q36" s="587"/>
      <c r="R36" s="587"/>
      <c r="S36" s="624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</row>
    <row r="37" ht="11.25" customHeight="1">
      <c r="A37" s="367" t="s">
        <v>34</v>
      </c>
      <c r="B37" s="356"/>
      <c r="C37" s="356"/>
      <c r="D37" s="356"/>
      <c r="E37" s="587"/>
      <c r="F37" s="587"/>
      <c r="G37" s="587"/>
      <c r="H37" s="587"/>
      <c r="I37" s="587"/>
      <c r="J37" s="587"/>
      <c r="K37" s="397"/>
      <c r="L37" s="587"/>
      <c r="M37" s="587"/>
      <c r="N37" s="587"/>
      <c r="O37" s="587"/>
      <c r="P37" s="587"/>
      <c r="Q37" s="587"/>
      <c r="R37" s="587"/>
      <c r="S37" s="624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</row>
    <row r="38" ht="11.25" customHeight="1">
      <c r="A38" s="367" t="s">
        <v>79</v>
      </c>
      <c r="B38" s="356"/>
      <c r="C38" s="356"/>
      <c r="D38" s="356"/>
      <c r="E38" s="587"/>
      <c r="F38" s="587"/>
      <c r="G38" s="587"/>
      <c r="H38" s="587"/>
      <c r="I38" s="587"/>
      <c r="J38" s="587"/>
      <c r="K38" s="397"/>
      <c r="L38" s="587"/>
      <c r="M38" s="587"/>
      <c r="N38" s="587"/>
      <c r="O38" s="587"/>
      <c r="P38" s="587"/>
      <c r="Q38" s="587"/>
      <c r="R38" s="587"/>
      <c r="S38" s="624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</row>
    <row r="39" ht="11.25" customHeight="1">
      <c r="A39" s="385" t="s">
        <v>80</v>
      </c>
      <c r="B39" s="351"/>
      <c r="C39" s="351"/>
      <c r="D39" s="351"/>
      <c r="E39" s="443"/>
      <c r="F39" s="443"/>
      <c r="G39" s="443"/>
      <c r="H39" s="443"/>
      <c r="I39" s="443"/>
      <c r="J39" s="443"/>
      <c r="K39" s="368"/>
      <c r="L39" s="443"/>
      <c r="M39" s="443"/>
      <c r="N39" s="443"/>
      <c r="O39" s="443"/>
      <c r="P39" s="443"/>
      <c r="Q39" s="443"/>
      <c r="R39" s="443"/>
      <c r="S39" s="623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</row>
    <row r="40" ht="11.25" customHeight="1">
      <c r="A40" s="373" t="s">
        <v>116</v>
      </c>
      <c r="B40" s="351"/>
      <c r="C40" s="351"/>
      <c r="D40" s="351"/>
      <c r="E40" s="443"/>
      <c r="F40" s="443"/>
      <c r="G40" s="443"/>
      <c r="H40" s="443"/>
      <c r="I40" s="443"/>
      <c r="J40" s="443"/>
      <c r="K40" s="368"/>
      <c r="L40" s="443"/>
      <c r="M40" s="443"/>
      <c r="N40" s="443"/>
      <c r="O40" s="443"/>
      <c r="P40" s="443"/>
      <c r="Q40" s="443"/>
      <c r="R40" s="443"/>
      <c r="S40" s="623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</row>
    <row r="41" ht="11.25" customHeight="1">
      <c r="A41" s="367" t="s">
        <v>111</v>
      </c>
      <c r="B41" s="356"/>
      <c r="C41" s="356"/>
      <c r="D41" s="356"/>
      <c r="E41" s="443"/>
      <c r="F41" s="443"/>
      <c r="G41" s="443"/>
      <c r="H41" s="443"/>
      <c r="I41" s="443"/>
      <c r="J41" s="443"/>
      <c r="K41" s="368"/>
      <c r="L41" s="443"/>
      <c r="M41" s="443"/>
      <c r="N41" s="443"/>
      <c r="O41" s="443"/>
      <c r="P41" s="443"/>
      <c r="Q41" s="443"/>
      <c r="R41" s="443"/>
      <c r="S41" s="624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  <c r="AE41" s="356"/>
      <c r="AF41" s="356"/>
      <c r="AG41" s="356"/>
      <c r="AH41" s="356"/>
      <c r="AI41" s="356"/>
      <c r="AJ41" s="356"/>
      <c r="AK41" s="356"/>
      <c r="AL41" s="356"/>
      <c r="AM41" s="356"/>
    </row>
    <row r="42" ht="11.25" customHeight="1">
      <c r="A42" s="614" t="s">
        <v>112</v>
      </c>
      <c r="B42" s="356"/>
      <c r="C42" s="356"/>
      <c r="D42" s="356"/>
      <c r="E42" s="443"/>
      <c r="F42" s="443"/>
      <c r="G42" s="443"/>
      <c r="H42" s="443"/>
      <c r="I42" s="443"/>
      <c r="J42" s="443"/>
      <c r="K42" s="368"/>
      <c r="L42" s="443"/>
      <c r="M42" s="443"/>
      <c r="N42" s="443"/>
      <c r="O42" s="443"/>
      <c r="P42" s="443"/>
      <c r="Q42" s="443"/>
      <c r="R42" s="443"/>
      <c r="S42" s="624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  <c r="AD42" s="356"/>
      <c r="AE42" s="356"/>
      <c r="AF42" s="356"/>
      <c r="AG42" s="356"/>
      <c r="AH42" s="356"/>
      <c r="AI42" s="356"/>
      <c r="AJ42" s="356"/>
      <c r="AK42" s="356"/>
      <c r="AL42" s="356"/>
      <c r="AM42" s="356"/>
    </row>
    <row r="43" ht="11.25" customHeight="1">
      <c r="A43" s="385" t="s">
        <v>113</v>
      </c>
      <c r="B43" s="356"/>
      <c r="C43" s="356"/>
      <c r="D43" s="356"/>
      <c r="E43" s="443"/>
      <c r="F43" s="443"/>
      <c r="G43" s="443"/>
      <c r="H43" s="443"/>
      <c r="I43" s="443"/>
      <c r="J43" s="443"/>
      <c r="K43" s="368"/>
      <c r="L43" s="443"/>
      <c r="M43" s="443"/>
      <c r="N43" s="443"/>
      <c r="O43" s="443"/>
      <c r="P43" s="443"/>
      <c r="Q43" s="443"/>
      <c r="R43" s="443"/>
      <c r="S43" s="624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</row>
    <row r="44" ht="11.25" customHeight="1">
      <c r="A44" s="426" t="s">
        <v>82</v>
      </c>
      <c r="B44" s="356"/>
      <c r="C44" s="356"/>
      <c r="D44" s="356"/>
      <c r="E44" s="368">
        <f t="shared" ref="E44:J44" si="7">E16-E29</f>
        <v>7153688</v>
      </c>
      <c r="F44" s="368">
        <f t="shared" si="7"/>
        <v>718640</v>
      </c>
      <c r="G44" s="368">
        <f t="shared" si="7"/>
        <v>668000</v>
      </c>
      <c r="H44" s="368">
        <f t="shared" si="7"/>
        <v>740000</v>
      </c>
      <c r="I44" s="368">
        <f t="shared" si="7"/>
        <v>696128</v>
      </c>
      <c r="J44" s="368">
        <f t="shared" si="7"/>
        <v>629036</v>
      </c>
      <c r="K44" s="368"/>
      <c r="L44" s="368">
        <f t="shared" ref="L44:R44" si="8">L16-L29</f>
        <v>1672000</v>
      </c>
      <c r="M44" s="368">
        <f t="shared" si="8"/>
        <v>500000</v>
      </c>
      <c r="N44" s="368">
        <f t="shared" si="8"/>
        <v>742000</v>
      </c>
      <c r="O44" s="368">
        <f t="shared" si="8"/>
        <v>937040</v>
      </c>
      <c r="P44" s="368">
        <f t="shared" si="8"/>
        <v>504400</v>
      </c>
      <c r="Q44" s="368">
        <f t="shared" si="8"/>
        <v>4310765</v>
      </c>
      <c r="R44" s="368">
        <f t="shared" si="8"/>
        <v>19271697</v>
      </c>
      <c r="S44" s="624">
        <f t="shared" ref="S44:S45" si="9">IFERROR(R44/$R$31,"")</f>
        <v>1</v>
      </c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</row>
    <row r="45" ht="11.25" customHeight="1">
      <c r="A45" s="376"/>
      <c r="B45" s="400"/>
      <c r="C45" s="400"/>
      <c r="D45" s="400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401"/>
      <c r="Q45" s="401"/>
      <c r="R45" s="401"/>
      <c r="S45" s="400">
        <f t="shared" si="9"/>
        <v>0</v>
      </c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  <c r="AI45" s="400"/>
      <c r="AJ45" s="400"/>
      <c r="AK45" s="400"/>
      <c r="AL45" s="400"/>
      <c r="AM45" s="400"/>
    </row>
    <row r="46" ht="15.0" customHeight="1">
      <c r="A46" s="380" t="s">
        <v>118</v>
      </c>
      <c r="B46" s="380"/>
      <c r="C46" s="380"/>
      <c r="D46" s="403" t="s">
        <v>119</v>
      </c>
      <c r="E46" s="404">
        <f t="shared" ref="E46:J46" si="10">IFERROR(E31/E3,"")</f>
        <v>1</v>
      </c>
      <c r="F46" s="404">
        <f t="shared" si="10"/>
        <v>1</v>
      </c>
      <c r="G46" s="404">
        <f t="shared" si="10"/>
        <v>1</v>
      </c>
      <c r="H46" s="404">
        <f t="shared" si="10"/>
        <v>1</v>
      </c>
      <c r="I46" s="404">
        <f t="shared" si="10"/>
        <v>1</v>
      </c>
      <c r="J46" s="404">
        <f t="shared" si="10"/>
        <v>1</v>
      </c>
      <c r="K46" s="404"/>
      <c r="L46" s="404">
        <f t="shared" ref="L46:R46" si="11">IFERROR(L31/L3,"")</f>
        <v>1</v>
      </c>
      <c r="M46" s="404">
        <f t="shared" si="11"/>
        <v>1</v>
      </c>
      <c r="N46" s="404">
        <f t="shared" si="11"/>
        <v>1</v>
      </c>
      <c r="O46" s="404">
        <f t="shared" si="11"/>
        <v>1</v>
      </c>
      <c r="P46" s="404">
        <f t="shared" si="11"/>
        <v>1</v>
      </c>
      <c r="Q46" s="404">
        <f t="shared" si="11"/>
        <v>1</v>
      </c>
      <c r="R46" s="404">
        <f t="shared" si="11"/>
        <v>1</v>
      </c>
      <c r="S46" s="631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</row>
    <row r="47" ht="22.5" customHeight="1">
      <c r="A47" s="405"/>
      <c r="B47" s="405"/>
      <c r="C47" s="405"/>
      <c r="D47" s="405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5"/>
      <c r="S47" s="632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</row>
    <row r="48" ht="15.0" customHeight="1">
      <c r="A48" s="358" t="s">
        <v>120</v>
      </c>
      <c r="B48" s="358">
        <v>751.0</v>
      </c>
      <c r="C48" s="358"/>
      <c r="D48" s="362"/>
      <c r="E48" s="361">
        <f t="shared" ref="E48:J48" si="12">SUM(E49:E52)</f>
        <v>79823</v>
      </c>
      <c r="F48" s="361">
        <f t="shared" si="12"/>
        <v>29714</v>
      </c>
      <c r="G48" s="361">
        <f t="shared" si="12"/>
        <v>319092</v>
      </c>
      <c r="H48" s="361">
        <f t="shared" si="12"/>
        <v>266227</v>
      </c>
      <c r="I48" s="361">
        <f t="shared" si="12"/>
        <v>266965</v>
      </c>
      <c r="J48" s="361">
        <f t="shared" si="12"/>
        <v>335477</v>
      </c>
      <c r="K48" s="361"/>
      <c r="L48" s="361">
        <f t="shared" ref="L48:Q48" si="13">SUM(L49:L52)</f>
        <v>296819</v>
      </c>
      <c r="M48" s="361">
        <f t="shared" si="13"/>
        <v>300988</v>
      </c>
      <c r="N48" s="361">
        <f t="shared" si="13"/>
        <v>276868</v>
      </c>
      <c r="O48" s="361">
        <f t="shared" si="13"/>
        <v>269129</v>
      </c>
      <c r="P48" s="361">
        <f t="shared" si="13"/>
        <v>249885</v>
      </c>
      <c r="Q48" s="361">
        <f t="shared" si="13"/>
        <v>276979</v>
      </c>
      <c r="R48" s="590">
        <f t="shared" ref="R48:R98" si="14">SUM(E48:J48,L48:Q48)</f>
        <v>2967966</v>
      </c>
      <c r="S48" s="621">
        <f t="shared" ref="S48:S102" si="15">IFERROR(R48/$R$31,"")</f>
        <v>0.1540064687</v>
      </c>
      <c r="T48" s="358"/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</row>
    <row r="49" ht="11.25" customHeight="1">
      <c r="A49" s="363" t="s">
        <v>121</v>
      </c>
      <c r="B49" s="364">
        <v>751.0</v>
      </c>
      <c r="C49" s="364">
        <v>1.0</v>
      </c>
      <c r="D49" s="366"/>
      <c r="E49" s="513">
        <v>0.0</v>
      </c>
      <c r="F49" s="513">
        <v>0.0</v>
      </c>
      <c r="G49" s="513">
        <v>0.0</v>
      </c>
      <c r="H49" s="513">
        <v>0.0</v>
      </c>
      <c r="I49" s="513">
        <v>0.0</v>
      </c>
      <c r="J49" s="513">
        <v>2805.0</v>
      </c>
      <c r="K49" s="365"/>
      <c r="L49" s="513">
        <v>3562.0</v>
      </c>
      <c r="M49" s="513">
        <v>24375.0</v>
      </c>
      <c r="N49" s="513">
        <v>25528.0</v>
      </c>
      <c r="O49" s="513">
        <v>25698.0</v>
      </c>
      <c r="P49" s="513">
        <v>25438.0</v>
      </c>
      <c r="Q49" s="513">
        <v>9799.0</v>
      </c>
      <c r="R49" s="514">
        <f t="shared" si="14"/>
        <v>117205</v>
      </c>
      <c r="S49" s="622">
        <f t="shared" si="15"/>
        <v>0.006081716623</v>
      </c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  <c r="AL49" s="364"/>
      <c r="AM49" s="364"/>
    </row>
    <row r="50" ht="11.25" customHeight="1">
      <c r="A50" s="367" t="s">
        <v>122</v>
      </c>
      <c r="B50" s="351">
        <v>751.0</v>
      </c>
      <c r="C50" s="351">
        <v>2.0</v>
      </c>
      <c r="D50" s="369"/>
      <c r="E50" s="515">
        <v>79823.0</v>
      </c>
      <c r="F50" s="515">
        <v>29714.0</v>
      </c>
      <c r="G50" s="515">
        <v>3099.0</v>
      </c>
      <c r="H50" s="515">
        <v>8452.0</v>
      </c>
      <c r="I50" s="515">
        <v>24347.0</v>
      </c>
      <c r="J50" s="515">
        <v>62680.0</v>
      </c>
      <c r="K50" s="368"/>
      <c r="L50" s="515">
        <v>27492.0</v>
      </c>
      <c r="M50" s="515">
        <v>24831.0</v>
      </c>
      <c r="N50" s="515">
        <v>22964.0</v>
      </c>
      <c r="O50" s="515">
        <v>15268.0</v>
      </c>
      <c r="P50" s="515">
        <v>5282.0</v>
      </c>
      <c r="Q50" s="515">
        <v>30753.0</v>
      </c>
      <c r="R50" s="516">
        <f t="shared" si="14"/>
        <v>334705</v>
      </c>
      <c r="S50" s="623">
        <f t="shared" si="15"/>
        <v>0.0173676973</v>
      </c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51"/>
      <c r="AL50" s="351"/>
      <c r="AM50" s="351"/>
    </row>
    <row r="51" ht="11.25" customHeight="1">
      <c r="A51" s="517" t="s">
        <v>123</v>
      </c>
      <c r="B51" s="356">
        <v>751.0</v>
      </c>
      <c r="C51" s="356">
        <v>3.0</v>
      </c>
      <c r="D51" s="398"/>
      <c r="E51" s="518">
        <v>0.0</v>
      </c>
      <c r="F51" s="518">
        <v>0.0</v>
      </c>
      <c r="G51" s="518">
        <v>315993.0</v>
      </c>
      <c r="H51" s="518">
        <v>257775.0</v>
      </c>
      <c r="I51" s="518">
        <v>242618.0</v>
      </c>
      <c r="J51" s="518">
        <v>269992.0</v>
      </c>
      <c r="K51" s="397"/>
      <c r="L51" s="518">
        <v>265765.0</v>
      </c>
      <c r="M51" s="518">
        <v>251782.0</v>
      </c>
      <c r="N51" s="518">
        <v>228376.0</v>
      </c>
      <c r="O51" s="518">
        <v>228163.0</v>
      </c>
      <c r="P51" s="518">
        <v>219165.0</v>
      </c>
      <c r="Q51" s="518">
        <v>236427.0</v>
      </c>
      <c r="R51" s="520">
        <f t="shared" si="14"/>
        <v>2516056</v>
      </c>
      <c r="S51" s="624">
        <f t="shared" si="15"/>
        <v>0.1305570547</v>
      </c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</row>
    <row r="52" ht="11.25" customHeight="1">
      <c r="A52" s="399" t="s">
        <v>124</v>
      </c>
      <c r="B52" s="400">
        <v>751.0</v>
      </c>
      <c r="C52" s="400">
        <v>0.0</v>
      </c>
      <c r="D52" s="402"/>
      <c r="E52" s="519">
        <v>0.0</v>
      </c>
      <c r="F52" s="519">
        <v>0.0</v>
      </c>
      <c r="G52" s="519">
        <v>0.0</v>
      </c>
      <c r="H52" s="519">
        <v>0.0</v>
      </c>
      <c r="I52" s="519">
        <v>0.0</v>
      </c>
      <c r="J52" s="519">
        <v>0.0</v>
      </c>
      <c r="K52" s="401"/>
      <c r="L52" s="519">
        <v>0.0</v>
      </c>
      <c r="M52" s="519">
        <v>0.0</v>
      </c>
      <c r="N52" s="519">
        <v>0.0</v>
      </c>
      <c r="O52" s="519">
        <v>0.0</v>
      </c>
      <c r="P52" s="519">
        <v>0.0</v>
      </c>
      <c r="Q52" s="519">
        <v>0.0</v>
      </c>
      <c r="R52" s="528">
        <f t="shared" si="14"/>
        <v>0</v>
      </c>
      <c r="S52" s="633">
        <f t="shared" si="15"/>
        <v>0</v>
      </c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  <c r="AI52" s="400"/>
      <c r="AJ52" s="400"/>
      <c r="AK52" s="400"/>
      <c r="AL52" s="400"/>
      <c r="AM52" s="400"/>
    </row>
    <row r="53" ht="11.25" customHeight="1">
      <c r="A53" s="411" t="s">
        <v>125</v>
      </c>
      <c r="B53" s="385">
        <v>752.0</v>
      </c>
      <c r="C53" s="385"/>
      <c r="D53" s="388"/>
      <c r="E53" s="586">
        <v>0.0</v>
      </c>
      <c r="F53" s="586">
        <v>0.0</v>
      </c>
      <c r="G53" s="586">
        <v>0.0</v>
      </c>
      <c r="H53" s="586">
        <v>0.0</v>
      </c>
      <c r="I53" s="586">
        <v>0.0</v>
      </c>
      <c r="J53" s="586">
        <v>0.0</v>
      </c>
      <c r="K53" s="387"/>
      <c r="L53" s="586">
        <v>0.0</v>
      </c>
      <c r="M53" s="586">
        <v>0.0</v>
      </c>
      <c r="N53" s="586">
        <v>0.0</v>
      </c>
      <c r="O53" s="586">
        <v>0.0</v>
      </c>
      <c r="P53" s="586">
        <v>0.0</v>
      </c>
      <c r="Q53" s="586">
        <v>0.0</v>
      </c>
      <c r="R53" s="525">
        <f t="shared" si="14"/>
        <v>0</v>
      </c>
      <c r="S53" s="628">
        <f t="shared" si="15"/>
        <v>0</v>
      </c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</row>
    <row r="54" ht="11.25" customHeight="1">
      <c r="A54" s="413" t="s">
        <v>126</v>
      </c>
      <c r="B54" s="351">
        <v>750.0</v>
      </c>
      <c r="C54" s="351"/>
      <c r="D54" s="369"/>
      <c r="E54" s="515">
        <v>106966.0</v>
      </c>
      <c r="F54" s="515">
        <v>34918.0</v>
      </c>
      <c r="G54" s="515">
        <v>58416.0</v>
      </c>
      <c r="H54" s="515">
        <v>96953.0</v>
      </c>
      <c r="I54" s="515">
        <v>64184.0</v>
      </c>
      <c r="J54" s="515">
        <v>13025.0</v>
      </c>
      <c r="K54" s="368"/>
      <c r="L54" s="515">
        <v>128078.0</v>
      </c>
      <c r="M54" s="515">
        <v>100912.0</v>
      </c>
      <c r="N54" s="515">
        <v>148367.0</v>
      </c>
      <c r="O54" s="515">
        <v>161439.0</v>
      </c>
      <c r="P54" s="515">
        <v>83279.0</v>
      </c>
      <c r="Q54" s="515">
        <v>105110.0</v>
      </c>
      <c r="R54" s="516">
        <f t="shared" si="14"/>
        <v>1101647</v>
      </c>
      <c r="S54" s="623">
        <f t="shared" si="15"/>
        <v>0.05716398509</v>
      </c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</row>
    <row r="55" ht="15.0" customHeight="1">
      <c r="A55" s="356" t="s">
        <v>127</v>
      </c>
      <c r="B55" s="356">
        <v>756.0</v>
      </c>
      <c r="C55" s="356"/>
      <c r="D55" s="414" t="s">
        <v>128</v>
      </c>
      <c r="E55" s="397">
        <f t="shared" ref="E55:J55" si="16">SUM(E56:E64)</f>
        <v>130</v>
      </c>
      <c r="F55" s="397">
        <f t="shared" si="16"/>
        <v>865080</v>
      </c>
      <c r="G55" s="397">
        <f t="shared" si="16"/>
        <v>37800</v>
      </c>
      <c r="H55" s="397">
        <f t="shared" si="16"/>
        <v>1126210</v>
      </c>
      <c r="I55" s="397">
        <f t="shared" si="16"/>
        <v>230670</v>
      </c>
      <c r="J55" s="397">
        <f t="shared" si="16"/>
        <v>21790</v>
      </c>
      <c r="K55" s="397"/>
      <c r="L55" s="397">
        <f t="shared" ref="L55:Q55" si="17">SUM(L56:L64)</f>
        <v>23160</v>
      </c>
      <c r="M55" s="397">
        <f t="shared" si="17"/>
        <v>29050</v>
      </c>
      <c r="N55" s="397">
        <f t="shared" si="17"/>
        <v>25670</v>
      </c>
      <c r="O55" s="397">
        <f t="shared" si="17"/>
        <v>22310</v>
      </c>
      <c r="P55" s="397">
        <f t="shared" si="17"/>
        <v>58160</v>
      </c>
      <c r="Q55" s="397">
        <f t="shared" si="17"/>
        <v>22930</v>
      </c>
      <c r="R55" s="520">
        <f t="shared" si="14"/>
        <v>2462960</v>
      </c>
      <c r="S55" s="624">
        <f t="shared" si="15"/>
        <v>0.1278019263</v>
      </c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</row>
    <row r="56" ht="11.25" customHeight="1">
      <c r="A56" s="415" t="s">
        <v>129</v>
      </c>
      <c r="B56" s="364">
        <v>756.0</v>
      </c>
      <c r="C56" s="364">
        <v>10.0</v>
      </c>
      <c r="D56" s="366"/>
      <c r="E56" s="513">
        <v>0.0</v>
      </c>
      <c r="F56" s="513">
        <v>0.0</v>
      </c>
      <c r="G56" s="513">
        <v>0.0</v>
      </c>
      <c r="H56" s="513">
        <v>0.0</v>
      </c>
      <c r="I56" s="513">
        <v>0.0</v>
      </c>
      <c r="J56" s="513">
        <v>0.0</v>
      </c>
      <c r="K56" s="365"/>
      <c r="L56" s="513">
        <v>0.0</v>
      </c>
      <c r="M56" s="513">
        <v>0.0</v>
      </c>
      <c r="N56" s="513">
        <v>0.0</v>
      </c>
      <c r="O56" s="513">
        <v>0.0</v>
      </c>
      <c r="P56" s="513">
        <v>0.0</v>
      </c>
      <c r="Q56" s="513">
        <v>0.0</v>
      </c>
      <c r="R56" s="514">
        <f t="shared" si="14"/>
        <v>0</v>
      </c>
      <c r="S56" s="622">
        <f t="shared" si="15"/>
        <v>0</v>
      </c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4"/>
      <c r="AL56" s="364"/>
      <c r="AM56" s="364"/>
    </row>
    <row r="57" ht="11.25" customHeight="1">
      <c r="A57" s="416" t="s">
        <v>130</v>
      </c>
      <c r="B57" s="386">
        <v>756.0</v>
      </c>
      <c r="C57" s="386">
        <v>11.0</v>
      </c>
      <c r="D57" s="388"/>
      <c r="E57" s="586">
        <v>0.0</v>
      </c>
      <c r="F57" s="586">
        <v>0.0</v>
      </c>
      <c r="G57" s="586">
        <v>0.0</v>
      </c>
      <c r="H57" s="586">
        <v>0.0</v>
      </c>
      <c r="I57" s="586">
        <v>0.0</v>
      </c>
      <c r="J57" s="586">
        <v>0.0</v>
      </c>
      <c r="K57" s="387"/>
      <c r="L57" s="586">
        <v>0.0</v>
      </c>
      <c r="M57" s="586">
        <v>0.0</v>
      </c>
      <c r="N57" s="586">
        <v>0.0</v>
      </c>
      <c r="O57" s="586">
        <v>0.0</v>
      </c>
      <c r="P57" s="586">
        <v>0.0</v>
      </c>
      <c r="Q57" s="586">
        <v>0.0</v>
      </c>
      <c r="R57" s="525">
        <f t="shared" si="14"/>
        <v>0</v>
      </c>
      <c r="S57" s="628">
        <f t="shared" si="15"/>
        <v>0</v>
      </c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</row>
    <row r="58" ht="11.25" customHeight="1">
      <c r="A58" s="416" t="s">
        <v>131</v>
      </c>
      <c r="B58" s="386">
        <v>756.0</v>
      </c>
      <c r="C58" s="386">
        <v>12.0</v>
      </c>
      <c r="D58" s="388"/>
      <c r="E58" s="586">
        <v>0.0</v>
      </c>
      <c r="F58" s="586">
        <v>0.0</v>
      </c>
      <c r="G58" s="586">
        <v>0.0</v>
      </c>
      <c r="H58" s="586">
        <v>0.0</v>
      </c>
      <c r="I58" s="586">
        <v>0.0</v>
      </c>
      <c r="J58" s="586">
        <v>0.0</v>
      </c>
      <c r="K58" s="387"/>
      <c r="L58" s="586">
        <v>0.0</v>
      </c>
      <c r="M58" s="586">
        <v>0.0</v>
      </c>
      <c r="N58" s="586">
        <v>0.0</v>
      </c>
      <c r="O58" s="586">
        <v>0.0</v>
      </c>
      <c r="P58" s="586">
        <v>0.0</v>
      </c>
      <c r="Q58" s="586">
        <v>0.0</v>
      </c>
      <c r="R58" s="525">
        <f t="shared" si="14"/>
        <v>0</v>
      </c>
      <c r="S58" s="628">
        <f t="shared" si="15"/>
        <v>0</v>
      </c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</row>
    <row r="59" ht="11.25" customHeight="1">
      <c r="A59" s="416" t="s">
        <v>132</v>
      </c>
      <c r="B59" s="386">
        <v>756.0</v>
      </c>
      <c r="C59" s="386">
        <v>15.0</v>
      </c>
      <c r="D59" s="388"/>
      <c r="E59" s="586">
        <v>0.0</v>
      </c>
      <c r="F59" s="586">
        <v>800280.0</v>
      </c>
      <c r="G59" s="586">
        <v>37800.0</v>
      </c>
      <c r="H59" s="586">
        <v>45200.0</v>
      </c>
      <c r="I59" s="586">
        <v>29000.0</v>
      </c>
      <c r="J59" s="586">
        <v>21600.0</v>
      </c>
      <c r="K59" s="387"/>
      <c r="L59" s="586">
        <v>22000.0</v>
      </c>
      <c r="M59" s="586">
        <v>22000.0</v>
      </c>
      <c r="N59" s="586">
        <v>22000.0</v>
      </c>
      <c r="O59" s="586">
        <v>22000.0</v>
      </c>
      <c r="P59" s="586">
        <v>22000.0</v>
      </c>
      <c r="Q59" s="586">
        <v>22000.0</v>
      </c>
      <c r="R59" s="525">
        <f t="shared" si="14"/>
        <v>1065880</v>
      </c>
      <c r="S59" s="628">
        <f t="shared" si="15"/>
        <v>0.05530805097</v>
      </c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</row>
    <row r="60" ht="11.25" customHeight="1">
      <c r="A60" s="416" t="s">
        <v>133</v>
      </c>
      <c r="B60" s="386">
        <v>756.0</v>
      </c>
      <c r="C60" s="386">
        <v>13.0</v>
      </c>
      <c r="D60" s="388"/>
      <c r="E60" s="586">
        <v>130.0</v>
      </c>
      <c r="F60" s="586">
        <v>0.0</v>
      </c>
      <c r="G60" s="586">
        <v>0.0</v>
      </c>
      <c r="H60" s="586">
        <v>1081010.0</v>
      </c>
      <c r="I60" s="586">
        <v>1670.0</v>
      </c>
      <c r="J60" s="586">
        <v>190.0</v>
      </c>
      <c r="K60" s="387"/>
      <c r="L60" s="586">
        <v>1160.0</v>
      </c>
      <c r="M60" s="586">
        <v>7050.0</v>
      </c>
      <c r="N60" s="586">
        <v>3670.0</v>
      </c>
      <c r="O60" s="586">
        <v>310.0</v>
      </c>
      <c r="P60" s="586">
        <v>1160.0</v>
      </c>
      <c r="Q60" s="586">
        <v>930.0</v>
      </c>
      <c r="R60" s="525">
        <f t="shared" si="14"/>
        <v>1097280</v>
      </c>
      <c r="S60" s="628">
        <f t="shared" si="15"/>
        <v>0.05693738336</v>
      </c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</row>
    <row r="61" ht="11.25" customHeight="1">
      <c r="A61" s="416" t="s">
        <v>134</v>
      </c>
      <c r="B61" s="386">
        <v>756.0</v>
      </c>
      <c r="C61" s="386">
        <v>14.0</v>
      </c>
      <c r="D61" s="388"/>
      <c r="E61" s="586">
        <v>0.0</v>
      </c>
      <c r="F61" s="586">
        <v>0.0</v>
      </c>
      <c r="G61" s="586">
        <v>0.0</v>
      </c>
      <c r="H61" s="586">
        <v>0.0</v>
      </c>
      <c r="I61" s="586">
        <v>0.0</v>
      </c>
      <c r="J61" s="586">
        <v>0.0</v>
      </c>
      <c r="K61" s="387"/>
      <c r="L61" s="586">
        <v>0.0</v>
      </c>
      <c r="M61" s="586">
        <v>0.0</v>
      </c>
      <c r="N61" s="586">
        <v>0.0</v>
      </c>
      <c r="O61" s="586">
        <v>0.0</v>
      </c>
      <c r="P61" s="586">
        <v>0.0</v>
      </c>
      <c r="Q61" s="586">
        <v>0.0</v>
      </c>
      <c r="R61" s="525">
        <f t="shared" si="14"/>
        <v>0</v>
      </c>
      <c r="S61" s="628">
        <f t="shared" si="15"/>
        <v>0</v>
      </c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</row>
    <row r="62" ht="11.25" customHeight="1">
      <c r="A62" s="417" t="s">
        <v>135</v>
      </c>
      <c r="B62" s="405">
        <v>756.0</v>
      </c>
      <c r="C62" s="405">
        <v>16.0</v>
      </c>
      <c r="D62" s="456"/>
      <c r="E62" s="586">
        <v>0.0</v>
      </c>
      <c r="F62" s="586">
        <v>64800.0</v>
      </c>
      <c r="G62" s="586">
        <v>0.0</v>
      </c>
      <c r="H62" s="586">
        <v>0.0</v>
      </c>
      <c r="I62" s="586">
        <v>0.0</v>
      </c>
      <c r="J62" s="586">
        <v>0.0</v>
      </c>
      <c r="K62" s="387"/>
      <c r="L62" s="586">
        <v>0.0</v>
      </c>
      <c r="M62" s="586">
        <v>0.0</v>
      </c>
      <c r="N62" s="586">
        <v>0.0</v>
      </c>
      <c r="O62" s="586">
        <v>0.0</v>
      </c>
      <c r="P62" s="586">
        <v>0.0</v>
      </c>
      <c r="Q62" s="586">
        <v>0.0</v>
      </c>
      <c r="R62" s="525">
        <f t="shared" si="14"/>
        <v>64800</v>
      </c>
      <c r="S62" s="628">
        <f t="shared" si="15"/>
        <v>0.003362443899</v>
      </c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</row>
    <row r="63" ht="11.25" customHeight="1">
      <c r="A63" s="417" t="s">
        <v>124</v>
      </c>
      <c r="B63" s="405">
        <v>756.0</v>
      </c>
      <c r="C63" s="405">
        <v>0.0</v>
      </c>
      <c r="D63" s="456"/>
      <c r="E63" s="586">
        <v>0.0</v>
      </c>
      <c r="F63" s="586">
        <v>0.0</v>
      </c>
      <c r="G63" s="586">
        <v>0.0</v>
      </c>
      <c r="H63" s="586">
        <v>0.0</v>
      </c>
      <c r="I63" s="586">
        <v>200000.0</v>
      </c>
      <c r="J63" s="586">
        <v>0.0</v>
      </c>
      <c r="K63" s="387"/>
      <c r="L63" s="586">
        <v>0.0</v>
      </c>
      <c r="M63" s="586">
        <v>0.0</v>
      </c>
      <c r="N63" s="586">
        <v>0.0</v>
      </c>
      <c r="O63" s="586">
        <v>0.0</v>
      </c>
      <c r="P63" s="586">
        <v>35000.0</v>
      </c>
      <c r="Q63" s="586">
        <v>0.0</v>
      </c>
      <c r="R63" s="525">
        <f t="shared" si="14"/>
        <v>235000</v>
      </c>
      <c r="S63" s="628">
        <f t="shared" si="15"/>
        <v>0.01219404809</v>
      </c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</row>
    <row r="64" ht="11.25" customHeight="1">
      <c r="A64" s="429" t="s">
        <v>136</v>
      </c>
      <c r="B64" s="400"/>
      <c r="C64" s="400"/>
      <c r="D64" s="402"/>
      <c r="E64" s="519"/>
      <c r="F64" s="519"/>
      <c r="G64" s="519"/>
      <c r="H64" s="519"/>
      <c r="I64" s="519"/>
      <c r="J64" s="519"/>
      <c r="K64" s="401"/>
      <c r="L64" s="519"/>
      <c r="M64" s="519"/>
      <c r="N64" s="519"/>
      <c r="O64" s="519"/>
      <c r="P64" s="519"/>
      <c r="Q64" s="519"/>
      <c r="R64" s="528">
        <f t="shared" si="14"/>
        <v>0</v>
      </c>
      <c r="S64" s="633">
        <f t="shared" si="15"/>
        <v>0</v>
      </c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400"/>
      <c r="AL64" s="400"/>
      <c r="AM64" s="400"/>
    </row>
    <row r="65" ht="11.25" customHeight="1">
      <c r="A65" s="411" t="s">
        <v>137</v>
      </c>
      <c r="B65" s="386">
        <v>761.0</v>
      </c>
      <c r="C65" s="386"/>
      <c r="D65" s="388"/>
      <c r="E65" s="586">
        <v>249797.0</v>
      </c>
      <c r="F65" s="586">
        <v>126443.0</v>
      </c>
      <c r="G65" s="586">
        <v>40929.0</v>
      </c>
      <c r="H65" s="586">
        <v>823872.0</v>
      </c>
      <c r="I65" s="586">
        <v>27220.0</v>
      </c>
      <c r="J65" s="586">
        <v>24059.0</v>
      </c>
      <c r="K65" s="387"/>
      <c r="L65" s="586">
        <v>1.007142E7</v>
      </c>
      <c r="M65" s="586">
        <v>12500.0</v>
      </c>
      <c r="N65" s="586">
        <v>13500.0</v>
      </c>
      <c r="O65" s="586">
        <v>29880.0</v>
      </c>
      <c r="P65" s="586">
        <v>12500.0</v>
      </c>
      <c r="Q65" s="586">
        <v>112000.0</v>
      </c>
      <c r="R65" s="525">
        <f t="shared" si="14"/>
        <v>11544120</v>
      </c>
      <c r="S65" s="628">
        <f t="shared" si="15"/>
        <v>0.5990193806</v>
      </c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</row>
    <row r="66" ht="11.25" customHeight="1">
      <c r="A66" s="413" t="s">
        <v>138</v>
      </c>
      <c r="B66" s="351">
        <v>757.0</v>
      </c>
      <c r="C66" s="351"/>
      <c r="D66" s="369"/>
      <c r="E66" s="515">
        <v>60142.0</v>
      </c>
      <c r="F66" s="515">
        <v>0.0</v>
      </c>
      <c r="G66" s="515">
        <v>0.0</v>
      </c>
      <c r="H66" s="515">
        <v>343000.0</v>
      </c>
      <c r="I66" s="515">
        <v>0.0</v>
      </c>
      <c r="J66" s="515">
        <v>3240.0</v>
      </c>
      <c r="K66" s="368"/>
      <c r="L66" s="515">
        <v>1190.0</v>
      </c>
      <c r="M66" s="515">
        <v>0.0</v>
      </c>
      <c r="N66" s="515">
        <v>0.0</v>
      </c>
      <c r="O66" s="515">
        <v>0.0</v>
      </c>
      <c r="P66" s="515">
        <v>0.0</v>
      </c>
      <c r="Q66" s="515">
        <v>0.0</v>
      </c>
      <c r="R66" s="516">
        <f t="shared" si="14"/>
        <v>407572</v>
      </c>
      <c r="S66" s="623">
        <f t="shared" si="15"/>
        <v>0.02114873433</v>
      </c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1"/>
      <c r="AE66" s="351"/>
      <c r="AF66" s="351"/>
      <c r="AG66" s="351"/>
      <c r="AH66" s="351"/>
      <c r="AI66" s="351"/>
      <c r="AJ66" s="351"/>
      <c r="AK66" s="351"/>
      <c r="AL66" s="351"/>
      <c r="AM66" s="351"/>
    </row>
    <row r="67" ht="11.25" customHeight="1">
      <c r="A67" s="413" t="s">
        <v>139</v>
      </c>
      <c r="B67" s="351">
        <v>755.0</v>
      </c>
      <c r="C67" s="351"/>
      <c r="D67" s="369"/>
      <c r="E67" s="515">
        <v>18077.0</v>
      </c>
      <c r="F67" s="515">
        <v>6804.0</v>
      </c>
      <c r="G67" s="515">
        <v>11090.0</v>
      </c>
      <c r="H67" s="515">
        <v>9611.0</v>
      </c>
      <c r="I67" s="515">
        <v>7804.0</v>
      </c>
      <c r="J67" s="515">
        <v>19089.0</v>
      </c>
      <c r="K67" s="368"/>
      <c r="L67" s="515">
        <v>0.0</v>
      </c>
      <c r="M67" s="515">
        <v>11330.0</v>
      </c>
      <c r="N67" s="515">
        <v>7370.0</v>
      </c>
      <c r="O67" s="515">
        <v>11906.0</v>
      </c>
      <c r="P67" s="515">
        <v>8422.0</v>
      </c>
      <c r="Q67" s="515">
        <v>14630.0</v>
      </c>
      <c r="R67" s="516">
        <f t="shared" si="14"/>
        <v>126133</v>
      </c>
      <c r="S67" s="623">
        <f t="shared" si="15"/>
        <v>0.006544986671</v>
      </c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1"/>
      <c r="AE67" s="351"/>
      <c r="AF67" s="351"/>
      <c r="AG67" s="351"/>
      <c r="AH67" s="351"/>
      <c r="AI67" s="351"/>
      <c r="AJ67" s="351"/>
      <c r="AK67" s="351"/>
      <c r="AL67" s="351"/>
      <c r="AM67" s="351"/>
    </row>
    <row r="68" ht="11.25" customHeight="1">
      <c r="A68" s="413" t="s">
        <v>140</v>
      </c>
      <c r="B68" s="351">
        <v>754.0</v>
      </c>
      <c r="C68" s="351"/>
      <c r="D68" s="369"/>
      <c r="E68" s="515">
        <v>0.0</v>
      </c>
      <c r="F68" s="515">
        <v>0.0</v>
      </c>
      <c r="G68" s="515">
        <v>0.0</v>
      </c>
      <c r="H68" s="515">
        <v>0.0</v>
      </c>
      <c r="I68" s="515">
        <v>0.0</v>
      </c>
      <c r="J68" s="515">
        <v>2400.0</v>
      </c>
      <c r="K68" s="368"/>
      <c r="L68" s="515">
        <v>3300.0</v>
      </c>
      <c r="M68" s="515">
        <v>206564.0</v>
      </c>
      <c r="N68" s="515">
        <v>11845.0</v>
      </c>
      <c r="O68" s="515">
        <v>18577.0</v>
      </c>
      <c r="P68" s="515">
        <v>56520.0</v>
      </c>
      <c r="Q68" s="515">
        <v>221619.0</v>
      </c>
      <c r="R68" s="516">
        <f t="shared" si="14"/>
        <v>520825</v>
      </c>
      <c r="S68" s="623">
        <f t="shared" si="15"/>
        <v>0.02702538339</v>
      </c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1"/>
      <c r="AE68" s="351"/>
      <c r="AF68" s="351"/>
      <c r="AG68" s="351"/>
      <c r="AH68" s="351"/>
      <c r="AI68" s="351"/>
      <c r="AJ68" s="351"/>
      <c r="AK68" s="351"/>
      <c r="AL68" s="351"/>
      <c r="AM68" s="351"/>
    </row>
    <row r="69" ht="11.25" customHeight="1">
      <c r="A69" s="413" t="s">
        <v>141</v>
      </c>
      <c r="B69" s="351" t="s">
        <v>142</v>
      </c>
      <c r="C69" s="351"/>
      <c r="D69" s="369"/>
      <c r="E69" s="515">
        <v>107784.0</v>
      </c>
      <c r="F69" s="515">
        <v>12730.0</v>
      </c>
      <c r="G69" s="515">
        <v>0.0</v>
      </c>
      <c r="H69" s="515">
        <v>320.0</v>
      </c>
      <c r="I69" s="515">
        <v>18201.0</v>
      </c>
      <c r="J69" s="515">
        <v>95308.0</v>
      </c>
      <c r="K69" s="368"/>
      <c r="L69" s="515">
        <v>0.0</v>
      </c>
      <c r="M69" s="515">
        <v>5608.0</v>
      </c>
      <c r="N69" s="515">
        <v>15180.0</v>
      </c>
      <c r="O69" s="515">
        <v>644.0</v>
      </c>
      <c r="P69" s="515">
        <v>1960.0</v>
      </c>
      <c r="Q69" s="515">
        <v>346280.0</v>
      </c>
      <c r="R69" s="516">
        <f t="shared" si="14"/>
        <v>604015</v>
      </c>
      <c r="S69" s="623">
        <f t="shared" si="15"/>
        <v>0.03134207641</v>
      </c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</row>
    <row r="70" ht="11.25" customHeight="1">
      <c r="A70" s="413" t="s">
        <v>143</v>
      </c>
      <c r="B70" s="351">
        <v>763.0</v>
      </c>
      <c r="C70" s="351"/>
      <c r="D70" s="369"/>
      <c r="E70" s="515">
        <v>0.0</v>
      </c>
      <c r="F70" s="515">
        <v>0.0</v>
      </c>
      <c r="G70" s="515">
        <v>3490.0</v>
      </c>
      <c r="H70" s="515">
        <v>0.0</v>
      </c>
      <c r="I70" s="515">
        <v>0.0</v>
      </c>
      <c r="J70" s="515">
        <v>0.0</v>
      </c>
      <c r="K70" s="368"/>
      <c r="L70" s="515">
        <v>33000.0</v>
      </c>
      <c r="M70" s="515">
        <v>0.0</v>
      </c>
      <c r="N70" s="515">
        <v>33000.0</v>
      </c>
      <c r="O70" s="515">
        <v>0.0</v>
      </c>
      <c r="P70" s="515">
        <v>2400.0</v>
      </c>
      <c r="Q70" s="515">
        <v>13989.0</v>
      </c>
      <c r="R70" s="516">
        <f t="shared" si="14"/>
        <v>85879</v>
      </c>
      <c r="S70" s="623">
        <f t="shared" si="15"/>
        <v>0.004456224068</v>
      </c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1"/>
      <c r="AE70" s="351"/>
      <c r="AF70" s="351"/>
      <c r="AG70" s="351"/>
      <c r="AH70" s="351"/>
      <c r="AI70" s="351"/>
      <c r="AJ70" s="351"/>
      <c r="AK70" s="351"/>
      <c r="AL70" s="351"/>
      <c r="AM70" s="351"/>
    </row>
    <row r="71" ht="11.25" customHeight="1">
      <c r="A71" s="413" t="s">
        <v>144</v>
      </c>
      <c r="B71" s="351">
        <v>714.0</v>
      </c>
      <c r="C71" s="351"/>
      <c r="D71" s="369"/>
      <c r="E71" s="515">
        <v>0.0</v>
      </c>
      <c r="F71" s="515">
        <v>0.0</v>
      </c>
      <c r="G71" s="515">
        <v>0.0</v>
      </c>
      <c r="H71" s="515">
        <v>0.0</v>
      </c>
      <c r="I71" s="515">
        <v>0.0</v>
      </c>
      <c r="J71" s="515">
        <v>0.0</v>
      </c>
      <c r="K71" s="368"/>
      <c r="L71" s="515">
        <v>0.0</v>
      </c>
      <c r="M71" s="515">
        <v>5200.0</v>
      </c>
      <c r="N71" s="515">
        <v>0.0</v>
      </c>
      <c r="O71" s="515">
        <v>0.0</v>
      </c>
      <c r="P71" s="515">
        <v>0.0</v>
      </c>
      <c r="Q71" s="515">
        <v>0.0</v>
      </c>
      <c r="R71" s="516">
        <f t="shared" si="14"/>
        <v>5200</v>
      </c>
      <c r="S71" s="623">
        <f t="shared" si="15"/>
        <v>0.000269825745</v>
      </c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1"/>
      <c r="AE71" s="351"/>
      <c r="AF71" s="351"/>
      <c r="AG71" s="351"/>
      <c r="AH71" s="351"/>
      <c r="AI71" s="351"/>
      <c r="AJ71" s="351"/>
      <c r="AK71" s="351"/>
      <c r="AL71" s="351"/>
      <c r="AM71" s="351"/>
    </row>
    <row r="72" ht="11.25" customHeight="1">
      <c r="A72" s="413" t="s">
        <v>145</v>
      </c>
      <c r="B72" s="351">
        <v>715.0</v>
      </c>
      <c r="C72" s="351"/>
      <c r="D72" s="369"/>
      <c r="E72" s="515">
        <v>0.0</v>
      </c>
      <c r="F72" s="515">
        <v>0.0</v>
      </c>
      <c r="G72" s="515">
        <v>0.0</v>
      </c>
      <c r="H72" s="515">
        <v>0.0</v>
      </c>
      <c r="I72" s="515">
        <v>0.0</v>
      </c>
      <c r="J72" s="515">
        <v>0.0</v>
      </c>
      <c r="K72" s="368"/>
      <c r="L72" s="515">
        <v>0.0</v>
      </c>
      <c r="M72" s="515">
        <v>0.0</v>
      </c>
      <c r="N72" s="515">
        <v>0.0</v>
      </c>
      <c r="O72" s="515">
        <v>0.0</v>
      </c>
      <c r="P72" s="515">
        <v>0.0</v>
      </c>
      <c r="Q72" s="515">
        <v>0.0</v>
      </c>
      <c r="R72" s="516">
        <f t="shared" si="14"/>
        <v>0</v>
      </c>
      <c r="S72" s="623">
        <f t="shared" si="15"/>
        <v>0</v>
      </c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1"/>
      <c r="AE72" s="351"/>
      <c r="AF72" s="351"/>
      <c r="AG72" s="351"/>
      <c r="AH72" s="351"/>
      <c r="AI72" s="351"/>
      <c r="AJ72" s="351"/>
      <c r="AK72" s="351"/>
      <c r="AL72" s="351"/>
      <c r="AM72" s="351"/>
    </row>
    <row r="73" ht="11.25" customHeight="1">
      <c r="A73" s="413" t="s">
        <v>146</v>
      </c>
      <c r="B73" s="351">
        <v>712.0</v>
      </c>
      <c r="C73" s="351"/>
      <c r="D73" s="369"/>
      <c r="E73" s="515">
        <v>0.0</v>
      </c>
      <c r="F73" s="515">
        <v>0.0</v>
      </c>
      <c r="G73" s="515">
        <v>0.0</v>
      </c>
      <c r="H73" s="515">
        <v>0.0</v>
      </c>
      <c r="I73" s="515">
        <v>0.0</v>
      </c>
      <c r="J73" s="515">
        <v>0.0</v>
      </c>
      <c r="K73" s="368"/>
      <c r="L73" s="515">
        <v>0.0</v>
      </c>
      <c r="M73" s="515">
        <v>0.0</v>
      </c>
      <c r="N73" s="515">
        <v>0.0</v>
      </c>
      <c r="O73" s="515">
        <v>0.0</v>
      </c>
      <c r="P73" s="515">
        <v>0.0</v>
      </c>
      <c r="Q73" s="515">
        <v>0.0</v>
      </c>
      <c r="R73" s="516">
        <f t="shared" si="14"/>
        <v>0</v>
      </c>
      <c r="S73" s="623">
        <f t="shared" si="15"/>
        <v>0</v>
      </c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351"/>
      <c r="AI73" s="351"/>
      <c r="AJ73" s="351"/>
      <c r="AK73" s="351"/>
      <c r="AL73" s="351"/>
      <c r="AM73" s="351"/>
    </row>
    <row r="74" ht="11.25" customHeight="1">
      <c r="A74" s="413" t="s">
        <v>147</v>
      </c>
      <c r="B74" s="351"/>
      <c r="C74" s="351"/>
      <c r="D74" s="369"/>
      <c r="E74" s="368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516">
        <f t="shared" si="14"/>
        <v>0</v>
      </c>
      <c r="S74" s="623">
        <f t="shared" si="15"/>
        <v>0</v>
      </c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</row>
    <row r="75" ht="11.25" customHeight="1">
      <c r="A75" s="413" t="s">
        <v>148</v>
      </c>
      <c r="B75" s="351">
        <v>705.0</v>
      </c>
      <c r="C75" s="351"/>
      <c r="D75" s="369"/>
      <c r="E75" s="515">
        <v>3922333.0</v>
      </c>
      <c r="F75" s="515">
        <v>1.080897E7</v>
      </c>
      <c r="G75" s="515">
        <v>818482.0</v>
      </c>
      <c r="H75" s="515">
        <v>4056487.0</v>
      </c>
      <c r="I75" s="515">
        <v>1.0448224E7</v>
      </c>
      <c r="J75" s="515">
        <v>6506348.0</v>
      </c>
      <c r="K75" s="368"/>
      <c r="L75" s="515">
        <v>4632499.0</v>
      </c>
      <c r="M75" s="515">
        <v>6127144.0</v>
      </c>
      <c r="N75" s="515">
        <v>995530.0</v>
      </c>
      <c r="O75" s="515">
        <v>4393167.0</v>
      </c>
      <c r="P75" s="515">
        <v>1.2136527E7</v>
      </c>
      <c r="Q75" s="515">
        <v>3524116.0</v>
      </c>
      <c r="R75" s="516">
        <f t="shared" si="14"/>
        <v>68369827</v>
      </c>
      <c r="S75" s="623">
        <f t="shared" si="15"/>
        <v>3.547680674</v>
      </c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</row>
    <row r="76" ht="11.25" customHeight="1">
      <c r="A76" s="413" t="s">
        <v>149</v>
      </c>
      <c r="B76" s="351">
        <v>706.0</v>
      </c>
      <c r="C76" s="351"/>
      <c r="D76" s="369"/>
      <c r="E76" s="515">
        <v>0.0</v>
      </c>
      <c r="F76" s="515">
        <v>0.0</v>
      </c>
      <c r="G76" s="515">
        <v>0.0</v>
      </c>
      <c r="H76" s="515">
        <v>0.0</v>
      </c>
      <c r="I76" s="515">
        <v>0.0</v>
      </c>
      <c r="J76" s="515">
        <v>0.0</v>
      </c>
      <c r="K76" s="368"/>
      <c r="L76" s="515">
        <v>0.0</v>
      </c>
      <c r="M76" s="515">
        <v>0.0</v>
      </c>
      <c r="N76" s="515">
        <v>0.0</v>
      </c>
      <c r="O76" s="515">
        <v>0.0</v>
      </c>
      <c r="P76" s="515">
        <v>0.0</v>
      </c>
      <c r="Q76" s="515">
        <v>0.0</v>
      </c>
      <c r="R76" s="516">
        <f t="shared" si="14"/>
        <v>0</v>
      </c>
      <c r="S76" s="623">
        <f t="shared" si="15"/>
        <v>0</v>
      </c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351"/>
      <c r="AH76" s="351"/>
      <c r="AI76" s="351"/>
      <c r="AJ76" s="351"/>
      <c r="AK76" s="351"/>
      <c r="AL76" s="351"/>
      <c r="AM76" s="351"/>
    </row>
    <row r="77" ht="11.25" customHeight="1">
      <c r="A77" s="413" t="s">
        <v>150</v>
      </c>
      <c r="B77" s="351">
        <v>720.0</v>
      </c>
      <c r="C77" s="351"/>
      <c r="D77" s="369"/>
      <c r="E77" s="515">
        <v>0.0</v>
      </c>
      <c r="F77" s="515">
        <v>0.0</v>
      </c>
      <c r="G77" s="515">
        <v>0.0</v>
      </c>
      <c r="H77" s="515">
        <v>0.0</v>
      </c>
      <c r="I77" s="515">
        <v>0.0</v>
      </c>
      <c r="J77" s="515">
        <v>0.0</v>
      </c>
      <c r="K77" s="368"/>
      <c r="L77" s="515">
        <v>0.0</v>
      </c>
      <c r="M77" s="515">
        <v>0.0</v>
      </c>
      <c r="N77" s="515">
        <v>0.0</v>
      </c>
      <c r="O77" s="515">
        <v>0.0</v>
      </c>
      <c r="P77" s="515">
        <v>0.0</v>
      </c>
      <c r="Q77" s="515">
        <v>0.0</v>
      </c>
      <c r="R77" s="516">
        <f t="shared" si="14"/>
        <v>0</v>
      </c>
      <c r="S77" s="623">
        <f t="shared" si="15"/>
        <v>0</v>
      </c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1"/>
      <c r="AE77" s="351"/>
      <c r="AF77" s="351"/>
      <c r="AG77" s="351"/>
      <c r="AH77" s="351"/>
      <c r="AI77" s="351"/>
      <c r="AJ77" s="351"/>
      <c r="AK77" s="351"/>
      <c r="AL77" s="351"/>
      <c r="AM77" s="351"/>
    </row>
    <row r="78" ht="11.25" customHeight="1">
      <c r="A78" s="413" t="s">
        <v>151</v>
      </c>
      <c r="B78" s="351">
        <v>764.0</v>
      </c>
      <c r="C78" s="351"/>
      <c r="D78" s="369"/>
      <c r="E78" s="515">
        <v>4536.0</v>
      </c>
      <c r="F78" s="515">
        <v>4488.0</v>
      </c>
      <c r="G78" s="515">
        <v>0.0</v>
      </c>
      <c r="H78" s="515">
        <v>4968.0</v>
      </c>
      <c r="I78" s="515">
        <v>3024.0</v>
      </c>
      <c r="J78" s="515">
        <v>980.0</v>
      </c>
      <c r="K78" s="368"/>
      <c r="L78" s="515">
        <v>12128.0</v>
      </c>
      <c r="M78" s="515">
        <v>1650.0</v>
      </c>
      <c r="N78" s="515">
        <v>12290.0</v>
      </c>
      <c r="O78" s="515">
        <v>10835.0</v>
      </c>
      <c r="P78" s="515">
        <v>0.0</v>
      </c>
      <c r="Q78" s="515">
        <v>2772.0</v>
      </c>
      <c r="R78" s="516">
        <f t="shared" si="14"/>
        <v>57671</v>
      </c>
      <c r="S78" s="623">
        <f t="shared" si="15"/>
        <v>0.00299252318</v>
      </c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351"/>
      <c r="AH78" s="351"/>
      <c r="AI78" s="351"/>
      <c r="AJ78" s="351"/>
      <c r="AK78" s="351"/>
      <c r="AL78" s="351"/>
      <c r="AM78" s="351"/>
    </row>
    <row r="79" ht="11.25" customHeight="1">
      <c r="A79" s="413" t="s">
        <v>152</v>
      </c>
      <c r="B79" s="351">
        <v>758.0</v>
      </c>
      <c r="C79" s="351"/>
      <c r="D79" s="369"/>
      <c r="E79" s="515">
        <v>476526.0</v>
      </c>
      <c r="F79" s="515">
        <v>476526.0</v>
      </c>
      <c r="G79" s="515">
        <v>476526.0</v>
      </c>
      <c r="H79" s="515">
        <v>476032.0</v>
      </c>
      <c r="I79" s="515">
        <v>476526.0</v>
      </c>
      <c r="J79" s="515">
        <v>551554.0</v>
      </c>
      <c r="K79" s="368"/>
      <c r="L79" s="515">
        <v>561365.0</v>
      </c>
      <c r="M79" s="515">
        <v>561365.0</v>
      </c>
      <c r="N79" s="515">
        <v>228855.0</v>
      </c>
      <c r="O79" s="515">
        <v>228855.0</v>
      </c>
      <c r="P79" s="515">
        <v>228855.0</v>
      </c>
      <c r="Q79" s="515">
        <v>228855.0</v>
      </c>
      <c r="R79" s="516">
        <f t="shared" si="14"/>
        <v>4971840</v>
      </c>
      <c r="S79" s="623">
        <f t="shared" si="15"/>
        <v>0.2579866215</v>
      </c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351"/>
      <c r="AH79" s="351"/>
      <c r="AI79" s="351"/>
      <c r="AJ79" s="351"/>
      <c r="AK79" s="351"/>
      <c r="AL79" s="351"/>
      <c r="AM79" s="351"/>
    </row>
    <row r="80" ht="11.25" customHeight="1">
      <c r="A80" s="413" t="s">
        <v>153</v>
      </c>
      <c r="B80" s="351">
        <v>762.0</v>
      </c>
      <c r="C80" s="351"/>
      <c r="D80" s="369"/>
      <c r="E80" s="515">
        <v>0.0</v>
      </c>
      <c r="F80" s="515">
        <v>0.0</v>
      </c>
      <c r="G80" s="515">
        <v>360000.0</v>
      </c>
      <c r="H80" s="515">
        <v>0.0</v>
      </c>
      <c r="I80" s="515">
        <v>5000.0</v>
      </c>
      <c r="J80" s="515">
        <v>0.0</v>
      </c>
      <c r="K80" s="368"/>
      <c r="L80" s="515">
        <v>0.0</v>
      </c>
      <c r="M80" s="515">
        <v>0.0</v>
      </c>
      <c r="N80" s="515">
        <v>0.0</v>
      </c>
      <c r="O80" s="515">
        <v>0.0</v>
      </c>
      <c r="P80" s="515">
        <v>0.0</v>
      </c>
      <c r="Q80" s="515">
        <v>0.0</v>
      </c>
      <c r="R80" s="516">
        <f t="shared" si="14"/>
        <v>365000</v>
      </c>
      <c r="S80" s="623">
        <f t="shared" si="15"/>
        <v>0.01893969171</v>
      </c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</row>
    <row r="81" ht="11.25" customHeight="1">
      <c r="A81" s="529" t="s">
        <v>194</v>
      </c>
      <c r="B81" s="422"/>
      <c r="C81" s="422"/>
      <c r="D81" s="423" t="s">
        <v>155</v>
      </c>
      <c r="E81" s="634">
        <f t="shared" ref="E81:J81" si="18">SUM(E82:E85)</f>
        <v>5795115.5</v>
      </c>
      <c r="F81" s="634">
        <f t="shared" si="18"/>
        <v>5808882.5</v>
      </c>
      <c r="G81" s="634">
        <f t="shared" si="18"/>
        <v>7640872.5</v>
      </c>
      <c r="H81" s="634">
        <f t="shared" si="18"/>
        <v>5929046</v>
      </c>
      <c r="I81" s="634">
        <f t="shared" si="18"/>
        <v>5968200</v>
      </c>
      <c r="J81" s="634">
        <f t="shared" si="18"/>
        <v>6131233</v>
      </c>
      <c r="K81" s="401"/>
      <c r="L81" s="634">
        <f t="shared" ref="L81:Q81" si="19">SUM(L82:L85)</f>
        <v>6214328</v>
      </c>
      <c r="M81" s="634">
        <f t="shared" si="19"/>
        <v>6173089</v>
      </c>
      <c r="N81" s="634">
        <f t="shared" si="19"/>
        <v>7630682</v>
      </c>
      <c r="O81" s="634">
        <f t="shared" si="19"/>
        <v>6061013</v>
      </c>
      <c r="P81" s="634">
        <f t="shared" si="19"/>
        <v>6127389</v>
      </c>
      <c r="Q81" s="634">
        <f t="shared" si="19"/>
        <v>6002506</v>
      </c>
      <c r="R81" s="528">
        <f t="shared" si="14"/>
        <v>75482356.5</v>
      </c>
      <c r="S81" s="633">
        <f t="shared" si="15"/>
        <v>3.916746745</v>
      </c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00"/>
      <c r="AL81" s="400"/>
      <c r="AM81" s="400"/>
    </row>
    <row r="82" ht="11.25" customHeight="1">
      <c r="A82" s="416" t="s">
        <v>156</v>
      </c>
      <c r="B82" s="424" t="s">
        <v>157</v>
      </c>
      <c r="C82" s="425"/>
      <c r="D82" s="388"/>
      <c r="E82" s="586">
        <v>5713072.5</v>
      </c>
      <c r="F82" s="586">
        <v>5713072.5</v>
      </c>
      <c r="G82" s="586">
        <v>7525872.5</v>
      </c>
      <c r="H82" s="586">
        <v>5713072.0</v>
      </c>
      <c r="I82" s="586">
        <v>5713072.0</v>
      </c>
      <c r="J82" s="586">
        <v>5713072.0</v>
      </c>
      <c r="K82" s="387"/>
      <c r="L82" s="586">
        <v>5703122.0</v>
      </c>
      <c r="M82" s="586">
        <v>5703122.0</v>
      </c>
      <c r="N82" s="586">
        <v>7159122.0</v>
      </c>
      <c r="O82" s="586">
        <v>5703122.0</v>
      </c>
      <c r="P82" s="586">
        <v>5703122.0</v>
      </c>
      <c r="Q82" s="586">
        <v>5703122.0</v>
      </c>
      <c r="R82" s="525">
        <f t="shared" si="14"/>
        <v>71765965.5</v>
      </c>
      <c r="S82" s="628">
        <f t="shared" si="15"/>
        <v>3.723904828</v>
      </c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</row>
    <row r="83" ht="11.25" customHeight="1">
      <c r="A83" s="426" t="s">
        <v>158</v>
      </c>
      <c r="B83" s="427" t="s">
        <v>159</v>
      </c>
      <c r="C83" s="428"/>
      <c r="D83" s="369"/>
      <c r="E83" s="515">
        <v>63847.0</v>
      </c>
      <c r="F83" s="515">
        <v>25422.0</v>
      </c>
      <c r="G83" s="515">
        <v>29206.0</v>
      </c>
      <c r="H83" s="515">
        <v>39632.0</v>
      </c>
      <c r="I83" s="515">
        <v>10794.0</v>
      </c>
      <c r="J83" s="515">
        <v>54462.0</v>
      </c>
      <c r="K83" s="368"/>
      <c r="L83" s="515">
        <v>112010.0</v>
      </c>
      <c r="M83" s="515">
        <v>96800.0</v>
      </c>
      <c r="N83" s="515">
        <v>115481.0</v>
      </c>
      <c r="O83" s="515">
        <v>99949.0</v>
      </c>
      <c r="P83" s="515">
        <v>114596.0</v>
      </c>
      <c r="Q83" s="515">
        <v>60693.0</v>
      </c>
      <c r="R83" s="516">
        <f t="shared" si="14"/>
        <v>822892</v>
      </c>
      <c r="S83" s="623">
        <f t="shared" si="15"/>
        <v>0.04269950903</v>
      </c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1"/>
      <c r="AH83" s="351"/>
      <c r="AI83" s="351"/>
      <c r="AJ83" s="351"/>
      <c r="AK83" s="351"/>
      <c r="AL83" s="351"/>
      <c r="AM83" s="351"/>
    </row>
    <row r="84" ht="11.25" customHeight="1">
      <c r="A84" s="426" t="s">
        <v>160</v>
      </c>
      <c r="B84" s="427" t="s">
        <v>161</v>
      </c>
      <c r="C84" s="428"/>
      <c r="D84" s="369"/>
      <c r="E84" s="515">
        <v>0.0</v>
      </c>
      <c r="F84" s="515">
        <v>55388.0</v>
      </c>
      <c r="G84" s="515">
        <v>63196.0</v>
      </c>
      <c r="H84" s="515">
        <v>67812.0</v>
      </c>
      <c r="I84" s="515">
        <v>81766.0</v>
      </c>
      <c r="J84" s="515">
        <v>133783.0</v>
      </c>
      <c r="K84" s="368"/>
      <c r="L84" s="515">
        <v>100972.0</v>
      </c>
      <c r="M84" s="515">
        <v>136043.0</v>
      </c>
      <c r="N84" s="515">
        <v>132361.0</v>
      </c>
      <c r="O84" s="515">
        <v>112775.0</v>
      </c>
      <c r="P84" s="515">
        <v>118276.0</v>
      </c>
      <c r="Q84" s="515">
        <v>118422.0</v>
      </c>
      <c r="R84" s="516">
        <f t="shared" si="14"/>
        <v>1120794</v>
      </c>
      <c r="S84" s="623">
        <f t="shared" si="15"/>
        <v>0.05815751462</v>
      </c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351"/>
      <c r="AJ84" s="351"/>
      <c r="AK84" s="351"/>
      <c r="AL84" s="351"/>
      <c r="AM84" s="351"/>
    </row>
    <row r="85" ht="11.25" customHeight="1">
      <c r="A85" s="429" t="s">
        <v>162</v>
      </c>
      <c r="B85" s="430" t="s">
        <v>163</v>
      </c>
      <c r="C85" s="422"/>
      <c r="D85" s="402"/>
      <c r="E85" s="515">
        <v>18196.0</v>
      </c>
      <c r="F85" s="515">
        <v>15000.0</v>
      </c>
      <c r="G85" s="515">
        <v>22598.0</v>
      </c>
      <c r="H85" s="515">
        <v>108530.0</v>
      </c>
      <c r="I85" s="515">
        <v>162568.0</v>
      </c>
      <c r="J85" s="515">
        <v>229916.0</v>
      </c>
      <c r="K85" s="401"/>
      <c r="L85" s="515">
        <v>298224.0</v>
      </c>
      <c r="M85" s="515">
        <v>237124.0</v>
      </c>
      <c r="N85" s="515">
        <v>223718.0</v>
      </c>
      <c r="O85" s="515">
        <v>145167.0</v>
      </c>
      <c r="P85" s="515">
        <v>191395.0</v>
      </c>
      <c r="Q85" s="515">
        <v>120269.0</v>
      </c>
      <c r="R85" s="528">
        <f t="shared" si="14"/>
        <v>1772705</v>
      </c>
      <c r="S85" s="633">
        <f t="shared" si="15"/>
        <v>0.0919848937</v>
      </c>
      <c r="T85" s="400"/>
      <c r="U85" s="400"/>
      <c r="V85" s="400"/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400"/>
      <c r="AL85" s="400"/>
      <c r="AM85" s="400"/>
    </row>
    <row r="86" ht="11.25" customHeight="1">
      <c r="A86" s="431" t="s">
        <v>164</v>
      </c>
      <c r="B86" s="432" t="s">
        <v>164</v>
      </c>
      <c r="C86" s="433"/>
      <c r="D86" s="440"/>
      <c r="E86" s="594">
        <v>0.0</v>
      </c>
      <c r="F86" s="594">
        <v>0.0</v>
      </c>
      <c r="G86" s="594">
        <v>0.0</v>
      </c>
      <c r="H86" s="594">
        <v>0.0</v>
      </c>
      <c r="I86" s="594">
        <v>0.0</v>
      </c>
      <c r="J86" s="594">
        <v>0.0</v>
      </c>
      <c r="K86" s="435"/>
      <c r="L86" s="594">
        <v>0.0</v>
      </c>
      <c r="M86" s="594">
        <v>0.0</v>
      </c>
      <c r="N86" s="594">
        <v>0.0</v>
      </c>
      <c r="O86" s="594">
        <v>0.0</v>
      </c>
      <c r="P86" s="594">
        <v>0.0</v>
      </c>
      <c r="Q86" s="594">
        <v>5629993.0</v>
      </c>
      <c r="R86" s="528">
        <f t="shared" si="14"/>
        <v>5629993</v>
      </c>
      <c r="S86" s="635">
        <f t="shared" si="15"/>
        <v>0.2921378953</v>
      </c>
      <c r="T86" s="434"/>
      <c r="U86" s="434"/>
      <c r="V86" s="434"/>
      <c r="W86" s="434"/>
      <c r="X86" s="434"/>
      <c r="Y86" s="434"/>
      <c r="Z86" s="434"/>
      <c r="AA86" s="434"/>
      <c r="AB86" s="434"/>
      <c r="AC86" s="434"/>
      <c r="AD86" s="434"/>
      <c r="AE86" s="434"/>
      <c r="AF86" s="434"/>
      <c r="AG86" s="434"/>
      <c r="AH86" s="434"/>
      <c r="AI86" s="434"/>
      <c r="AJ86" s="434"/>
      <c r="AK86" s="434"/>
      <c r="AL86" s="434"/>
      <c r="AM86" s="434"/>
    </row>
    <row r="87" ht="11.25" customHeight="1">
      <c r="A87" s="411" t="s">
        <v>165</v>
      </c>
      <c r="B87" s="386">
        <v>782.0</v>
      </c>
      <c r="C87" s="386"/>
      <c r="D87" s="388"/>
      <c r="E87" s="586">
        <v>0.0</v>
      </c>
      <c r="F87" s="586">
        <v>0.0</v>
      </c>
      <c r="G87" s="586">
        <v>0.0</v>
      </c>
      <c r="H87" s="586">
        <v>0.0</v>
      </c>
      <c r="I87" s="586">
        <v>0.0</v>
      </c>
      <c r="J87" s="586">
        <v>0.0</v>
      </c>
      <c r="K87" s="387"/>
      <c r="L87" s="586">
        <v>0.0</v>
      </c>
      <c r="M87" s="586">
        <v>32300.0</v>
      </c>
      <c r="N87" s="586">
        <v>160000.0</v>
      </c>
      <c r="O87" s="586">
        <v>0.0</v>
      </c>
      <c r="P87" s="586">
        <v>0.0</v>
      </c>
      <c r="Q87" s="586">
        <v>0.0</v>
      </c>
      <c r="R87" s="525">
        <f t="shared" si="14"/>
        <v>192300</v>
      </c>
      <c r="S87" s="628">
        <f t="shared" si="15"/>
        <v>0.009978363608</v>
      </c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</row>
    <row r="88" ht="15.0" customHeight="1">
      <c r="A88" s="356" t="s">
        <v>166</v>
      </c>
      <c r="B88" s="356">
        <v>753.0</v>
      </c>
      <c r="C88" s="356"/>
      <c r="D88" s="398"/>
      <c r="E88" s="397">
        <f t="shared" ref="E88:J88" si="20">SUM(E89:E92)</f>
        <v>0</v>
      </c>
      <c r="F88" s="397">
        <f t="shared" si="20"/>
        <v>864</v>
      </c>
      <c r="G88" s="397">
        <f t="shared" si="20"/>
        <v>0</v>
      </c>
      <c r="H88" s="397">
        <f t="shared" si="20"/>
        <v>0</v>
      </c>
      <c r="I88" s="397">
        <f t="shared" si="20"/>
        <v>0</v>
      </c>
      <c r="J88" s="397">
        <f t="shared" si="20"/>
        <v>0</v>
      </c>
      <c r="K88" s="397"/>
      <c r="L88" s="397">
        <f t="shared" ref="L88:Q88" si="21">SUM(L89:L92)</f>
        <v>0</v>
      </c>
      <c r="M88" s="397">
        <f t="shared" si="21"/>
        <v>0</v>
      </c>
      <c r="N88" s="397">
        <f t="shared" si="21"/>
        <v>0</v>
      </c>
      <c r="O88" s="397">
        <f t="shared" si="21"/>
        <v>0</v>
      </c>
      <c r="P88" s="397">
        <f t="shared" si="21"/>
        <v>0</v>
      </c>
      <c r="Q88" s="397">
        <f t="shared" si="21"/>
        <v>0</v>
      </c>
      <c r="R88" s="520">
        <f t="shared" si="14"/>
        <v>864</v>
      </c>
      <c r="S88" s="624">
        <f t="shared" si="15"/>
        <v>0.00004483258532</v>
      </c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</row>
    <row r="89" ht="11.25" customHeight="1">
      <c r="A89" s="363" t="s">
        <v>167</v>
      </c>
      <c r="B89" s="364">
        <v>753.0</v>
      </c>
      <c r="C89" s="364">
        <v>1.0</v>
      </c>
      <c r="D89" s="366"/>
      <c r="E89" s="513">
        <v>0.0</v>
      </c>
      <c r="F89" s="513">
        <v>864.0</v>
      </c>
      <c r="G89" s="513">
        <v>0.0</v>
      </c>
      <c r="H89" s="513">
        <v>0.0</v>
      </c>
      <c r="I89" s="513">
        <v>0.0</v>
      </c>
      <c r="J89" s="513">
        <v>0.0</v>
      </c>
      <c r="K89" s="365"/>
      <c r="L89" s="513">
        <v>0.0</v>
      </c>
      <c r="M89" s="513">
        <v>0.0</v>
      </c>
      <c r="N89" s="513">
        <v>0.0</v>
      </c>
      <c r="O89" s="513">
        <v>0.0</v>
      </c>
      <c r="P89" s="513">
        <v>0.0</v>
      </c>
      <c r="Q89" s="513">
        <v>0.0</v>
      </c>
      <c r="R89" s="514">
        <f t="shared" si="14"/>
        <v>864</v>
      </c>
      <c r="S89" s="622">
        <f t="shared" si="15"/>
        <v>0.00004483258532</v>
      </c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  <c r="AE89" s="364"/>
      <c r="AF89" s="364"/>
      <c r="AG89" s="364"/>
      <c r="AH89" s="364"/>
      <c r="AI89" s="364"/>
      <c r="AJ89" s="364"/>
      <c r="AK89" s="364"/>
      <c r="AL89" s="364"/>
      <c r="AM89" s="364"/>
    </row>
    <row r="90" ht="11.25" customHeight="1">
      <c r="A90" s="367" t="s">
        <v>168</v>
      </c>
      <c r="B90" s="351">
        <v>753.0</v>
      </c>
      <c r="C90" s="351">
        <v>2.0</v>
      </c>
      <c r="D90" s="369"/>
      <c r="E90" s="515">
        <v>0.0</v>
      </c>
      <c r="F90" s="515">
        <v>0.0</v>
      </c>
      <c r="G90" s="515">
        <v>0.0</v>
      </c>
      <c r="H90" s="515">
        <v>0.0</v>
      </c>
      <c r="I90" s="515">
        <v>0.0</v>
      </c>
      <c r="J90" s="515">
        <v>0.0</v>
      </c>
      <c r="K90" s="368"/>
      <c r="L90" s="515">
        <v>0.0</v>
      </c>
      <c r="M90" s="515">
        <v>0.0</v>
      </c>
      <c r="N90" s="515">
        <v>0.0</v>
      </c>
      <c r="O90" s="515">
        <v>0.0</v>
      </c>
      <c r="P90" s="515">
        <v>0.0</v>
      </c>
      <c r="Q90" s="515">
        <v>0.0</v>
      </c>
      <c r="R90" s="516">
        <f t="shared" si="14"/>
        <v>0</v>
      </c>
      <c r="S90" s="623">
        <f t="shared" si="15"/>
        <v>0</v>
      </c>
      <c r="T90" s="351"/>
      <c r="U90" s="351"/>
      <c r="V90" s="35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51"/>
      <c r="AJ90" s="351"/>
      <c r="AK90" s="351"/>
      <c r="AL90" s="351"/>
      <c r="AM90" s="351"/>
    </row>
    <row r="91" ht="11.25" customHeight="1">
      <c r="A91" s="367" t="s">
        <v>169</v>
      </c>
      <c r="B91" s="367">
        <v>753.0</v>
      </c>
      <c r="C91" s="367">
        <v>3.0</v>
      </c>
      <c r="D91" s="369"/>
      <c r="E91" s="515">
        <v>0.0</v>
      </c>
      <c r="F91" s="515">
        <v>0.0</v>
      </c>
      <c r="G91" s="515">
        <v>0.0</v>
      </c>
      <c r="H91" s="515">
        <v>0.0</v>
      </c>
      <c r="I91" s="515">
        <v>0.0</v>
      </c>
      <c r="J91" s="515">
        <v>0.0</v>
      </c>
      <c r="K91" s="368"/>
      <c r="L91" s="515">
        <v>0.0</v>
      </c>
      <c r="M91" s="515">
        <v>0.0</v>
      </c>
      <c r="N91" s="515">
        <v>0.0</v>
      </c>
      <c r="O91" s="515">
        <v>0.0</v>
      </c>
      <c r="P91" s="515">
        <v>0.0</v>
      </c>
      <c r="Q91" s="515">
        <v>0.0</v>
      </c>
      <c r="R91" s="516">
        <f t="shared" si="14"/>
        <v>0</v>
      </c>
      <c r="S91" s="623">
        <f t="shared" si="15"/>
        <v>0</v>
      </c>
      <c r="T91" s="351"/>
      <c r="U91" s="351"/>
      <c r="V91" s="351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351"/>
      <c r="AI91" s="351"/>
      <c r="AJ91" s="351"/>
      <c r="AK91" s="351"/>
      <c r="AL91" s="351"/>
      <c r="AM91" s="351"/>
    </row>
    <row r="92" ht="11.25" customHeight="1">
      <c r="A92" s="399" t="s">
        <v>124</v>
      </c>
      <c r="B92" s="399">
        <v>753.0</v>
      </c>
      <c r="C92" s="399">
        <v>0.0</v>
      </c>
      <c r="D92" s="402"/>
      <c r="E92" s="519">
        <v>0.0</v>
      </c>
      <c r="F92" s="519">
        <v>0.0</v>
      </c>
      <c r="G92" s="519">
        <v>0.0</v>
      </c>
      <c r="H92" s="519">
        <v>0.0</v>
      </c>
      <c r="I92" s="519">
        <v>0.0</v>
      </c>
      <c r="J92" s="519">
        <v>0.0</v>
      </c>
      <c r="K92" s="401"/>
      <c r="L92" s="519">
        <v>0.0</v>
      </c>
      <c r="M92" s="519">
        <v>0.0</v>
      </c>
      <c r="N92" s="519">
        <v>0.0</v>
      </c>
      <c r="O92" s="519">
        <v>0.0</v>
      </c>
      <c r="P92" s="519">
        <v>0.0</v>
      </c>
      <c r="Q92" s="519">
        <v>0.0</v>
      </c>
      <c r="R92" s="528">
        <f t="shared" si="14"/>
        <v>0</v>
      </c>
      <c r="S92" s="633">
        <f t="shared" si="15"/>
        <v>0</v>
      </c>
      <c r="T92" s="400"/>
      <c r="U92" s="400"/>
      <c r="V92" s="400"/>
      <c r="W92" s="400"/>
      <c r="X92" s="400"/>
      <c r="Y92" s="400"/>
      <c r="Z92" s="400"/>
      <c r="AA92" s="400"/>
      <c r="AB92" s="400"/>
      <c r="AC92" s="400"/>
      <c r="AD92" s="400"/>
      <c r="AE92" s="400"/>
      <c r="AF92" s="400"/>
      <c r="AG92" s="400"/>
      <c r="AH92" s="400"/>
      <c r="AI92" s="400"/>
      <c r="AJ92" s="400"/>
      <c r="AK92" s="400"/>
      <c r="AL92" s="400"/>
      <c r="AM92" s="400"/>
    </row>
    <row r="93" ht="11.25" customHeight="1">
      <c r="A93" s="436" t="s">
        <v>170</v>
      </c>
      <c r="B93" s="434">
        <v>760.0</v>
      </c>
      <c r="C93" s="434"/>
      <c r="D93" s="434"/>
      <c r="E93" s="435">
        <f t="shared" ref="E93:J93" si="22">SUM(E94:E95)</f>
        <v>13102560</v>
      </c>
      <c r="F93" s="435">
        <f t="shared" si="22"/>
        <v>142560</v>
      </c>
      <c r="G93" s="435">
        <f t="shared" si="22"/>
        <v>106920</v>
      </c>
      <c r="H93" s="435">
        <f t="shared" si="22"/>
        <v>35640</v>
      </c>
      <c r="I93" s="435">
        <f t="shared" si="22"/>
        <v>35640</v>
      </c>
      <c r="J93" s="435">
        <f t="shared" si="22"/>
        <v>0</v>
      </c>
      <c r="K93" s="435"/>
      <c r="L93" s="435">
        <f t="shared" ref="L93:Q93" si="23">SUM(L94:L95)</f>
        <v>97350</v>
      </c>
      <c r="M93" s="435">
        <f t="shared" si="23"/>
        <v>0</v>
      </c>
      <c r="N93" s="435">
        <f t="shared" si="23"/>
        <v>0</v>
      </c>
      <c r="O93" s="435">
        <f t="shared" si="23"/>
        <v>0</v>
      </c>
      <c r="P93" s="435">
        <f t="shared" si="23"/>
        <v>0</v>
      </c>
      <c r="Q93" s="435">
        <f t="shared" si="23"/>
        <v>0</v>
      </c>
      <c r="R93" s="537">
        <f t="shared" si="14"/>
        <v>13520670</v>
      </c>
      <c r="S93" s="635">
        <f t="shared" si="15"/>
        <v>0.701581703</v>
      </c>
      <c r="T93" s="434"/>
      <c r="U93" s="440"/>
      <c r="V93" s="440"/>
      <c r="W93" s="440"/>
      <c r="X93" s="440"/>
      <c r="Y93" s="440"/>
      <c r="Z93" s="440"/>
      <c r="AA93" s="538"/>
      <c r="AB93" s="538"/>
      <c r="AC93" s="434"/>
      <c r="AD93" s="434"/>
      <c r="AE93" s="434"/>
      <c r="AF93" s="434"/>
      <c r="AG93" s="434"/>
      <c r="AH93" s="434"/>
      <c r="AI93" s="434"/>
      <c r="AJ93" s="434"/>
      <c r="AK93" s="434"/>
      <c r="AL93" s="434"/>
      <c r="AM93" s="434"/>
    </row>
    <row r="94" ht="11.25" customHeight="1">
      <c r="A94" s="426" t="s">
        <v>171</v>
      </c>
      <c r="B94" s="351">
        <v>760.0</v>
      </c>
      <c r="C94" s="386">
        <v>10.0</v>
      </c>
      <c r="D94" s="386"/>
      <c r="E94" s="515">
        <v>0.0</v>
      </c>
      <c r="F94" s="515">
        <v>0.0</v>
      </c>
      <c r="G94" s="515">
        <v>0.0</v>
      </c>
      <c r="H94" s="515">
        <v>0.0</v>
      </c>
      <c r="I94" s="515">
        <v>0.0</v>
      </c>
      <c r="J94" s="515">
        <v>0.0</v>
      </c>
      <c r="K94" s="368"/>
      <c r="L94" s="515">
        <v>0.0</v>
      </c>
      <c r="M94" s="515">
        <v>0.0</v>
      </c>
      <c r="N94" s="515">
        <v>0.0</v>
      </c>
      <c r="O94" s="515">
        <v>0.0</v>
      </c>
      <c r="P94" s="515">
        <v>0.0</v>
      </c>
      <c r="Q94" s="515">
        <v>0.0</v>
      </c>
      <c r="R94" s="516">
        <f t="shared" si="14"/>
        <v>0</v>
      </c>
      <c r="S94" s="366">
        <f t="shared" si="15"/>
        <v>0</v>
      </c>
      <c r="T94" s="386"/>
      <c r="U94" s="388"/>
      <c r="V94" s="388"/>
      <c r="W94" s="388"/>
      <c r="X94" s="388"/>
      <c r="Y94" s="388"/>
      <c r="Z94" s="388"/>
      <c r="AA94" s="472"/>
      <c r="AB94" s="472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</row>
    <row r="95" ht="11.25" customHeight="1">
      <c r="A95" s="429" t="s">
        <v>124</v>
      </c>
      <c r="B95" s="400">
        <v>760.0</v>
      </c>
      <c r="C95" s="400">
        <v>11.0</v>
      </c>
      <c r="D95" s="400"/>
      <c r="E95" s="519">
        <v>1.310256E7</v>
      </c>
      <c r="F95" s="519">
        <v>142560.0</v>
      </c>
      <c r="G95" s="519">
        <v>106920.0</v>
      </c>
      <c r="H95" s="519">
        <v>35640.0</v>
      </c>
      <c r="I95" s="519">
        <v>35640.0</v>
      </c>
      <c r="J95" s="519">
        <v>0.0</v>
      </c>
      <c r="K95" s="401"/>
      <c r="L95" s="519">
        <v>97350.0</v>
      </c>
      <c r="M95" s="519">
        <v>0.0</v>
      </c>
      <c r="N95" s="519">
        <v>0.0</v>
      </c>
      <c r="O95" s="519">
        <v>0.0</v>
      </c>
      <c r="P95" s="519">
        <v>0.0</v>
      </c>
      <c r="Q95" s="519">
        <v>0.0</v>
      </c>
      <c r="R95" s="528">
        <f t="shared" si="14"/>
        <v>13520670</v>
      </c>
      <c r="S95" s="626">
        <f t="shared" si="15"/>
        <v>0.701581703</v>
      </c>
      <c r="T95" s="400"/>
      <c r="U95" s="402"/>
      <c r="V95" s="402"/>
      <c r="W95" s="402"/>
      <c r="X95" s="402"/>
      <c r="Y95" s="402"/>
      <c r="Z95" s="402"/>
      <c r="AA95" s="512"/>
      <c r="AB95" s="512"/>
      <c r="AC95" s="400"/>
      <c r="AD95" s="400"/>
      <c r="AE95" s="400"/>
      <c r="AF95" s="400"/>
      <c r="AG95" s="400"/>
      <c r="AH95" s="400"/>
      <c r="AI95" s="400"/>
      <c r="AJ95" s="400"/>
      <c r="AK95" s="400"/>
      <c r="AL95" s="400"/>
      <c r="AM95" s="400"/>
    </row>
    <row r="96" ht="11.25" customHeight="1">
      <c r="A96" s="411" t="s">
        <v>172</v>
      </c>
      <c r="B96" s="386">
        <v>766.0</v>
      </c>
      <c r="C96" s="386"/>
      <c r="D96" s="388"/>
      <c r="E96" s="586">
        <v>294384.0</v>
      </c>
      <c r="F96" s="586">
        <v>65850.0</v>
      </c>
      <c r="G96" s="586">
        <v>665500.0</v>
      </c>
      <c r="H96" s="586">
        <v>285020.0</v>
      </c>
      <c r="I96" s="586">
        <v>468116.0</v>
      </c>
      <c r="J96" s="586">
        <v>1706716.0</v>
      </c>
      <c r="K96" s="387"/>
      <c r="L96" s="586">
        <v>1344578.0</v>
      </c>
      <c r="M96" s="586">
        <v>363000.0</v>
      </c>
      <c r="N96" s="586">
        <v>223000.0</v>
      </c>
      <c r="O96" s="586">
        <v>596504.0</v>
      </c>
      <c r="P96" s="586">
        <v>541820.0</v>
      </c>
      <c r="Q96" s="586">
        <v>3243118.0</v>
      </c>
      <c r="R96" s="525">
        <f t="shared" si="14"/>
        <v>9797606</v>
      </c>
      <c r="S96" s="628">
        <f t="shared" si="15"/>
        <v>0.5083935265</v>
      </c>
      <c r="T96" s="386"/>
      <c r="U96" s="388"/>
      <c r="V96" s="388"/>
      <c r="W96" s="388"/>
      <c r="X96" s="388"/>
      <c r="Y96" s="388"/>
      <c r="Z96" s="388"/>
      <c r="AA96" s="472"/>
      <c r="AB96" s="472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</row>
    <row r="97" ht="11.25" customHeight="1">
      <c r="A97" s="596" t="s">
        <v>173</v>
      </c>
      <c r="B97" s="356">
        <v>767.0</v>
      </c>
      <c r="C97" s="356"/>
      <c r="D97" s="356"/>
      <c r="E97" s="518">
        <v>0.0</v>
      </c>
      <c r="F97" s="518">
        <v>0.0</v>
      </c>
      <c r="G97" s="518">
        <v>135366.0</v>
      </c>
      <c r="H97" s="518">
        <v>91391.0</v>
      </c>
      <c r="I97" s="518">
        <v>52143.0</v>
      </c>
      <c r="J97" s="518">
        <v>233182.0</v>
      </c>
      <c r="K97" s="397"/>
      <c r="L97" s="518">
        <v>88206.0</v>
      </c>
      <c r="M97" s="518">
        <v>32974.0</v>
      </c>
      <c r="N97" s="518">
        <v>30200.0</v>
      </c>
      <c r="O97" s="518">
        <v>6215.0</v>
      </c>
      <c r="P97" s="518">
        <v>1078.0</v>
      </c>
      <c r="Q97" s="518">
        <v>0.0</v>
      </c>
      <c r="R97" s="520">
        <f t="shared" si="14"/>
        <v>670755</v>
      </c>
      <c r="S97" s="624">
        <f t="shared" si="15"/>
        <v>0.03480518607</v>
      </c>
      <c r="T97" s="356"/>
      <c r="U97" s="398"/>
      <c r="V97" s="398"/>
      <c r="W97" s="398"/>
      <c r="X97" s="398"/>
      <c r="Y97" s="398"/>
      <c r="Z97" s="398"/>
      <c r="AA97" s="504"/>
      <c r="AB97" s="504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</row>
    <row r="98" ht="11.25" customHeight="1">
      <c r="A98" s="400" t="s">
        <v>174</v>
      </c>
      <c r="B98" s="400">
        <v>730.0</v>
      </c>
      <c r="C98" s="400"/>
      <c r="D98" s="400"/>
      <c r="E98" s="512"/>
      <c r="F98" s="512"/>
      <c r="G98" s="512"/>
      <c r="H98" s="512"/>
      <c r="I98" s="512"/>
      <c r="J98" s="512"/>
      <c r="K98" s="512"/>
      <c r="L98" s="512"/>
      <c r="M98" s="512"/>
      <c r="N98" s="512"/>
      <c r="O98" s="512"/>
      <c r="P98" s="512"/>
      <c r="Q98" s="512"/>
      <c r="R98" s="610">
        <f t="shared" si="14"/>
        <v>0</v>
      </c>
      <c r="S98" s="402">
        <f t="shared" si="15"/>
        <v>0</v>
      </c>
      <c r="T98" s="400"/>
      <c r="U98" s="402"/>
      <c r="V98" s="402"/>
      <c r="W98" s="402"/>
      <c r="X98" s="402"/>
      <c r="Y98" s="598"/>
      <c r="Z98" s="598"/>
      <c r="AA98" s="598"/>
      <c r="AB98" s="598"/>
      <c r="AC98" s="598"/>
      <c r="AD98" s="598"/>
      <c r="AE98" s="512"/>
      <c r="AF98" s="512"/>
      <c r="AG98" s="400"/>
      <c r="AH98" s="400"/>
      <c r="AI98" s="400"/>
      <c r="AJ98" s="400"/>
      <c r="AK98" s="400"/>
      <c r="AL98" s="400"/>
      <c r="AM98" s="400"/>
    </row>
    <row r="99" ht="15.0" customHeight="1">
      <c r="A99" s="541"/>
      <c r="B99" s="434"/>
      <c r="C99" s="434"/>
      <c r="D99" s="541"/>
      <c r="E99" s="542"/>
      <c r="F99" s="542"/>
      <c r="G99" s="542"/>
      <c r="H99" s="542"/>
      <c r="I99" s="542"/>
      <c r="J99" s="542"/>
      <c r="K99" s="538"/>
      <c r="L99" s="542"/>
      <c r="M99" s="542"/>
      <c r="N99" s="542"/>
      <c r="O99" s="542"/>
      <c r="P99" s="542"/>
      <c r="Q99" s="542"/>
      <c r="R99" s="543"/>
      <c r="S99" s="440">
        <f t="shared" si="15"/>
        <v>0</v>
      </c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</row>
    <row r="100" ht="15.0" customHeight="1">
      <c r="A100" s="541"/>
      <c r="B100" s="434"/>
      <c r="C100" s="434"/>
      <c r="D100" s="541"/>
      <c r="E100" s="542"/>
      <c r="F100" s="542"/>
      <c r="G100" s="542"/>
      <c r="H100" s="542"/>
      <c r="I100" s="542"/>
      <c r="J100" s="542"/>
      <c r="K100" s="538"/>
      <c r="L100" s="542"/>
      <c r="M100" s="542"/>
      <c r="N100" s="542"/>
      <c r="O100" s="542"/>
      <c r="P100" s="542"/>
      <c r="Q100" s="542"/>
      <c r="R100" s="543"/>
      <c r="S100" s="440">
        <f t="shared" si="15"/>
        <v>0</v>
      </c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</row>
    <row r="101" ht="11.25" customHeight="1">
      <c r="A101" s="541"/>
      <c r="B101" s="434"/>
      <c r="C101" s="434"/>
      <c r="D101" s="541"/>
      <c r="E101" s="542"/>
      <c r="F101" s="542"/>
      <c r="G101" s="542"/>
      <c r="H101" s="542"/>
      <c r="I101" s="542"/>
      <c r="J101" s="542"/>
      <c r="K101" s="538"/>
      <c r="L101" s="542"/>
      <c r="M101" s="542"/>
      <c r="N101" s="542"/>
      <c r="O101" s="542"/>
      <c r="P101" s="542"/>
      <c r="Q101" s="542"/>
      <c r="R101" s="543"/>
      <c r="S101" s="623">
        <f t="shared" si="15"/>
        <v>0</v>
      </c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</row>
    <row r="102" ht="18.75" customHeight="1">
      <c r="A102" s="448" t="s">
        <v>175</v>
      </c>
      <c r="B102" s="449"/>
      <c r="C102" s="449"/>
      <c r="D102" s="450" t="s">
        <v>176</v>
      </c>
      <c r="E102" s="451">
        <f t="shared" ref="E102:J102" si="24">SUM(E48,E53:E55,E65:E81,E86:E88,E93,E96:E100,E107)</f>
        <v>23673948.54</v>
      </c>
      <c r="F102" s="451">
        <f t="shared" si="24"/>
        <v>18306248.98</v>
      </c>
      <c r="G102" s="451">
        <f t="shared" si="24"/>
        <v>10559881.35</v>
      </c>
      <c r="H102" s="451">
        <f t="shared" si="24"/>
        <v>13335944.11</v>
      </c>
      <c r="I102" s="451">
        <f t="shared" si="24"/>
        <v>18000852.93</v>
      </c>
      <c r="J102" s="451">
        <f t="shared" si="24"/>
        <v>15468268.85</v>
      </c>
      <c r="K102" s="452"/>
      <c r="L102" s="451">
        <f t="shared" ref="L102:R102" si="25">SUM(L48,L53:L55,L65:L81,L86:L88,L93,L96:L100,L107)</f>
        <v>22489958.59</v>
      </c>
      <c r="M102" s="451">
        <f t="shared" si="25"/>
        <v>13855947.98</v>
      </c>
      <c r="N102" s="451">
        <f t="shared" si="25"/>
        <v>9771232.463</v>
      </c>
      <c r="O102" s="451">
        <f t="shared" si="25"/>
        <v>11771654.19</v>
      </c>
      <c r="P102" s="451">
        <f t="shared" si="25"/>
        <v>19440232.13</v>
      </c>
      <c r="Q102" s="451">
        <f t="shared" si="25"/>
        <v>19719200.98</v>
      </c>
      <c r="R102" s="451">
        <f t="shared" si="25"/>
        <v>196393371.1</v>
      </c>
      <c r="S102" s="636">
        <f t="shared" si="15"/>
        <v>10.19076686</v>
      </c>
      <c r="T102" s="449"/>
      <c r="U102" s="449"/>
      <c r="V102" s="449"/>
      <c r="W102" s="449"/>
      <c r="X102" s="449"/>
      <c r="Y102" s="449"/>
      <c r="Z102" s="449"/>
      <c r="AA102" s="449"/>
      <c r="AB102" s="449"/>
      <c r="AC102" s="449"/>
      <c r="AD102" s="449"/>
      <c r="AE102" s="449"/>
      <c r="AF102" s="449"/>
      <c r="AG102" s="449"/>
      <c r="AH102" s="449"/>
      <c r="AI102" s="449"/>
      <c r="AJ102" s="449"/>
      <c r="AK102" s="449"/>
      <c r="AL102" s="449"/>
      <c r="AM102" s="449"/>
    </row>
    <row r="103" ht="18.75" customHeight="1">
      <c r="A103" s="454"/>
      <c r="B103" s="405"/>
      <c r="C103" s="405"/>
      <c r="D103" s="405"/>
      <c r="E103" s="455">
        <f t="shared" ref="E103:J103" si="26">E102</f>
        <v>23673948.54</v>
      </c>
      <c r="F103" s="455">
        <f t="shared" si="26"/>
        <v>18306248.98</v>
      </c>
      <c r="G103" s="455">
        <f t="shared" si="26"/>
        <v>10559881.35</v>
      </c>
      <c r="H103" s="455">
        <f t="shared" si="26"/>
        <v>13335944.11</v>
      </c>
      <c r="I103" s="455">
        <f t="shared" si="26"/>
        <v>18000852.93</v>
      </c>
      <c r="J103" s="455">
        <f t="shared" si="26"/>
        <v>15468268.85</v>
      </c>
      <c r="K103" s="455"/>
      <c r="L103" s="455">
        <f t="shared" ref="L103:Q103" si="27">L102</f>
        <v>22489958.59</v>
      </c>
      <c r="M103" s="455">
        <f t="shared" si="27"/>
        <v>13855947.98</v>
      </c>
      <c r="N103" s="455">
        <f t="shared" si="27"/>
        <v>9771232.463</v>
      </c>
      <c r="O103" s="455">
        <f t="shared" si="27"/>
        <v>11771654.19</v>
      </c>
      <c r="P103" s="455">
        <f t="shared" si="27"/>
        <v>19440232.13</v>
      </c>
      <c r="Q103" s="455">
        <f t="shared" si="27"/>
        <v>19719200.98</v>
      </c>
      <c r="R103" s="455">
        <f>R102-R100</f>
        <v>196393371.1</v>
      </c>
      <c r="S103" s="637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</row>
    <row r="104" ht="12.0" customHeight="1">
      <c r="A104" s="550" t="s">
        <v>177</v>
      </c>
      <c r="B104" s="386"/>
      <c r="C104" s="386"/>
      <c r="D104" s="551" t="s">
        <v>178</v>
      </c>
      <c r="E104" s="387">
        <f t="shared" ref="E104:J104" si="28">IFERROR(E55/E31,"")</f>
        <v>0.00001817244476</v>
      </c>
      <c r="F104" s="387">
        <f t="shared" si="28"/>
        <v>1.203773795</v>
      </c>
      <c r="G104" s="387">
        <f t="shared" si="28"/>
        <v>0.05658682635</v>
      </c>
      <c r="H104" s="387">
        <f t="shared" si="28"/>
        <v>1.521905405</v>
      </c>
      <c r="I104" s="387">
        <f t="shared" si="28"/>
        <v>0.3313614738</v>
      </c>
      <c r="J104" s="387">
        <f t="shared" si="28"/>
        <v>0.03464030676</v>
      </c>
      <c r="K104" s="387"/>
      <c r="L104" s="387">
        <f t="shared" ref="L104:R104" si="29">IFERROR(L55/L31,"")</f>
        <v>0.01385167464</v>
      </c>
      <c r="M104" s="387">
        <f t="shared" si="29"/>
        <v>0.0581</v>
      </c>
      <c r="N104" s="387">
        <f t="shared" si="29"/>
        <v>0.03459568733</v>
      </c>
      <c r="O104" s="387">
        <f t="shared" si="29"/>
        <v>0.02380901562</v>
      </c>
      <c r="P104" s="387">
        <f t="shared" si="29"/>
        <v>0.1153053132</v>
      </c>
      <c r="Q104" s="387">
        <f t="shared" si="29"/>
        <v>0.00531924148</v>
      </c>
      <c r="R104" s="387">
        <f t="shared" si="29"/>
        <v>0.1278019263</v>
      </c>
      <c r="S104" s="638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</row>
    <row r="105" ht="12.0" customHeight="1">
      <c r="A105" s="552" t="s">
        <v>179</v>
      </c>
      <c r="B105" s="356"/>
      <c r="C105" s="405"/>
      <c r="D105" s="551" t="s">
        <v>180</v>
      </c>
      <c r="E105" s="387">
        <f t="shared" ref="E105:J105" si="30">IFERROR(E81/E31,"")</f>
        <v>0.8100878176</v>
      </c>
      <c r="F105" s="387">
        <f t="shared" si="30"/>
        <v>8.083160553</v>
      </c>
      <c r="G105" s="387">
        <f t="shared" si="30"/>
        <v>11.43843189</v>
      </c>
      <c r="H105" s="387">
        <f t="shared" si="30"/>
        <v>8.012224324</v>
      </c>
      <c r="I105" s="387">
        <f t="shared" si="30"/>
        <v>8.573423278</v>
      </c>
      <c r="J105" s="387">
        <f t="shared" si="30"/>
        <v>9.747030377</v>
      </c>
      <c r="K105" s="387"/>
      <c r="L105" s="387">
        <f t="shared" ref="L105:R105" si="31">IFERROR(L81/L31,"")</f>
        <v>3.716703349</v>
      </c>
      <c r="M105" s="387">
        <f t="shared" si="31"/>
        <v>12.346178</v>
      </c>
      <c r="N105" s="387">
        <f t="shared" si="31"/>
        <v>10.28393801</v>
      </c>
      <c r="O105" s="387">
        <f t="shared" si="31"/>
        <v>6.46825429</v>
      </c>
      <c r="P105" s="387">
        <f t="shared" si="31"/>
        <v>12.14787669</v>
      </c>
      <c r="Q105" s="387">
        <f t="shared" si="31"/>
        <v>1.392445656</v>
      </c>
      <c r="R105" s="387">
        <f t="shared" si="31"/>
        <v>3.916746745</v>
      </c>
      <c r="S105" s="624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</row>
    <row r="106" ht="12.0" customHeight="1">
      <c r="A106" s="459"/>
      <c r="B106" s="405"/>
      <c r="C106" s="405"/>
      <c r="D106" s="405"/>
      <c r="E106" s="465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637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</row>
    <row r="107" ht="12.0" customHeight="1">
      <c r="A107" s="460" t="s">
        <v>181</v>
      </c>
      <c r="B107" s="434"/>
      <c r="C107" s="434"/>
      <c r="D107" s="434"/>
      <c r="E107" s="435">
        <f t="shared" ref="E107:J107" si="32">(E31-SUM(E48,E53:E55,E65:E74,E76:E80,E87:E88,E93,E96:E97))*(8/108)</f>
        <v>-544224.963</v>
      </c>
      <c r="F107" s="435">
        <f t="shared" si="32"/>
        <v>-77580.51852</v>
      </c>
      <c r="G107" s="435">
        <f t="shared" si="32"/>
        <v>-114602.1481</v>
      </c>
      <c r="H107" s="435">
        <f t="shared" si="32"/>
        <v>-208832.8889</v>
      </c>
      <c r="I107" s="435">
        <f t="shared" si="32"/>
        <v>-71064.07407</v>
      </c>
      <c r="J107" s="435">
        <f t="shared" si="32"/>
        <v>-176132.1481</v>
      </c>
      <c r="K107" s="435"/>
      <c r="L107" s="435">
        <f t="shared" ref="L107:Q107" si="33">(L31-SUM(L48,L53:L55,L65:L74,L76:L80,L87:L88,L93,L96:L97))*(10/108)</f>
        <v>-1017462.407</v>
      </c>
      <c r="M107" s="435">
        <f t="shared" si="33"/>
        <v>-107726.0185</v>
      </c>
      <c r="N107" s="435">
        <f t="shared" si="33"/>
        <v>-41124.53704</v>
      </c>
      <c r="O107" s="435">
        <f t="shared" si="33"/>
        <v>-38819.81481</v>
      </c>
      <c r="P107" s="435">
        <f t="shared" si="33"/>
        <v>-68562.87037</v>
      </c>
      <c r="Q107" s="435">
        <f t="shared" si="33"/>
        <v>-25696.01852</v>
      </c>
      <c r="R107" s="435">
        <f>SUM(E107:J107,L107:Q107)</f>
        <v>-2491828.407</v>
      </c>
      <c r="S107" s="639" t="s">
        <v>182</v>
      </c>
      <c r="T107" s="434"/>
      <c r="U107" s="434"/>
      <c r="V107" s="434"/>
      <c r="W107" s="434"/>
      <c r="X107" s="434"/>
      <c r="Y107" s="434"/>
      <c r="Z107" s="434"/>
      <c r="AA107" s="434"/>
      <c r="AB107" s="434"/>
      <c r="AC107" s="434"/>
      <c r="AD107" s="434"/>
      <c r="AE107" s="434"/>
      <c r="AF107" s="434"/>
      <c r="AG107" s="434"/>
      <c r="AH107" s="434"/>
      <c r="AI107" s="434"/>
      <c r="AJ107" s="434"/>
      <c r="AK107" s="434"/>
      <c r="AL107" s="434"/>
      <c r="AM107" s="434"/>
    </row>
    <row r="108" ht="12.0" customHeight="1">
      <c r="A108" s="405"/>
      <c r="B108" s="405"/>
      <c r="C108" s="405"/>
      <c r="D108" s="40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632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</row>
    <row r="109" ht="18.75" customHeight="1">
      <c r="A109" s="448" t="s">
        <v>18</v>
      </c>
      <c r="B109" s="449"/>
      <c r="C109" s="449"/>
      <c r="D109" s="461"/>
      <c r="E109" s="451">
        <f t="shared" ref="E109:J109" si="34">E31-E102</f>
        <v>-16520260.54</v>
      </c>
      <c r="F109" s="451">
        <f t="shared" si="34"/>
        <v>-17587608.98</v>
      </c>
      <c r="G109" s="451">
        <f t="shared" si="34"/>
        <v>-9891881.352</v>
      </c>
      <c r="H109" s="451">
        <f t="shared" si="34"/>
        <v>-12595944.11</v>
      </c>
      <c r="I109" s="451">
        <f t="shared" si="34"/>
        <v>-17304724.93</v>
      </c>
      <c r="J109" s="451">
        <f t="shared" si="34"/>
        <v>-14839232.85</v>
      </c>
      <c r="K109" s="452"/>
      <c r="L109" s="451">
        <f t="shared" ref="L109:Q109" si="35">L31-L102</f>
        <v>-20817958.59</v>
      </c>
      <c r="M109" s="451">
        <f t="shared" si="35"/>
        <v>-13355947.98</v>
      </c>
      <c r="N109" s="451">
        <f t="shared" si="35"/>
        <v>-9029232.463</v>
      </c>
      <c r="O109" s="451">
        <f t="shared" si="35"/>
        <v>-10834614.19</v>
      </c>
      <c r="P109" s="451">
        <f t="shared" si="35"/>
        <v>-18935832.13</v>
      </c>
      <c r="Q109" s="451">
        <f t="shared" si="35"/>
        <v>-15408435.98</v>
      </c>
      <c r="R109" s="451">
        <f>SUM(E109:J109,L109:Q109)</f>
        <v>-177121674.1</v>
      </c>
      <c r="S109" s="636">
        <f>IFERROR(R109/$R$31,"")</f>
        <v>-9.190766858</v>
      </c>
      <c r="T109" s="449"/>
      <c r="U109" s="449"/>
      <c r="V109" s="449"/>
      <c r="W109" s="449"/>
      <c r="X109" s="449"/>
      <c r="Y109" s="449"/>
      <c r="Z109" s="449"/>
      <c r="AA109" s="449"/>
      <c r="AB109" s="449"/>
      <c r="AC109" s="449"/>
      <c r="AD109" s="449"/>
      <c r="AE109" s="449"/>
      <c r="AF109" s="449"/>
      <c r="AG109" s="449"/>
      <c r="AH109" s="449"/>
      <c r="AI109" s="449"/>
      <c r="AJ109" s="449"/>
      <c r="AK109" s="449"/>
      <c r="AL109" s="449"/>
      <c r="AM109" s="449"/>
    </row>
    <row r="110" ht="18.75" customHeight="1">
      <c r="A110" s="462"/>
      <c r="B110" s="405"/>
      <c r="C110" s="405"/>
      <c r="D110" s="463"/>
      <c r="E110" s="464"/>
      <c r="F110" s="464"/>
      <c r="G110" s="464"/>
      <c r="H110" s="464"/>
      <c r="I110" s="464"/>
      <c r="J110" s="464"/>
      <c r="K110" s="465"/>
      <c r="L110" s="464"/>
      <c r="M110" s="464"/>
      <c r="N110" s="464"/>
      <c r="O110" s="464"/>
      <c r="P110" s="464"/>
      <c r="Q110" s="464"/>
      <c r="R110" s="464"/>
      <c r="S110" s="637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</row>
    <row r="111" ht="15.0" customHeight="1">
      <c r="A111" s="405" t="s">
        <v>20</v>
      </c>
      <c r="B111" s="405"/>
      <c r="C111" s="405"/>
      <c r="D111" s="405"/>
      <c r="E111" s="456">
        <f t="shared" ref="E111:J111" si="36">IFERROR(E109/E3,"")</f>
        <v>-2.309334785</v>
      </c>
      <c r="F111" s="456">
        <f t="shared" si="36"/>
        <v>-24.47346235</v>
      </c>
      <c r="G111" s="456">
        <f t="shared" si="36"/>
        <v>-14.80820562</v>
      </c>
      <c r="H111" s="456">
        <f t="shared" si="36"/>
        <v>-17.0215461</v>
      </c>
      <c r="I111" s="456">
        <f t="shared" si="36"/>
        <v>-24.85853884</v>
      </c>
      <c r="J111" s="456">
        <f t="shared" si="36"/>
        <v>-23.59043497</v>
      </c>
      <c r="K111" s="456"/>
      <c r="L111" s="456">
        <f t="shared" ref="L111:R111" si="37">IFERROR(L109/L3,"")</f>
        <v>-12.45093217</v>
      </c>
      <c r="M111" s="456">
        <f t="shared" si="37"/>
        <v>-26.71189596</v>
      </c>
      <c r="N111" s="456">
        <f t="shared" si="37"/>
        <v>-12.1687769</v>
      </c>
      <c r="O111" s="456">
        <f t="shared" si="37"/>
        <v>-11.56259518</v>
      </c>
      <c r="P111" s="456">
        <f t="shared" si="37"/>
        <v>-37.54130081</v>
      </c>
      <c r="Q111" s="456">
        <f t="shared" si="37"/>
        <v>-3.574408714</v>
      </c>
      <c r="R111" s="456">
        <f t="shared" si="37"/>
        <v>-9.190766858</v>
      </c>
      <c r="S111" s="632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</row>
    <row r="112" ht="18.75" customHeight="1">
      <c r="A112" s="466" t="s">
        <v>183</v>
      </c>
      <c r="B112" s="467"/>
      <c r="C112" s="467"/>
      <c r="D112" s="467"/>
      <c r="E112" s="57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640"/>
      <c r="T112" s="467"/>
      <c r="U112" s="467"/>
      <c r="V112" s="467"/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467"/>
      <c r="AJ112" s="467"/>
      <c r="AK112" s="467"/>
      <c r="AL112" s="467"/>
      <c r="AM112" s="467"/>
    </row>
    <row r="113" ht="11.25" customHeight="1">
      <c r="A113" s="413" t="s">
        <v>184</v>
      </c>
      <c r="B113" s="367">
        <v>800.0</v>
      </c>
      <c r="C113" s="367"/>
      <c r="D113" s="369"/>
      <c r="E113" s="518">
        <v>0.0</v>
      </c>
      <c r="F113" s="518">
        <v>0.0</v>
      </c>
      <c r="G113" s="518">
        <v>0.0</v>
      </c>
      <c r="H113" s="518">
        <v>0.0</v>
      </c>
      <c r="I113" s="518">
        <v>0.0</v>
      </c>
      <c r="J113" s="518">
        <v>0.0</v>
      </c>
      <c r="K113" s="397"/>
      <c r="L113" s="518">
        <v>0.0</v>
      </c>
      <c r="M113" s="518">
        <v>0.0</v>
      </c>
      <c r="N113" s="518">
        <v>0.0</v>
      </c>
      <c r="O113" s="518">
        <v>0.0</v>
      </c>
      <c r="P113" s="518">
        <v>0.0</v>
      </c>
      <c r="Q113" s="518">
        <v>0.0</v>
      </c>
      <c r="R113" s="556">
        <f t="shared" ref="R113:R114" si="38">SUM(E113:J113,L113:Q113)</f>
        <v>0</v>
      </c>
      <c r="S113" s="619"/>
      <c r="T113" s="351"/>
      <c r="U113" s="351"/>
      <c r="V113" s="351"/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351"/>
      <c r="AI113" s="351"/>
      <c r="AJ113" s="351"/>
      <c r="AK113" s="351"/>
      <c r="AL113" s="351"/>
      <c r="AM113" s="351"/>
    </row>
    <row r="114" ht="11.25" customHeight="1">
      <c r="A114" s="469" t="s">
        <v>185</v>
      </c>
      <c r="B114" s="375">
        <v>820.0</v>
      </c>
      <c r="C114" s="375"/>
      <c r="D114" s="378"/>
      <c r="E114" s="611">
        <v>0.0</v>
      </c>
      <c r="F114" s="611">
        <v>0.0</v>
      </c>
      <c r="G114" s="611">
        <v>0.0</v>
      </c>
      <c r="H114" s="611">
        <v>0.0</v>
      </c>
      <c r="I114" s="611">
        <v>0.0</v>
      </c>
      <c r="J114" s="611">
        <v>0.0</v>
      </c>
      <c r="K114" s="377"/>
      <c r="L114" s="611">
        <v>0.0</v>
      </c>
      <c r="M114" s="611">
        <v>0.0</v>
      </c>
      <c r="N114" s="611">
        <v>0.0</v>
      </c>
      <c r="O114" s="611">
        <v>0.0</v>
      </c>
      <c r="P114" s="611">
        <v>0.0</v>
      </c>
      <c r="Q114" s="611">
        <v>0.0</v>
      </c>
      <c r="R114" s="612">
        <f t="shared" si="38"/>
        <v>0</v>
      </c>
      <c r="S114" s="629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</row>
    <row r="115" ht="18.75" customHeight="1">
      <c r="A115" s="471" t="s">
        <v>186</v>
      </c>
      <c r="B115" s="386"/>
      <c r="C115" s="386"/>
      <c r="D115" s="386"/>
      <c r="E115" s="387"/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387"/>
      <c r="S115" s="638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</row>
    <row r="116" ht="11.25" customHeight="1">
      <c r="A116" s="413" t="s">
        <v>187</v>
      </c>
      <c r="B116" s="367">
        <v>830.0</v>
      </c>
      <c r="C116" s="367"/>
      <c r="D116" s="369"/>
      <c r="E116" s="515">
        <v>0.0</v>
      </c>
      <c r="F116" s="515">
        <v>0.0</v>
      </c>
      <c r="G116" s="515">
        <v>0.0</v>
      </c>
      <c r="H116" s="515">
        <v>0.0</v>
      </c>
      <c r="I116" s="515">
        <v>0.0</v>
      </c>
      <c r="J116" s="515">
        <v>0.0</v>
      </c>
      <c r="K116" s="368"/>
      <c r="L116" s="515">
        <v>0.0</v>
      </c>
      <c r="M116" s="515">
        <v>0.0</v>
      </c>
      <c r="N116" s="515">
        <v>0.0</v>
      </c>
      <c r="O116" s="515">
        <v>0.0</v>
      </c>
      <c r="P116" s="515">
        <v>0.0</v>
      </c>
      <c r="Q116" s="515">
        <v>0.0</v>
      </c>
      <c r="R116" s="556">
        <f t="shared" ref="R116:R119" si="41">SUM(E116:J116,L116:Q116)</f>
        <v>0</v>
      </c>
      <c r="S116" s="619"/>
      <c r="T116" s="351"/>
      <c r="U116" s="351"/>
      <c r="V116" s="351"/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51"/>
      <c r="AM116" s="351"/>
    </row>
    <row r="117" ht="22.5" customHeight="1">
      <c r="A117" s="448" t="s">
        <v>45</v>
      </c>
      <c r="B117" s="449"/>
      <c r="C117" s="449"/>
      <c r="D117" s="461"/>
      <c r="E117" s="451">
        <f t="shared" ref="E117:J117" si="39">E109+E113+E114-E116</f>
        <v>-16520260.54</v>
      </c>
      <c r="F117" s="451">
        <f t="shared" si="39"/>
        <v>-17587608.98</v>
      </c>
      <c r="G117" s="451">
        <f t="shared" si="39"/>
        <v>-9891881.352</v>
      </c>
      <c r="H117" s="451">
        <f t="shared" si="39"/>
        <v>-12595944.11</v>
      </c>
      <c r="I117" s="451">
        <f t="shared" si="39"/>
        <v>-17304724.93</v>
      </c>
      <c r="J117" s="451">
        <f t="shared" si="39"/>
        <v>-14839232.85</v>
      </c>
      <c r="K117" s="452"/>
      <c r="L117" s="451">
        <f t="shared" ref="L117:Q117" si="40">L109+L113+L114-L116</f>
        <v>-20817958.59</v>
      </c>
      <c r="M117" s="451">
        <f t="shared" si="40"/>
        <v>-13355947.98</v>
      </c>
      <c r="N117" s="451">
        <f t="shared" si="40"/>
        <v>-9029232.463</v>
      </c>
      <c r="O117" s="451">
        <f t="shared" si="40"/>
        <v>-10834614.19</v>
      </c>
      <c r="P117" s="451">
        <f t="shared" si="40"/>
        <v>-18935832.13</v>
      </c>
      <c r="Q117" s="451">
        <f t="shared" si="40"/>
        <v>-15408435.98</v>
      </c>
      <c r="R117" s="451">
        <f t="shared" si="41"/>
        <v>-177121674.1</v>
      </c>
      <c r="S117" s="636">
        <f>IFERROR(R117/$R$31,"")</f>
        <v>-9.190766858</v>
      </c>
      <c r="T117" s="449"/>
      <c r="U117" s="449"/>
      <c r="V117" s="449"/>
      <c r="W117" s="449"/>
      <c r="X117" s="449"/>
      <c r="Y117" s="449"/>
      <c r="Z117" s="449"/>
      <c r="AA117" s="449"/>
      <c r="AB117" s="449"/>
      <c r="AC117" s="449"/>
      <c r="AD117" s="449"/>
      <c r="AE117" s="449"/>
      <c r="AF117" s="449"/>
      <c r="AG117" s="449"/>
      <c r="AH117" s="449"/>
      <c r="AI117" s="449"/>
      <c r="AJ117" s="449"/>
      <c r="AK117" s="449"/>
      <c r="AL117" s="449"/>
      <c r="AM117" s="449"/>
    </row>
    <row r="118" ht="11.25" customHeight="1">
      <c r="A118" s="386" t="s">
        <v>188</v>
      </c>
      <c r="B118" s="386">
        <v>930.0</v>
      </c>
      <c r="C118" s="386"/>
      <c r="D118" s="386"/>
      <c r="E118" s="387">
        <f t="shared" ref="E118:J118" si="42">E117*0.4</f>
        <v>-6608104.215</v>
      </c>
      <c r="F118" s="387">
        <f t="shared" si="42"/>
        <v>-7035043.593</v>
      </c>
      <c r="G118" s="387">
        <f t="shared" si="42"/>
        <v>-3956752.541</v>
      </c>
      <c r="H118" s="387">
        <f t="shared" si="42"/>
        <v>-5038377.644</v>
      </c>
      <c r="I118" s="387">
        <f t="shared" si="42"/>
        <v>-6921889.97</v>
      </c>
      <c r="J118" s="387">
        <f t="shared" si="42"/>
        <v>-5935693.141</v>
      </c>
      <c r="K118" s="387"/>
      <c r="L118" s="387">
        <f t="shared" ref="L118:Q118" si="43">L117*0.4</f>
        <v>-8327183.437</v>
      </c>
      <c r="M118" s="387">
        <f t="shared" si="43"/>
        <v>-5342379.193</v>
      </c>
      <c r="N118" s="387">
        <f t="shared" si="43"/>
        <v>-3611692.985</v>
      </c>
      <c r="O118" s="387">
        <f t="shared" si="43"/>
        <v>-4333845.674</v>
      </c>
      <c r="P118" s="387">
        <f t="shared" si="43"/>
        <v>-7574332.852</v>
      </c>
      <c r="Q118" s="387">
        <f t="shared" si="43"/>
        <v>-6163374.393</v>
      </c>
      <c r="R118" s="387">
        <f t="shared" si="41"/>
        <v>-70848669.64</v>
      </c>
      <c r="S118" s="638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</row>
    <row r="119" ht="11.25" customHeight="1">
      <c r="A119" s="351"/>
      <c r="B119" s="351"/>
      <c r="C119" s="351"/>
      <c r="D119" s="351"/>
      <c r="E119" s="368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>
        <f t="shared" si="41"/>
        <v>0</v>
      </c>
      <c r="S119" s="619"/>
      <c r="T119" s="351"/>
      <c r="U119" s="351"/>
      <c r="V119" s="351"/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51"/>
      <c r="AL119" s="351"/>
      <c r="AM119" s="351"/>
    </row>
    <row r="120" ht="11.25" customHeight="1">
      <c r="A120" s="356"/>
      <c r="B120" s="356"/>
      <c r="C120" s="356"/>
      <c r="D120" s="356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620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</row>
    <row r="121" ht="18.75" customHeight="1">
      <c r="A121" s="448" t="s">
        <v>47</v>
      </c>
      <c r="B121" s="449"/>
      <c r="C121" s="449"/>
      <c r="D121" s="461"/>
      <c r="E121" s="451">
        <f t="shared" ref="E121:J121" si="44">E117-E118-E119</f>
        <v>-9912156.322</v>
      </c>
      <c r="F121" s="451">
        <f t="shared" si="44"/>
        <v>-10552565.39</v>
      </c>
      <c r="G121" s="451">
        <f t="shared" si="44"/>
        <v>-5935128.811</v>
      </c>
      <c r="H121" s="451">
        <f t="shared" si="44"/>
        <v>-7557566.467</v>
      </c>
      <c r="I121" s="451">
        <f t="shared" si="44"/>
        <v>-10382834.96</v>
      </c>
      <c r="J121" s="451">
        <f t="shared" si="44"/>
        <v>-8903539.711</v>
      </c>
      <c r="K121" s="452"/>
      <c r="L121" s="451">
        <f t="shared" ref="L121:Q121" si="45">L117-L118-L119</f>
        <v>-12490775.16</v>
      </c>
      <c r="M121" s="451">
        <f t="shared" si="45"/>
        <v>-8013568.789</v>
      </c>
      <c r="N121" s="451">
        <f t="shared" si="45"/>
        <v>-5417539.478</v>
      </c>
      <c r="O121" s="451">
        <f t="shared" si="45"/>
        <v>-6500768.511</v>
      </c>
      <c r="P121" s="451">
        <f t="shared" si="45"/>
        <v>-11361499.28</v>
      </c>
      <c r="Q121" s="451">
        <f t="shared" si="45"/>
        <v>-9245061.589</v>
      </c>
      <c r="R121" s="451">
        <f>SUM(E121:J121,L121:Q121)</f>
        <v>-106273004.5</v>
      </c>
      <c r="S121" s="641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449"/>
      <c r="AG121" s="449"/>
      <c r="AH121" s="449"/>
      <c r="AI121" s="449"/>
      <c r="AJ121" s="449"/>
      <c r="AK121" s="449"/>
      <c r="AL121" s="449"/>
      <c r="AM121" s="449"/>
    </row>
    <row r="122" ht="12.0" customHeight="1">
      <c r="A122" s="386"/>
      <c r="B122" s="386"/>
      <c r="C122" s="386"/>
      <c r="D122" s="386"/>
      <c r="E122" s="561"/>
      <c r="F122" s="386"/>
      <c r="G122" s="386"/>
      <c r="H122" s="386"/>
      <c r="I122" s="386"/>
      <c r="J122" s="386"/>
      <c r="K122" s="386"/>
      <c r="L122" s="386"/>
      <c r="M122" s="386"/>
      <c r="N122" s="386"/>
      <c r="O122" s="386"/>
      <c r="P122" s="386"/>
      <c r="Q122" s="386"/>
      <c r="R122" s="532"/>
      <c r="S122" s="638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</row>
    <row r="123" ht="12.0" customHeight="1">
      <c r="A123" s="474" t="s">
        <v>189</v>
      </c>
      <c r="B123" s="648"/>
      <c r="C123" s="648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649"/>
      <c r="S123" s="619"/>
      <c r="T123" s="351"/>
      <c r="U123" s="351"/>
      <c r="V123" s="351"/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351"/>
      <c r="AH123" s="351"/>
      <c r="AI123" s="351"/>
      <c r="AJ123" s="351"/>
      <c r="AK123" s="351"/>
      <c r="AL123" s="351"/>
      <c r="AM123" s="351"/>
    </row>
    <row r="124" ht="12.0" customHeight="1">
      <c r="A124" s="562" t="s">
        <v>195</v>
      </c>
      <c r="B124" s="563"/>
      <c r="C124" s="563"/>
      <c r="D124" s="563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5"/>
      <c r="S124" s="619"/>
      <c r="T124" s="351"/>
      <c r="U124" s="351"/>
      <c r="V124" s="351"/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351"/>
      <c r="AH124" s="351"/>
      <c r="AI124" s="351"/>
      <c r="AJ124" s="351"/>
      <c r="AK124" s="351"/>
      <c r="AL124" s="351"/>
      <c r="AM124" s="351"/>
    </row>
    <row r="125" ht="12.0" customHeight="1">
      <c r="A125" s="566" t="s">
        <v>191</v>
      </c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644"/>
      <c r="T125" s="482"/>
      <c r="U125" s="482"/>
      <c r="V125" s="482"/>
      <c r="W125" s="482"/>
      <c r="X125" s="482"/>
      <c r="Y125" s="482"/>
      <c r="Z125" s="482"/>
      <c r="AA125" s="482"/>
      <c r="AB125" s="482"/>
      <c r="AC125" s="482"/>
      <c r="AD125" s="482"/>
      <c r="AE125" s="482"/>
      <c r="AF125" s="482"/>
      <c r="AG125" s="482"/>
      <c r="AH125" s="482"/>
      <c r="AI125" s="482"/>
      <c r="AJ125" s="482"/>
      <c r="AK125" s="482"/>
      <c r="AL125" s="482"/>
      <c r="AM125" s="482"/>
    </row>
    <row r="126" ht="11.25" customHeight="1">
      <c r="A126" s="568" t="s">
        <v>192</v>
      </c>
      <c r="B126" s="569"/>
      <c r="C126" s="569"/>
      <c r="D126" s="569"/>
      <c r="E126" s="570"/>
      <c r="F126" s="570"/>
      <c r="G126" s="570"/>
      <c r="H126" s="570"/>
      <c r="I126" s="570"/>
      <c r="J126" s="570"/>
      <c r="K126" s="570"/>
      <c r="L126" s="570"/>
      <c r="M126" s="570"/>
      <c r="N126" s="570"/>
      <c r="O126" s="570"/>
      <c r="P126" s="570"/>
      <c r="Q126" s="570"/>
      <c r="R126" s="571"/>
      <c r="S126" s="645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364"/>
      <c r="AJ126" s="364"/>
      <c r="AK126" s="364"/>
      <c r="AL126" s="364"/>
      <c r="AM126" s="364"/>
    </row>
    <row r="127" ht="11.25" customHeight="1">
      <c r="A127" s="483" t="s">
        <v>73</v>
      </c>
      <c r="B127" s="484"/>
      <c r="C127" s="484"/>
      <c r="D127" s="484"/>
      <c r="E127" s="485">
        <f t="shared" ref="E127:J127" si="46">IFERROR(E109-E126,"")</f>
        <v>-16520260.54</v>
      </c>
      <c r="F127" s="485">
        <f t="shared" si="46"/>
        <v>-17587608.98</v>
      </c>
      <c r="G127" s="485">
        <f t="shared" si="46"/>
        <v>-9891881.352</v>
      </c>
      <c r="H127" s="485">
        <f t="shared" si="46"/>
        <v>-12595944.11</v>
      </c>
      <c r="I127" s="485">
        <f t="shared" si="46"/>
        <v>-17304724.93</v>
      </c>
      <c r="J127" s="485">
        <f t="shared" si="46"/>
        <v>-14839232.85</v>
      </c>
      <c r="K127" s="572"/>
      <c r="L127" s="485">
        <f t="shared" ref="L127:Q127" si="47">IFERROR(L109-L126,"")</f>
        <v>-20817958.59</v>
      </c>
      <c r="M127" s="485">
        <f t="shared" si="47"/>
        <v>-13355947.98</v>
      </c>
      <c r="N127" s="485">
        <f t="shared" si="47"/>
        <v>-9029232.463</v>
      </c>
      <c r="O127" s="485">
        <f t="shared" si="47"/>
        <v>-10834614.19</v>
      </c>
      <c r="P127" s="485">
        <f t="shared" si="47"/>
        <v>-18935832.13</v>
      </c>
      <c r="Q127" s="485">
        <f t="shared" si="47"/>
        <v>-15408435.98</v>
      </c>
      <c r="R127" s="486">
        <f t="shared" ref="R127:R128" si="50">SUM(E127:J127,L127:Q127)</f>
        <v>-177121674.1</v>
      </c>
      <c r="S127" s="619"/>
      <c r="T127" s="351"/>
      <c r="U127" s="351"/>
      <c r="V127" s="351"/>
      <c r="W127" s="351"/>
      <c r="X127" s="351"/>
      <c r="Y127" s="351"/>
      <c r="Z127" s="351"/>
      <c r="AA127" s="351"/>
      <c r="AB127" s="351"/>
      <c r="AC127" s="351"/>
      <c r="AD127" s="351"/>
      <c r="AE127" s="351"/>
      <c r="AF127" s="351"/>
      <c r="AG127" s="351"/>
      <c r="AH127" s="351"/>
      <c r="AI127" s="351"/>
      <c r="AJ127" s="351"/>
      <c r="AK127" s="351"/>
      <c r="AL127" s="351"/>
      <c r="AM127" s="351"/>
    </row>
    <row r="128" ht="11.25" customHeight="1">
      <c r="A128" s="487" t="s">
        <v>193</v>
      </c>
      <c r="B128" s="488"/>
      <c r="C128" s="488"/>
      <c r="D128" s="488"/>
      <c r="E128" s="489">
        <f t="shared" ref="E128:J128" si="48">IFERROR(E117-E126,"")</f>
        <v>-16520260.54</v>
      </c>
      <c r="F128" s="489">
        <f t="shared" si="48"/>
        <v>-17587608.98</v>
      </c>
      <c r="G128" s="489">
        <f t="shared" si="48"/>
        <v>-9891881.352</v>
      </c>
      <c r="H128" s="489">
        <f t="shared" si="48"/>
        <v>-12595944.11</v>
      </c>
      <c r="I128" s="489">
        <f t="shared" si="48"/>
        <v>-17304724.93</v>
      </c>
      <c r="J128" s="489">
        <f t="shared" si="48"/>
        <v>-14839232.85</v>
      </c>
      <c r="K128" s="573"/>
      <c r="L128" s="489">
        <f t="shared" ref="L128:Q128" si="49">IFERROR(L117-L126,"")</f>
        <v>-20817958.59</v>
      </c>
      <c r="M128" s="489">
        <f t="shared" si="49"/>
        <v>-13355947.98</v>
      </c>
      <c r="N128" s="489">
        <f t="shared" si="49"/>
        <v>-9029232.463</v>
      </c>
      <c r="O128" s="489">
        <f t="shared" si="49"/>
        <v>-10834614.19</v>
      </c>
      <c r="P128" s="489">
        <f t="shared" si="49"/>
        <v>-18935832.13</v>
      </c>
      <c r="Q128" s="489">
        <f t="shared" si="49"/>
        <v>-15408435.98</v>
      </c>
      <c r="R128" s="490">
        <f t="shared" si="50"/>
        <v>-177121674.1</v>
      </c>
      <c r="S128" s="619"/>
      <c r="T128" s="351"/>
      <c r="U128" s="351"/>
      <c r="V128" s="351"/>
      <c r="W128" s="351"/>
      <c r="X128" s="351"/>
      <c r="Y128" s="351"/>
      <c r="Z128" s="351"/>
      <c r="AA128" s="351"/>
      <c r="AB128" s="351"/>
      <c r="AC128" s="351"/>
      <c r="AD128" s="351"/>
      <c r="AE128" s="351"/>
      <c r="AF128" s="351"/>
      <c r="AG128" s="351"/>
      <c r="AH128" s="351"/>
      <c r="AI128" s="351"/>
      <c r="AJ128" s="351"/>
      <c r="AK128" s="351"/>
      <c r="AL128" s="351"/>
      <c r="AM128" s="351"/>
    </row>
    <row r="129" ht="11.25" customHeight="1">
      <c r="A129" s="400"/>
      <c r="B129" s="400"/>
      <c r="C129" s="400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01"/>
      <c r="P129" s="401"/>
      <c r="Q129" s="401"/>
      <c r="R129" s="401"/>
      <c r="S129" s="646"/>
      <c r="T129" s="400"/>
      <c r="U129" s="400"/>
      <c r="V129" s="400"/>
      <c r="W129" s="400"/>
      <c r="X129" s="400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00"/>
      <c r="AL129" s="400"/>
      <c r="AM129" s="400"/>
    </row>
    <row r="130" ht="12.0" customHeight="1">
      <c r="A130" s="386"/>
      <c r="B130" s="386"/>
      <c r="C130" s="386"/>
      <c r="D130" s="386"/>
      <c r="E130" s="387"/>
      <c r="F130" s="387"/>
      <c r="G130" s="387"/>
      <c r="H130" s="387"/>
      <c r="I130" s="387"/>
      <c r="J130" s="387"/>
      <c r="K130" s="387"/>
      <c r="L130" s="387"/>
      <c r="M130" s="387"/>
      <c r="N130" s="387"/>
      <c r="O130" s="387"/>
      <c r="P130" s="387"/>
      <c r="Q130" s="387"/>
      <c r="R130" s="387"/>
      <c r="S130" s="638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  <c r="AE130" s="386"/>
      <c r="AF130" s="386"/>
      <c r="AG130" s="386"/>
      <c r="AH130" s="386"/>
      <c r="AI130" s="386"/>
      <c r="AJ130" s="386"/>
      <c r="AK130" s="386"/>
      <c r="AL130" s="386"/>
      <c r="AM130" s="386"/>
    </row>
    <row r="131" ht="12.0" customHeight="1">
      <c r="A131" s="405"/>
      <c r="B131" s="405"/>
      <c r="C131" s="405"/>
      <c r="D131" s="405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05"/>
      <c r="P131" s="405"/>
      <c r="Q131" s="405"/>
      <c r="R131" s="405"/>
      <c r="S131" s="632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</row>
    <row r="132" ht="12.0" customHeight="1">
      <c r="A132" s="356"/>
      <c r="B132" s="356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</row>
    <row r="133" ht="12.0" customHeight="1">
      <c r="A133" s="491"/>
      <c r="B133" s="492"/>
      <c r="C133" s="492"/>
      <c r="D133" s="364"/>
      <c r="E133" s="365"/>
      <c r="F133" s="365"/>
      <c r="G133" s="365"/>
      <c r="H133" s="365"/>
      <c r="I133" s="365"/>
      <c r="J133" s="365"/>
      <c r="K133" s="365"/>
      <c r="L133" s="365"/>
      <c r="M133" s="365"/>
      <c r="N133" s="365"/>
      <c r="O133" s="365"/>
      <c r="P133" s="365"/>
      <c r="Q133" s="365"/>
      <c r="R133" s="365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</row>
    <row r="134" ht="12.0" customHeight="1">
      <c r="A134" s="493"/>
      <c r="B134" s="494"/>
      <c r="C134" s="494"/>
      <c r="D134" s="351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51"/>
      <c r="T134" s="351"/>
      <c r="U134" s="351"/>
      <c r="V134" s="351"/>
      <c r="W134" s="351"/>
      <c r="X134" s="351"/>
      <c r="Y134" s="351"/>
      <c r="Z134" s="351"/>
      <c r="AA134" s="351"/>
      <c r="AB134" s="351"/>
      <c r="AC134" s="351"/>
      <c r="AD134" s="351"/>
      <c r="AE134" s="351"/>
      <c r="AF134" s="351"/>
      <c r="AG134" s="351"/>
      <c r="AH134" s="351"/>
      <c r="AI134" s="351"/>
      <c r="AJ134" s="351"/>
      <c r="AK134" s="351"/>
      <c r="AL134" s="351"/>
      <c r="AM134" s="351"/>
    </row>
    <row r="135" ht="12.0" customHeight="1">
      <c r="A135" s="493"/>
      <c r="B135" s="494"/>
      <c r="C135" s="494"/>
      <c r="D135" s="351"/>
      <c r="E135" s="368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51"/>
      <c r="T135" s="351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51"/>
      <c r="AJ135" s="351"/>
      <c r="AK135" s="351"/>
      <c r="AL135" s="351"/>
      <c r="AM135" s="351"/>
    </row>
    <row r="136" ht="12.0" customHeight="1">
      <c r="A136" s="493"/>
      <c r="B136" s="494"/>
      <c r="C136" s="494"/>
      <c r="D136" s="351"/>
      <c r="E136" s="368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</row>
    <row r="137" ht="12.0" customHeight="1">
      <c r="A137" s="495"/>
      <c r="B137" s="496"/>
      <c r="C137" s="496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01"/>
      <c r="P137" s="401"/>
      <c r="Q137" s="401"/>
      <c r="R137" s="401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  <c r="AL137" s="400"/>
      <c r="AM137" s="400"/>
    </row>
    <row r="138" ht="12.0" customHeight="1">
      <c r="A138" s="405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632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</row>
    <row r="139" ht="12.0" customHeight="1">
      <c r="A139" s="405"/>
      <c r="B139" s="405"/>
      <c r="C139" s="405"/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632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</row>
    <row r="140" ht="12.0" customHeight="1">
      <c r="A140" s="405"/>
      <c r="B140" s="405"/>
      <c r="C140" s="405"/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632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</row>
    <row r="141" ht="12.0" customHeight="1">
      <c r="A141" s="351"/>
      <c r="B141" s="351"/>
      <c r="C141" s="351"/>
      <c r="D141" s="351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51"/>
      <c r="S141" s="619"/>
      <c r="T141" s="351"/>
      <c r="U141" s="351"/>
      <c r="V141" s="351"/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351"/>
      <c r="AH141" s="351"/>
      <c r="AI141" s="351"/>
      <c r="AJ141" s="351"/>
      <c r="AK141" s="351"/>
      <c r="AL141" s="351"/>
      <c r="AM141" s="351"/>
    </row>
    <row r="142" ht="12.0" customHeight="1">
      <c r="A142" s="351"/>
      <c r="B142" s="351"/>
      <c r="C142" s="351"/>
      <c r="D142" s="351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51"/>
      <c r="S142" s="619"/>
      <c r="T142" s="351"/>
      <c r="U142" s="351"/>
      <c r="V142" s="351"/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351"/>
      <c r="AH142" s="351"/>
      <c r="AI142" s="351"/>
      <c r="AJ142" s="351"/>
      <c r="AK142" s="351"/>
      <c r="AL142" s="351"/>
      <c r="AM142" s="351"/>
    </row>
    <row r="143" ht="12.0" customHeight="1">
      <c r="A143" s="351"/>
      <c r="B143" s="351"/>
      <c r="C143" s="351"/>
      <c r="D143" s="351"/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51"/>
      <c r="S143" s="619"/>
      <c r="T143" s="351"/>
      <c r="U143" s="351"/>
      <c r="V143" s="351"/>
      <c r="W143" s="351"/>
      <c r="X143" s="351"/>
      <c r="Y143" s="351"/>
      <c r="Z143" s="351"/>
      <c r="AA143" s="351"/>
      <c r="AB143" s="351"/>
      <c r="AC143" s="351"/>
      <c r="AD143" s="351"/>
      <c r="AE143" s="351"/>
      <c r="AF143" s="351"/>
      <c r="AG143" s="351"/>
      <c r="AH143" s="351"/>
      <c r="AI143" s="351"/>
      <c r="AJ143" s="351"/>
      <c r="AK143" s="351"/>
      <c r="AL143" s="351"/>
      <c r="AM143" s="351"/>
    </row>
    <row r="144" ht="12.0" customHeight="1">
      <c r="A144" s="351"/>
      <c r="B144" s="351"/>
      <c r="C144" s="351"/>
      <c r="D144" s="351"/>
      <c r="E144" s="368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51"/>
      <c r="S144" s="619"/>
      <c r="T144" s="351"/>
      <c r="U144" s="351"/>
      <c r="V144" s="351"/>
      <c r="W144" s="351"/>
      <c r="X144" s="351"/>
      <c r="Y144" s="351"/>
      <c r="Z144" s="351"/>
      <c r="AA144" s="351"/>
      <c r="AB144" s="351"/>
      <c r="AC144" s="351"/>
      <c r="AD144" s="351"/>
      <c r="AE144" s="351"/>
      <c r="AF144" s="351"/>
      <c r="AG144" s="351"/>
      <c r="AH144" s="351"/>
      <c r="AI144" s="351"/>
      <c r="AJ144" s="351"/>
      <c r="AK144" s="351"/>
      <c r="AL144" s="351"/>
      <c r="AM144" s="351"/>
    </row>
    <row r="145" ht="12.0" customHeight="1">
      <c r="A145" s="351"/>
      <c r="B145" s="351"/>
      <c r="C145" s="351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619"/>
      <c r="T145" s="351"/>
      <c r="U145" s="351"/>
      <c r="V145" s="351"/>
      <c r="W145" s="351"/>
      <c r="X145" s="351"/>
      <c r="Y145" s="351"/>
      <c r="Z145" s="351"/>
      <c r="AA145" s="351"/>
      <c r="AB145" s="351"/>
      <c r="AC145" s="351"/>
      <c r="AD145" s="351"/>
      <c r="AE145" s="351"/>
      <c r="AF145" s="351"/>
      <c r="AG145" s="351"/>
      <c r="AH145" s="351"/>
      <c r="AI145" s="351"/>
      <c r="AJ145" s="351"/>
      <c r="AK145" s="351"/>
      <c r="AL145" s="351"/>
      <c r="AM145" s="351"/>
    </row>
    <row r="146" ht="12.0" customHeight="1">
      <c r="A146" s="351"/>
      <c r="B146" s="351"/>
      <c r="C146" s="351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619"/>
      <c r="T146" s="351"/>
      <c r="U146" s="351"/>
      <c r="V146" s="351"/>
      <c r="W146" s="351"/>
      <c r="X146" s="351"/>
      <c r="Y146" s="351"/>
      <c r="Z146" s="351"/>
      <c r="AA146" s="351"/>
      <c r="AB146" s="351"/>
      <c r="AC146" s="351"/>
      <c r="AD146" s="351"/>
      <c r="AE146" s="351"/>
      <c r="AF146" s="351"/>
      <c r="AG146" s="351"/>
      <c r="AH146" s="351"/>
      <c r="AI146" s="351"/>
      <c r="AJ146" s="351"/>
      <c r="AK146" s="351"/>
      <c r="AL146" s="351"/>
      <c r="AM146" s="351"/>
    </row>
    <row r="147" ht="12.0" customHeight="1">
      <c r="A147" s="351"/>
      <c r="B147" s="351"/>
      <c r="C147" s="351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619"/>
      <c r="T147" s="351"/>
      <c r="U147" s="351"/>
      <c r="V147" s="351"/>
      <c r="W147" s="351"/>
      <c r="X147" s="351"/>
      <c r="Y147" s="351"/>
      <c r="Z147" s="351"/>
      <c r="AA147" s="351"/>
      <c r="AB147" s="351"/>
      <c r="AC147" s="351"/>
      <c r="AD147" s="351"/>
      <c r="AE147" s="351"/>
      <c r="AF147" s="351"/>
      <c r="AG147" s="351"/>
      <c r="AH147" s="351"/>
      <c r="AI147" s="351"/>
      <c r="AJ147" s="351"/>
      <c r="AK147" s="351"/>
      <c r="AL147" s="351"/>
      <c r="AM147" s="351"/>
    </row>
    <row r="148" ht="12.0" customHeight="1">
      <c r="A148" s="351"/>
      <c r="B148" s="351"/>
      <c r="C148" s="351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619"/>
      <c r="T148" s="351"/>
      <c r="U148" s="351"/>
      <c r="V148" s="351"/>
      <c r="W148" s="351"/>
      <c r="X148" s="351"/>
      <c r="Y148" s="351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351"/>
      <c r="AL148" s="351"/>
      <c r="AM148" s="351"/>
    </row>
    <row r="149" ht="12.0" customHeight="1">
      <c r="A149" s="351"/>
      <c r="B149" s="351"/>
      <c r="C149" s="351"/>
      <c r="D149" s="351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1"/>
      <c r="P149" s="351"/>
      <c r="Q149" s="351"/>
      <c r="R149" s="351"/>
      <c r="S149" s="619"/>
      <c r="T149" s="351"/>
      <c r="U149" s="351"/>
      <c r="V149" s="351"/>
      <c r="W149" s="351"/>
      <c r="X149" s="351"/>
      <c r="Y149" s="351"/>
      <c r="Z149" s="351"/>
      <c r="AA149" s="351"/>
      <c r="AB149" s="351"/>
      <c r="AC149" s="351"/>
      <c r="AD149" s="351"/>
      <c r="AE149" s="351"/>
      <c r="AF149" s="351"/>
      <c r="AG149" s="351"/>
      <c r="AH149" s="351"/>
      <c r="AI149" s="351"/>
      <c r="AJ149" s="351"/>
      <c r="AK149" s="351"/>
      <c r="AL149" s="351"/>
      <c r="AM149" s="351"/>
    </row>
    <row r="150" ht="12.0" customHeight="1">
      <c r="A150" s="351"/>
      <c r="B150" s="351"/>
      <c r="C150" s="351"/>
      <c r="D150" s="351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R150" s="351"/>
      <c r="S150" s="619"/>
      <c r="T150" s="351"/>
      <c r="U150" s="351"/>
      <c r="V150" s="351"/>
      <c r="W150" s="351"/>
      <c r="X150" s="351"/>
      <c r="Y150" s="351"/>
      <c r="Z150" s="351"/>
      <c r="AA150" s="351"/>
      <c r="AB150" s="351"/>
      <c r="AC150" s="351"/>
      <c r="AD150" s="351"/>
      <c r="AE150" s="351"/>
      <c r="AF150" s="351"/>
      <c r="AG150" s="351"/>
      <c r="AH150" s="351"/>
      <c r="AI150" s="351"/>
      <c r="AJ150" s="351"/>
      <c r="AK150" s="351"/>
      <c r="AL150" s="351"/>
      <c r="AM150" s="351"/>
    </row>
    <row r="151" ht="12.0" customHeight="1">
      <c r="A151" s="351"/>
      <c r="B151" s="351"/>
      <c r="C151" s="351"/>
      <c r="D151" s="351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1"/>
      <c r="P151" s="351"/>
      <c r="Q151" s="351"/>
      <c r="R151" s="351"/>
      <c r="S151" s="619"/>
      <c r="T151" s="351"/>
      <c r="U151" s="351"/>
      <c r="V151" s="351"/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351"/>
      <c r="AI151" s="351"/>
      <c r="AJ151" s="351"/>
      <c r="AK151" s="351"/>
      <c r="AL151" s="351"/>
      <c r="AM151" s="351"/>
    </row>
    <row r="152" ht="12.0" customHeight="1">
      <c r="A152" s="351"/>
      <c r="B152" s="351"/>
      <c r="C152" s="351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619"/>
      <c r="T152" s="351"/>
      <c r="U152" s="351"/>
      <c r="V152" s="351"/>
      <c r="W152" s="351"/>
      <c r="X152" s="351"/>
      <c r="Y152" s="351"/>
      <c r="Z152" s="351"/>
      <c r="AA152" s="351"/>
      <c r="AB152" s="351"/>
      <c r="AC152" s="351"/>
      <c r="AD152" s="351"/>
      <c r="AE152" s="351"/>
      <c r="AF152" s="351"/>
      <c r="AG152" s="351"/>
      <c r="AH152" s="351"/>
      <c r="AI152" s="351"/>
      <c r="AJ152" s="351"/>
      <c r="AK152" s="351"/>
      <c r="AL152" s="351"/>
      <c r="AM152" s="351"/>
    </row>
    <row r="153" ht="12.0" customHeight="1">
      <c r="A153" s="351"/>
      <c r="B153" s="351"/>
      <c r="C153" s="351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619"/>
      <c r="T153" s="351"/>
      <c r="U153" s="351"/>
      <c r="V153" s="351"/>
      <c r="W153" s="351"/>
      <c r="X153" s="351"/>
      <c r="Y153" s="351"/>
      <c r="Z153" s="351"/>
      <c r="AA153" s="351"/>
      <c r="AB153" s="351"/>
      <c r="AC153" s="351"/>
      <c r="AD153" s="351"/>
      <c r="AE153" s="351"/>
      <c r="AF153" s="351"/>
      <c r="AG153" s="351"/>
      <c r="AH153" s="351"/>
      <c r="AI153" s="351"/>
      <c r="AJ153" s="351"/>
      <c r="AK153" s="351"/>
      <c r="AL153" s="351"/>
      <c r="AM153" s="351"/>
    </row>
    <row r="154" ht="12.0" customHeight="1">
      <c r="A154" s="351"/>
      <c r="B154" s="351"/>
      <c r="C154" s="351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619"/>
      <c r="T154" s="351"/>
      <c r="U154" s="351"/>
      <c r="V154" s="351"/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51"/>
      <c r="AL154" s="351"/>
      <c r="AM154" s="351"/>
    </row>
    <row r="155" ht="12.0" customHeight="1">
      <c r="A155" s="351"/>
      <c r="B155" s="351"/>
      <c r="C155" s="351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619"/>
      <c r="T155" s="351"/>
      <c r="U155" s="351"/>
      <c r="V155" s="351"/>
      <c r="W155" s="351"/>
      <c r="X155" s="351"/>
      <c r="Y155" s="351"/>
      <c r="Z155" s="351"/>
      <c r="AA155" s="351"/>
      <c r="AB155" s="351"/>
      <c r="AC155" s="351"/>
      <c r="AD155" s="351"/>
      <c r="AE155" s="351"/>
      <c r="AF155" s="351"/>
      <c r="AG155" s="351"/>
      <c r="AH155" s="351"/>
      <c r="AI155" s="351"/>
      <c r="AJ155" s="351"/>
      <c r="AK155" s="351"/>
      <c r="AL155" s="351"/>
      <c r="AM155" s="351"/>
    </row>
    <row r="156" ht="12.0" customHeight="1">
      <c r="A156" s="351"/>
      <c r="B156" s="351"/>
      <c r="C156" s="351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619"/>
      <c r="T156" s="351"/>
      <c r="U156" s="351"/>
      <c r="V156" s="351"/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51"/>
      <c r="AL156" s="351"/>
      <c r="AM156" s="351"/>
    </row>
    <row r="157" ht="12.0" customHeight="1">
      <c r="A157" s="351"/>
      <c r="B157" s="351"/>
      <c r="C157" s="351"/>
      <c r="D157" s="351"/>
      <c r="E157" s="351"/>
      <c r="F157" s="351"/>
      <c r="G157" s="351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R157" s="351"/>
      <c r="S157" s="619"/>
      <c r="T157" s="351"/>
      <c r="U157" s="351"/>
      <c r="V157" s="351"/>
      <c r="W157" s="351"/>
      <c r="X157" s="351"/>
      <c r="Y157" s="351"/>
      <c r="Z157" s="351"/>
      <c r="AA157" s="351"/>
      <c r="AB157" s="351"/>
      <c r="AC157" s="351"/>
      <c r="AD157" s="351"/>
      <c r="AE157" s="351"/>
      <c r="AF157" s="351"/>
      <c r="AG157" s="351"/>
      <c r="AH157" s="351"/>
      <c r="AI157" s="351"/>
      <c r="AJ157" s="351"/>
      <c r="AK157" s="351"/>
      <c r="AL157" s="351"/>
      <c r="AM157" s="351"/>
    </row>
    <row r="158" ht="12.0" customHeight="1">
      <c r="A158" s="351"/>
      <c r="B158" s="351"/>
      <c r="C158" s="351"/>
      <c r="D158" s="351"/>
      <c r="E158" s="351"/>
      <c r="F158" s="351"/>
      <c r="G158" s="351"/>
      <c r="H158" s="351"/>
      <c r="I158" s="351"/>
      <c r="J158" s="351"/>
      <c r="K158" s="351"/>
      <c r="L158" s="351"/>
      <c r="M158" s="351"/>
      <c r="N158" s="351"/>
      <c r="O158" s="351"/>
      <c r="P158" s="351"/>
      <c r="Q158" s="351"/>
      <c r="R158" s="351"/>
      <c r="S158" s="619"/>
      <c r="T158" s="351"/>
      <c r="U158" s="351"/>
      <c r="V158" s="351"/>
      <c r="W158" s="351"/>
      <c r="X158" s="351"/>
      <c r="Y158" s="351"/>
      <c r="Z158" s="351"/>
      <c r="AA158" s="351"/>
      <c r="AB158" s="351"/>
      <c r="AC158" s="351"/>
      <c r="AD158" s="351"/>
      <c r="AE158" s="351"/>
      <c r="AF158" s="351"/>
      <c r="AG158" s="351"/>
      <c r="AH158" s="351"/>
      <c r="AI158" s="351"/>
      <c r="AJ158" s="351"/>
      <c r="AK158" s="351"/>
      <c r="AL158" s="351"/>
      <c r="AM158" s="351"/>
    </row>
    <row r="159" ht="12.0" customHeight="1">
      <c r="A159" s="351"/>
      <c r="B159" s="351"/>
      <c r="C159" s="351"/>
      <c r="D159" s="351"/>
      <c r="E159" s="351"/>
      <c r="F159" s="351"/>
      <c r="G159" s="351"/>
      <c r="H159" s="351"/>
      <c r="I159" s="351"/>
      <c r="J159" s="351"/>
      <c r="K159" s="351"/>
      <c r="L159" s="351"/>
      <c r="M159" s="351"/>
      <c r="N159" s="351"/>
      <c r="O159" s="351"/>
      <c r="P159" s="351"/>
      <c r="Q159" s="351"/>
      <c r="R159" s="351"/>
      <c r="S159" s="619"/>
      <c r="T159" s="351"/>
      <c r="U159" s="351"/>
      <c r="V159" s="351"/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351"/>
      <c r="AH159" s="351"/>
      <c r="AI159" s="351"/>
      <c r="AJ159" s="351"/>
      <c r="AK159" s="351"/>
      <c r="AL159" s="351"/>
      <c r="AM159" s="351"/>
    </row>
    <row r="160" ht="12.0" customHeight="1">
      <c r="A160" s="35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619"/>
      <c r="T160" s="351"/>
      <c r="U160" s="351"/>
      <c r="V160" s="351"/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351"/>
      <c r="AH160" s="351"/>
      <c r="AI160" s="351"/>
      <c r="AJ160" s="351"/>
      <c r="AK160" s="351"/>
      <c r="AL160" s="351"/>
      <c r="AM160" s="351"/>
    </row>
    <row r="161" ht="12.0" customHeight="1">
      <c r="A161" s="351"/>
      <c r="B161" s="351"/>
      <c r="C161" s="351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619"/>
      <c r="T161" s="351"/>
      <c r="U161" s="351"/>
      <c r="V161" s="351"/>
      <c r="W161" s="351"/>
      <c r="X161" s="351"/>
      <c r="Y161" s="351"/>
      <c r="Z161" s="351"/>
      <c r="AA161" s="351"/>
      <c r="AB161" s="351"/>
      <c r="AC161" s="351"/>
      <c r="AD161" s="351"/>
      <c r="AE161" s="351"/>
      <c r="AF161" s="351"/>
      <c r="AG161" s="351"/>
      <c r="AH161" s="351"/>
      <c r="AI161" s="351"/>
      <c r="AJ161" s="351"/>
      <c r="AK161" s="351"/>
      <c r="AL161" s="351"/>
      <c r="AM161" s="351"/>
    </row>
    <row r="162" ht="12.0" customHeight="1">
      <c r="A162" s="351"/>
      <c r="B162" s="351"/>
      <c r="C162" s="351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619"/>
      <c r="T162" s="351"/>
      <c r="U162" s="351"/>
      <c r="V162" s="351"/>
      <c r="W162" s="351"/>
      <c r="X162" s="351"/>
      <c r="Y162" s="351"/>
      <c r="Z162" s="351"/>
      <c r="AA162" s="351"/>
      <c r="AB162" s="351"/>
      <c r="AC162" s="351"/>
      <c r="AD162" s="351"/>
      <c r="AE162" s="351"/>
      <c r="AF162" s="351"/>
      <c r="AG162" s="351"/>
      <c r="AH162" s="351"/>
      <c r="AI162" s="351"/>
      <c r="AJ162" s="351"/>
      <c r="AK162" s="351"/>
      <c r="AL162" s="351"/>
      <c r="AM162" s="351"/>
    </row>
    <row r="163" ht="12.0" customHeight="1">
      <c r="A163" s="351"/>
      <c r="B163" s="351"/>
      <c r="C163" s="351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619"/>
      <c r="T163" s="351"/>
      <c r="U163" s="351"/>
      <c r="V163" s="351"/>
      <c r="W163" s="351"/>
      <c r="X163" s="351"/>
      <c r="Y163" s="351"/>
      <c r="Z163" s="351"/>
      <c r="AA163" s="351"/>
      <c r="AB163" s="351"/>
      <c r="AC163" s="351"/>
      <c r="AD163" s="351"/>
      <c r="AE163" s="351"/>
      <c r="AF163" s="351"/>
      <c r="AG163" s="351"/>
      <c r="AH163" s="351"/>
      <c r="AI163" s="351"/>
      <c r="AJ163" s="351"/>
      <c r="AK163" s="351"/>
      <c r="AL163" s="351"/>
      <c r="AM163" s="351"/>
    </row>
    <row r="164" ht="12.0" customHeight="1">
      <c r="A164" s="351"/>
      <c r="B164" s="351"/>
      <c r="C164" s="351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619"/>
      <c r="T164" s="351"/>
      <c r="U164" s="351"/>
      <c r="V164" s="351"/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351"/>
      <c r="AH164" s="351"/>
      <c r="AI164" s="351"/>
      <c r="AJ164" s="351"/>
      <c r="AK164" s="351"/>
      <c r="AL164" s="351"/>
      <c r="AM164" s="351"/>
    </row>
    <row r="165" ht="12.0" customHeight="1">
      <c r="A165" s="351"/>
      <c r="B165" s="351"/>
      <c r="C165" s="351"/>
      <c r="D165" s="351"/>
      <c r="E165" s="351"/>
      <c r="F165" s="351"/>
      <c r="G165" s="351"/>
      <c r="H165" s="351"/>
      <c r="I165" s="351"/>
      <c r="J165" s="351"/>
      <c r="K165" s="351"/>
      <c r="L165" s="351"/>
      <c r="M165" s="351"/>
      <c r="N165" s="351"/>
      <c r="O165" s="351"/>
      <c r="P165" s="351"/>
      <c r="Q165" s="351"/>
      <c r="R165" s="351"/>
      <c r="S165" s="619"/>
      <c r="T165" s="351"/>
      <c r="U165" s="351"/>
      <c r="V165" s="351"/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351"/>
      <c r="AI165" s="351"/>
      <c r="AJ165" s="351"/>
      <c r="AK165" s="351"/>
      <c r="AL165" s="351"/>
      <c r="AM165" s="351"/>
    </row>
    <row r="166" ht="12.0" customHeight="1">
      <c r="A166" s="351"/>
      <c r="B166" s="351"/>
      <c r="C166" s="351"/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619"/>
      <c r="T166" s="351"/>
      <c r="U166" s="351"/>
      <c r="V166" s="351"/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351"/>
      <c r="AH166" s="351"/>
      <c r="AI166" s="351"/>
      <c r="AJ166" s="351"/>
      <c r="AK166" s="351"/>
      <c r="AL166" s="351"/>
      <c r="AM166" s="351"/>
    </row>
    <row r="167" ht="12.0" customHeight="1">
      <c r="A167" s="351"/>
      <c r="B167" s="351"/>
      <c r="C167" s="351"/>
      <c r="D167" s="351"/>
      <c r="E167" s="351"/>
      <c r="F167" s="351"/>
      <c r="G167" s="351"/>
      <c r="H167" s="351"/>
      <c r="I167" s="351"/>
      <c r="J167" s="351"/>
      <c r="K167" s="351"/>
      <c r="L167" s="351"/>
      <c r="M167" s="351"/>
      <c r="N167" s="351"/>
      <c r="O167" s="351"/>
      <c r="P167" s="351"/>
      <c r="Q167" s="351"/>
      <c r="R167" s="351"/>
      <c r="S167" s="619"/>
      <c r="T167" s="351"/>
      <c r="U167" s="351"/>
      <c r="V167" s="351"/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351"/>
      <c r="AH167" s="351"/>
      <c r="AI167" s="351"/>
      <c r="AJ167" s="351"/>
      <c r="AK167" s="351"/>
      <c r="AL167" s="351"/>
      <c r="AM167" s="351"/>
    </row>
    <row r="168" ht="12.0" customHeight="1">
      <c r="A168" s="351"/>
      <c r="B168" s="351"/>
      <c r="C168" s="351"/>
      <c r="D168" s="351"/>
      <c r="E168" s="351"/>
      <c r="F168" s="351"/>
      <c r="G168" s="351"/>
      <c r="H168" s="351"/>
      <c r="I168" s="351"/>
      <c r="J168" s="351"/>
      <c r="K168" s="351"/>
      <c r="L168" s="351"/>
      <c r="M168" s="351"/>
      <c r="N168" s="351"/>
      <c r="O168" s="351"/>
      <c r="P168" s="351"/>
      <c r="Q168" s="351"/>
      <c r="R168" s="351"/>
      <c r="S168" s="619"/>
      <c r="T168" s="351"/>
      <c r="U168" s="351"/>
      <c r="V168" s="351"/>
      <c r="W168" s="351"/>
      <c r="X168" s="351"/>
      <c r="Y168" s="351"/>
      <c r="Z168" s="351"/>
      <c r="AA168" s="351"/>
      <c r="AB168" s="351"/>
      <c r="AC168" s="351"/>
      <c r="AD168" s="351"/>
      <c r="AE168" s="351"/>
      <c r="AF168" s="351"/>
      <c r="AG168" s="351"/>
      <c r="AH168" s="351"/>
      <c r="AI168" s="351"/>
      <c r="AJ168" s="351"/>
      <c r="AK168" s="351"/>
      <c r="AL168" s="351"/>
      <c r="AM168" s="351"/>
    </row>
    <row r="169" ht="12.0" customHeight="1">
      <c r="A169" s="351"/>
      <c r="B169" s="351"/>
      <c r="C169" s="351"/>
      <c r="D169" s="351"/>
      <c r="E169" s="351"/>
      <c r="F169" s="351"/>
      <c r="G169" s="351"/>
      <c r="H169" s="351"/>
      <c r="I169" s="351"/>
      <c r="J169" s="351"/>
      <c r="K169" s="351"/>
      <c r="L169" s="351"/>
      <c r="M169" s="351"/>
      <c r="N169" s="351"/>
      <c r="O169" s="351"/>
      <c r="P169" s="351"/>
      <c r="Q169" s="351"/>
      <c r="R169" s="351"/>
      <c r="S169" s="619"/>
      <c r="T169" s="351"/>
      <c r="U169" s="351"/>
      <c r="V169" s="351"/>
      <c r="W169" s="351"/>
      <c r="X169" s="351"/>
      <c r="Y169" s="351"/>
      <c r="Z169" s="351"/>
      <c r="AA169" s="351"/>
      <c r="AB169" s="351"/>
      <c r="AC169" s="351"/>
      <c r="AD169" s="351"/>
      <c r="AE169" s="351"/>
      <c r="AF169" s="351"/>
      <c r="AG169" s="351"/>
      <c r="AH169" s="351"/>
      <c r="AI169" s="351"/>
      <c r="AJ169" s="351"/>
      <c r="AK169" s="351"/>
      <c r="AL169" s="351"/>
      <c r="AM169" s="351"/>
    </row>
    <row r="170" ht="12.0" customHeight="1">
      <c r="A170" s="351"/>
      <c r="B170" s="351"/>
      <c r="C170" s="351"/>
      <c r="D170" s="351"/>
      <c r="E170" s="351"/>
      <c r="F170" s="351"/>
      <c r="G170" s="351"/>
      <c r="H170" s="351"/>
      <c r="I170" s="351"/>
      <c r="J170" s="351"/>
      <c r="K170" s="351"/>
      <c r="L170" s="351"/>
      <c r="M170" s="351"/>
      <c r="N170" s="351"/>
      <c r="O170" s="351"/>
      <c r="P170" s="351"/>
      <c r="Q170" s="351"/>
      <c r="R170" s="351"/>
      <c r="S170" s="619"/>
      <c r="T170" s="351"/>
      <c r="U170" s="351"/>
      <c r="V170" s="351"/>
      <c r="W170" s="351"/>
      <c r="X170" s="351"/>
      <c r="Y170" s="351"/>
      <c r="Z170" s="351"/>
      <c r="AA170" s="351"/>
      <c r="AB170" s="351"/>
      <c r="AC170" s="351"/>
      <c r="AD170" s="351"/>
      <c r="AE170" s="351"/>
      <c r="AF170" s="351"/>
      <c r="AG170" s="351"/>
      <c r="AH170" s="351"/>
      <c r="AI170" s="351"/>
      <c r="AJ170" s="351"/>
      <c r="AK170" s="351"/>
      <c r="AL170" s="351"/>
      <c r="AM170" s="351"/>
    </row>
    <row r="171" ht="12.0" customHeight="1">
      <c r="A171" s="351"/>
      <c r="B171" s="351"/>
      <c r="C171" s="351"/>
      <c r="D171" s="351"/>
      <c r="E171" s="351"/>
      <c r="F171" s="351"/>
      <c r="G171" s="351"/>
      <c r="H171" s="351"/>
      <c r="I171" s="351"/>
      <c r="J171" s="351"/>
      <c r="K171" s="351"/>
      <c r="L171" s="351"/>
      <c r="M171" s="351"/>
      <c r="N171" s="351"/>
      <c r="O171" s="351"/>
      <c r="P171" s="351"/>
      <c r="Q171" s="351"/>
      <c r="R171" s="351"/>
      <c r="S171" s="619"/>
      <c r="T171" s="351"/>
      <c r="U171" s="351"/>
      <c r="V171" s="351"/>
      <c r="W171" s="351"/>
      <c r="X171" s="351"/>
      <c r="Y171" s="351"/>
      <c r="Z171" s="351"/>
      <c r="AA171" s="351"/>
      <c r="AB171" s="351"/>
      <c r="AC171" s="351"/>
      <c r="AD171" s="351"/>
      <c r="AE171" s="351"/>
      <c r="AF171" s="351"/>
      <c r="AG171" s="351"/>
      <c r="AH171" s="351"/>
      <c r="AI171" s="351"/>
      <c r="AJ171" s="351"/>
      <c r="AK171" s="351"/>
      <c r="AL171" s="351"/>
      <c r="AM171" s="351"/>
    </row>
    <row r="172" ht="12.0" customHeight="1">
      <c r="A172" s="351"/>
      <c r="B172" s="351"/>
      <c r="C172" s="351"/>
      <c r="D172" s="351"/>
      <c r="E172" s="351"/>
      <c r="F172" s="351"/>
      <c r="G172" s="351"/>
      <c r="H172" s="351"/>
      <c r="I172" s="351"/>
      <c r="J172" s="351"/>
      <c r="K172" s="351"/>
      <c r="L172" s="351"/>
      <c r="M172" s="351"/>
      <c r="N172" s="351"/>
      <c r="O172" s="351"/>
      <c r="P172" s="351"/>
      <c r="Q172" s="351"/>
      <c r="R172" s="351"/>
      <c r="S172" s="619"/>
      <c r="T172" s="351"/>
      <c r="U172" s="351"/>
      <c r="V172" s="351"/>
      <c r="W172" s="351"/>
      <c r="X172" s="351"/>
      <c r="Y172" s="351"/>
      <c r="Z172" s="351"/>
      <c r="AA172" s="351"/>
      <c r="AB172" s="351"/>
      <c r="AC172" s="351"/>
      <c r="AD172" s="351"/>
      <c r="AE172" s="351"/>
      <c r="AF172" s="351"/>
      <c r="AG172" s="351"/>
      <c r="AH172" s="351"/>
      <c r="AI172" s="351"/>
      <c r="AJ172" s="351"/>
      <c r="AK172" s="351"/>
      <c r="AL172" s="351"/>
      <c r="AM172" s="351"/>
    </row>
    <row r="173" ht="12.0" customHeight="1">
      <c r="A173" s="351"/>
      <c r="B173" s="351"/>
      <c r="C173" s="351"/>
      <c r="D173" s="351"/>
      <c r="E173" s="351"/>
      <c r="F173" s="351"/>
      <c r="G173" s="351"/>
      <c r="H173" s="351"/>
      <c r="I173" s="351"/>
      <c r="J173" s="351"/>
      <c r="K173" s="351"/>
      <c r="L173" s="351"/>
      <c r="M173" s="351"/>
      <c r="N173" s="351"/>
      <c r="O173" s="351"/>
      <c r="P173" s="351"/>
      <c r="Q173" s="351"/>
      <c r="R173" s="351"/>
      <c r="S173" s="619"/>
      <c r="T173" s="351"/>
      <c r="U173" s="351"/>
      <c r="V173" s="351"/>
      <c r="W173" s="351"/>
      <c r="X173" s="351"/>
      <c r="Y173" s="351"/>
      <c r="Z173" s="351"/>
      <c r="AA173" s="351"/>
      <c r="AB173" s="351"/>
      <c r="AC173" s="351"/>
      <c r="AD173" s="351"/>
      <c r="AE173" s="351"/>
      <c r="AF173" s="351"/>
      <c r="AG173" s="351"/>
      <c r="AH173" s="351"/>
      <c r="AI173" s="351"/>
      <c r="AJ173" s="351"/>
      <c r="AK173" s="351"/>
      <c r="AL173" s="351"/>
      <c r="AM173" s="351"/>
    </row>
    <row r="174" ht="12.0" customHeight="1">
      <c r="A174" s="351"/>
      <c r="B174" s="351"/>
      <c r="C174" s="351"/>
      <c r="D174" s="351"/>
      <c r="E174" s="351"/>
      <c r="F174" s="351"/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619"/>
      <c r="T174" s="351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51"/>
      <c r="AK174" s="351"/>
      <c r="AL174" s="351"/>
      <c r="AM174" s="351"/>
    </row>
    <row r="175" ht="12.0" customHeight="1">
      <c r="A175" s="351"/>
      <c r="B175" s="351"/>
      <c r="C175" s="351"/>
      <c r="D175" s="351"/>
      <c r="E175" s="351"/>
      <c r="F175" s="351"/>
      <c r="G175" s="351"/>
      <c r="H175" s="351"/>
      <c r="I175" s="351"/>
      <c r="J175" s="351"/>
      <c r="K175" s="351"/>
      <c r="L175" s="351"/>
      <c r="M175" s="351"/>
      <c r="N175" s="351"/>
      <c r="O175" s="351"/>
      <c r="P175" s="351"/>
      <c r="Q175" s="351"/>
      <c r="R175" s="351"/>
      <c r="S175" s="619"/>
      <c r="T175" s="351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51"/>
      <c r="AK175" s="351"/>
      <c r="AL175" s="351"/>
      <c r="AM175" s="351"/>
    </row>
    <row r="176" ht="12.0" customHeight="1">
      <c r="A176" s="351"/>
      <c r="B176" s="351"/>
      <c r="C176" s="351"/>
      <c r="D176" s="351"/>
      <c r="E176" s="351"/>
      <c r="F176" s="351"/>
      <c r="G176" s="351"/>
      <c r="H176" s="351"/>
      <c r="I176" s="351"/>
      <c r="J176" s="351"/>
      <c r="K176" s="351"/>
      <c r="L176" s="351"/>
      <c r="M176" s="351"/>
      <c r="N176" s="351"/>
      <c r="O176" s="351"/>
      <c r="P176" s="351"/>
      <c r="Q176" s="351"/>
      <c r="R176" s="351"/>
      <c r="S176" s="619"/>
      <c r="T176" s="351"/>
      <c r="U176" s="351"/>
      <c r="V176" s="351"/>
      <c r="W176" s="351"/>
      <c r="X176" s="351"/>
      <c r="Y176" s="351"/>
      <c r="Z176" s="351"/>
      <c r="AA176" s="351"/>
      <c r="AB176" s="351"/>
      <c r="AC176" s="351"/>
      <c r="AD176" s="351"/>
      <c r="AE176" s="351"/>
      <c r="AF176" s="351"/>
      <c r="AG176" s="351"/>
      <c r="AH176" s="351"/>
      <c r="AI176" s="351"/>
      <c r="AJ176" s="351"/>
      <c r="AK176" s="351"/>
      <c r="AL176" s="351"/>
      <c r="AM176" s="351"/>
    </row>
    <row r="177" ht="12.0" customHeight="1">
      <c r="A177" s="351"/>
      <c r="B177" s="351"/>
      <c r="C177" s="351"/>
      <c r="D177" s="351"/>
      <c r="E177" s="351"/>
      <c r="F177" s="351"/>
      <c r="G177" s="351"/>
      <c r="H177" s="351"/>
      <c r="I177" s="351"/>
      <c r="J177" s="351"/>
      <c r="K177" s="351"/>
      <c r="L177" s="351"/>
      <c r="M177" s="351"/>
      <c r="N177" s="351"/>
      <c r="O177" s="351"/>
      <c r="P177" s="351"/>
      <c r="Q177" s="351"/>
      <c r="R177" s="351"/>
      <c r="S177" s="619"/>
      <c r="T177" s="351"/>
      <c r="U177" s="351"/>
      <c r="V177" s="351"/>
      <c r="W177" s="351"/>
      <c r="X177" s="351"/>
      <c r="Y177" s="351"/>
      <c r="Z177" s="351"/>
      <c r="AA177" s="351"/>
      <c r="AB177" s="351"/>
      <c r="AC177" s="351"/>
      <c r="AD177" s="351"/>
      <c r="AE177" s="351"/>
      <c r="AF177" s="351"/>
      <c r="AG177" s="351"/>
      <c r="AH177" s="351"/>
      <c r="AI177" s="351"/>
      <c r="AJ177" s="351"/>
      <c r="AK177" s="351"/>
      <c r="AL177" s="351"/>
      <c r="AM177" s="351"/>
    </row>
    <row r="178" ht="12.0" customHeight="1">
      <c r="A178" s="351"/>
      <c r="B178" s="351"/>
      <c r="C178" s="351"/>
      <c r="D178" s="351"/>
      <c r="E178" s="351"/>
      <c r="F178" s="351"/>
      <c r="G178" s="351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R178" s="351"/>
      <c r="S178" s="619"/>
      <c r="T178" s="351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51"/>
      <c r="AK178" s="351"/>
      <c r="AL178" s="351"/>
      <c r="AM178" s="351"/>
    </row>
    <row r="179" ht="12.0" customHeight="1">
      <c r="A179" s="351"/>
      <c r="B179" s="351"/>
      <c r="C179" s="351"/>
      <c r="D179" s="351"/>
      <c r="E179" s="351"/>
      <c r="F179" s="351"/>
      <c r="G179" s="351"/>
      <c r="H179" s="351"/>
      <c r="I179" s="351"/>
      <c r="J179" s="351"/>
      <c r="K179" s="351"/>
      <c r="L179" s="351"/>
      <c r="M179" s="351"/>
      <c r="N179" s="351"/>
      <c r="O179" s="351"/>
      <c r="P179" s="351"/>
      <c r="Q179" s="351"/>
      <c r="R179" s="351"/>
      <c r="S179" s="619"/>
      <c r="T179" s="351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51"/>
      <c r="AK179" s="351"/>
      <c r="AL179" s="351"/>
      <c r="AM179" s="351"/>
    </row>
    <row r="180" ht="12.0" customHeight="1">
      <c r="A180" s="351"/>
      <c r="B180" s="351"/>
      <c r="C180" s="351"/>
      <c r="D180" s="351"/>
      <c r="E180" s="351"/>
      <c r="F180" s="351"/>
      <c r="G180" s="351"/>
      <c r="H180" s="351"/>
      <c r="I180" s="351"/>
      <c r="J180" s="351"/>
      <c r="K180" s="351"/>
      <c r="L180" s="351"/>
      <c r="M180" s="351"/>
      <c r="N180" s="351"/>
      <c r="O180" s="351"/>
      <c r="P180" s="351"/>
      <c r="Q180" s="351"/>
      <c r="R180" s="351"/>
      <c r="S180" s="619"/>
      <c r="T180" s="351"/>
      <c r="U180" s="351"/>
      <c r="V180" s="351"/>
      <c r="W180" s="351"/>
      <c r="X180" s="351"/>
      <c r="Y180" s="351"/>
      <c r="Z180" s="351"/>
      <c r="AA180" s="351"/>
      <c r="AB180" s="351"/>
      <c r="AC180" s="351"/>
      <c r="AD180" s="351"/>
      <c r="AE180" s="351"/>
      <c r="AF180" s="351"/>
      <c r="AG180" s="351"/>
      <c r="AH180" s="351"/>
      <c r="AI180" s="351"/>
      <c r="AJ180" s="351"/>
      <c r="AK180" s="351"/>
      <c r="AL180" s="351"/>
      <c r="AM180" s="351"/>
    </row>
    <row r="181" ht="12.0" customHeight="1">
      <c r="A181" s="351"/>
      <c r="B181" s="351"/>
      <c r="C181" s="351"/>
      <c r="D181" s="351"/>
      <c r="E181" s="351"/>
      <c r="F181" s="351"/>
      <c r="G181" s="351"/>
      <c r="H181" s="351"/>
      <c r="I181" s="351"/>
      <c r="J181" s="351"/>
      <c r="K181" s="351"/>
      <c r="L181" s="351"/>
      <c r="M181" s="351"/>
      <c r="N181" s="351"/>
      <c r="O181" s="351"/>
      <c r="P181" s="351"/>
      <c r="Q181" s="351"/>
      <c r="R181" s="351"/>
      <c r="S181" s="619"/>
      <c r="T181" s="351"/>
      <c r="U181" s="351"/>
      <c r="V181" s="351"/>
      <c r="W181" s="351"/>
      <c r="X181" s="351"/>
      <c r="Y181" s="351"/>
      <c r="Z181" s="351"/>
      <c r="AA181" s="351"/>
      <c r="AB181" s="351"/>
      <c r="AC181" s="351"/>
      <c r="AD181" s="351"/>
      <c r="AE181" s="351"/>
      <c r="AF181" s="351"/>
      <c r="AG181" s="351"/>
      <c r="AH181" s="351"/>
      <c r="AI181" s="351"/>
      <c r="AJ181" s="351"/>
      <c r="AK181" s="351"/>
      <c r="AL181" s="351"/>
      <c r="AM181" s="351"/>
    </row>
    <row r="182" ht="12.0" customHeight="1">
      <c r="A182" s="351"/>
      <c r="B182" s="351"/>
      <c r="C182" s="351"/>
      <c r="D182" s="351"/>
      <c r="E182" s="351"/>
      <c r="F182" s="351"/>
      <c r="G182" s="351"/>
      <c r="H182" s="351"/>
      <c r="I182" s="351"/>
      <c r="J182" s="351"/>
      <c r="K182" s="351"/>
      <c r="L182" s="351"/>
      <c r="M182" s="351"/>
      <c r="N182" s="351"/>
      <c r="O182" s="351"/>
      <c r="P182" s="351"/>
      <c r="Q182" s="351"/>
      <c r="R182" s="351"/>
      <c r="S182" s="619"/>
      <c r="T182" s="351"/>
      <c r="U182" s="351"/>
      <c r="V182" s="351"/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51"/>
      <c r="AL182" s="351"/>
      <c r="AM182" s="351"/>
    </row>
    <row r="183" ht="12.0" customHeight="1">
      <c r="A183" s="351"/>
      <c r="B183" s="351"/>
      <c r="C183" s="351"/>
      <c r="D183" s="351"/>
      <c r="E183" s="351"/>
      <c r="F183" s="351"/>
      <c r="G183" s="351"/>
      <c r="H183" s="351"/>
      <c r="I183" s="351"/>
      <c r="J183" s="351"/>
      <c r="K183" s="351"/>
      <c r="L183" s="351"/>
      <c r="M183" s="351"/>
      <c r="N183" s="351"/>
      <c r="O183" s="351"/>
      <c r="P183" s="351"/>
      <c r="Q183" s="351"/>
      <c r="R183" s="351"/>
      <c r="S183" s="619"/>
      <c r="T183" s="351"/>
      <c r="U183" s="351"/>
      <c r="V183" s="351"/>
      <c r="W183" s="351"/>
      <c r="X183" s="351"/>
      <c r="Y183" s="351"/>
      <c r="Z183" s="351"/>
      <c r="AA183" s="351"/>
      <c r="AB183" s="351"/>
      <c r="AC183" s="351"/>
      <c r="AD183" s="351"/>
      <c r="AE183" s="351"/>
      <c r="AF183" s="351"/>
      <c r="AG183" s="351"/>
      <c r="AH183" s="351"/>
      <c r="AI183" s="351"/>
      <c r="AJ183" s="351"/>
      <c r="AK183" s="351"/>
      <c r="AL183" s="351"/>
      <c r="AM183" s="351"/>
    </row>
    <row r="184" ht="12.0" customHeight="1">
      <c r="A184" s="351"/>
      <c r="B184" s="351"/>
      <c r="C184" s="351"/>
      <c r="D184" s="351"/>
      <c r="E184" s="351"/>
      <c r="F184" s="351"/>
      <c r="G184" s="351"/>
      <c r="H184" s="351"/>
      <c r="I184" s="351"/>
      <c r="J184" s="351"/>
      <c r="K184" s="351"/>
      <c r="L184" s="351"/>
      <c r="M184" s="351"/>
      <c r="N184" s="351"/>
      <c r="O184" s="351"/>
      <c r="P184" s="351"/>
      <c r="Q184" s="351"/>
      <c r="R184" s="351"/>
      <c r="S184" s="619"/>
      <c r="T184" s="351"/>
      <c r="U184" s="351"/>
      <c r="V184" s="351"/>
      <c r="W184" s="351"/>
      <c r="X184" s="351"/>
      <c r="Y184" s="351"/>
      <c r="Z184" s="351"/>
      <c r="AA184" s="351"/>
      <c r="AB184" s="351"/>
      <c r="AC184" s="351"/>
      <c r="AD184" s="351"/>
      <c r="AE184" s="351"/>
      <c r="AF184" s="351"/>
      <c r="AG184" s="351"/>
      <c r="AH184" s="351"/>
      <c r="AI184" s="351"/>
      <c r="AJ184" s="351"/>
      <c r="AK184" s="351"/>
      <c r="AL184" s="351"/>
      <c r="AM184" s="351"/>
    </row>
    <row r="185" ht="12.0" customHeight="1">
      <c r="A185" s="351"/>
      <c r="B185" s="351"/>
      <c r="C185" s="351"/>
      <c r="D185" s="351"/>
      <c r="E185" s="351"/>
      <c r="F185" s="351"/>
      <c r="G185" s="351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619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</row>
    <row r="186" ht="12.0" customHeight="1">
      <c r="A186" s="351"/>
      <c r="B186" s="351"/>
      <c r="C186" s="351"/>
      <c r="D186" s="351"/>
      <c r="E186" s="351"/>
      <c r="F186" s="351"/>
      <c r="G186" s="351"/>
      <c r="H186" s="351"/>
      <c r="I186" s="351"/>
      <c r="J186" s="351"/>
      <c r="K186" s="351"/>
      <c r="L186" s="351"/>
      <c r="M186" s="351"/>
      <c r="N186" s="351"/>
      <c r="O186" s="351"/>
      <c r="P186" s="351"/>
      <c r="Q186" s="351"/>
      <c r="R186" s="351"/>
      <c r="S186" s="619"/>
      <c r="T186" s="351"/>
      <c r="U186" s="351"/>
      <c r="V186" s="351"/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51"/>
      <c r="AL186" s="351"/>
      <c r="AM186" s="351"/>
    </row>
    <row r="187" ht="12.0" customHeight="1">
      <c r="A187" s="351"/>
      <c r="B187" s="351"/>
      <c r="C187" s="351"/>
      <c r="D187" s="351"/>
      <c r="E187" s="351"/>
      <c r="F187" s="351"/>
      <c r="G187" s="351"/>
      <c r="H187" s="351"/>
      <c r="I187" s="351"/>
      <c r="J187" s="351"/>
      <c r="K187" s="351"/>
      <c r="L187" s="351"/>
      <c r="M187" s="351"/>
      <c r="N187" s="351"/>
      <c r="O187" s="351"/>
      <c r="P187" s="351"/>
      <c r="Q187" s="351"/>
      <c r="R187" s="351"/>
      <c r="S187" s="619"/>
      <c r="T187" s="351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51"/>
      <c r="AK187" s="351"/>
      <c r="AL187" s="351"/>
      <c r="AM187" s="351"/>
    </row>
    <row r="188" ht="12.0" customHeight="1">
      <c r="A188" s="351"/>
      <c r="B188" s="351"/>
      <c r="C188" s="351"/>
      <c r="D188" s="351"/>
      <c r="E188" s="351"/>
      <c r="F188" s="351"/>
      <c r="G188" s="351"/>
      <c r="H188" s="351"/>
      <c r="I188" s="351"/>
      <c r="J188" s="351"/>
      <c r="K188" s="351"/>
      <c r="L188" s="351"/>
      <c r="M188" s="351"/>
      <c r="N188" s="351"/>
      <c r="O188" s="351"/>
      <c r="P188" s="351"/>
      <c r="Q188" s="351"/>
      <c r="R188" s="351"/>
      <c r="S188" s="619"/>
      <c r="T188" s="351"/>
      <c r="U188" s="351"/>
      <c r="V188" s="351"/>
      <c r="W188" s="351"/>
      <c r="X188" s="351"/>
      <c r="Y188" s="351"/>
      <c r="Z188" s="351"/>
      <c r="AA188" s="351"/>
      <c r="AB188" s="351"/>
      <c r="AC188" s="351"/>
      <c r="AD188" s="351"/>
      <c r="AE188" s="351"/>
      <c r="AF188" s="351"/>
      <c r="AG188" s="351"/>
      <c r="AH188" s="351"/>
      <c r="AI188" s="351"/>
      <c r="AJ188" s="351"/>
      <c r="AK188" s="351"/>
      <c r="AL188" s="351"/>
      <c r="AM188" s="351"/>
    </row>
    <row r="189" ht="12.0" customHeight="1">
      <c r="A189" s="351"/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N189" s="351"/>
      <c r="O189" s="351"/>
      <c r="P189" s="351"/>
      <c r="Q189" s="351"/>
      <c r="R189" s="351"/>
      <c r="S189" s="619"/>
      <c r="T189" s="351"/>
      <c r="U189" s="351"/>
      <c r="V189" s="351"/>
      <c r="W189" s="351"/>
      <c r="X189" s="351"/>
      <c r="Y189" s="351"/>
      <c r="Z189" s="351"/>
      <c r="AA189" s="351"/>
      <c r="AB189" s="351"/>
      <c r="AC189" s="351"/>
      <c r="AD189" s="351"/>
      <c r="AE189" s="351"/>
      <c r="AF189" s="351"/>
      <c r="AG189" s="351"/>
      <c r="AH189" s="351"/>
      <c r="AI189" s="351"/>
      <c r="AJ189" s="351"/>
      <c r="AK189" s="351"/>
      <c r="AL189" s="351"/>
      <c r="AM189" s="351"/>
    </row>
    <row r="190" ht="12.0" customHeight="1">
      <c r="A190" s="351"/>
      <c r="B190" s="351"/>
      <c r="C190" s="351"/>
      <c r="D190" s="351"/>
      <c r="E190" s="351"/>
      <c r="F190" s="351"/>
      <c r="G190" s="351"/>
      <c r="H190" s="351"/>
      <c r="I190" s="351"/>
      <c r="J190" s="351"/>
      <c r="K190" s="351"/>
      <c r="L190" s="351"/>
      <c r="M190" s="351"/>
      <c r="N190" s="351"/>
      <c r="O190" s="351"/>
      <c r="P190" s="351"/>
      <c r="Q190" s="351"/>
      <c r="R190" s="351"/>
      <c r="S190" s="619"/>
      <c r="T190" s="351"/>
      <c r="U190" s="351"/>
      <c r="V190" s="351"/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51"/>
      <c r="AK190" s="351"/>
      <c r="AL190" s="351"/>
      <c r="AM190" s="351"/>
    </row>
    <row r="191" ht="12.0" customHeight="1">
      <c r="A191" s="351"/>
      <c r="B191" s="351"/>
      <c r="C191" s="351"/>
      <c r="D191" s="351"/>
      <c r="E191" s="351"/>
      <c r="F191" s="351"/>
      <c r="G191" s="351"/>
      <c r="H191" s="351"/>
      <c r="I191" s="351"/>
      <c r="J191" s="351"/>
      <c r="K191" s="351"/>
      <c r="L191" s="351"/>
      <c r="M191" s="351"/>
      <c r="N191" s="351"/>
      <c r="O191" s="351"/>
      <c r="P191" s="351"/>
      <c r="Q191" s="351"/>
      <c r="R191" s="351"/>
      <c r="S191" s="619"/>
      <c r="T191" s="351"/>
      <c r="U191" s="351"/>
      <c r="V191" s="351"/>
      <c r="W191" s="351"/>
      <c r="X191" s="351"/>
      <c r="Y191" s="351"/>
      <c r="Z191" s="351"/>
      <c r="AA191" s="351"/>
      <c r="AB191" s="351"/>
      <c r="AC191" s="351"/>
      <c r="AD191" s="351"/>
      <c r="AE191" s="351"/>
      <c r="AF191" s="351"/>
      <c r="AG191" s="351"/>
      <c r="AH191" s="351"/>
      <c r="AI191" s="351"/>
      <c r="AJ191" s="351"/>
      <c r="AK191" s="351"/>
      <c r="AL191" s="351"/>
      <c r="AM191" s="351"/>
    </row>
    <row r="192" ht="12.0" customHeight="1">
      <c r="A192" s="351"/>
      <c r="B192" s="351"/>
      <c r="C192" s="351"/>
      <c r="D192" s="351"/>
      <c r="E192" s="351"/>
      <c r="F192" s="351"/>
      <c r="G192" s="351"/>
      <c r="H192" s="351"/>
      <c r="I192" s="351"/>
      <c r="J192" s="351"/>
      <c r="K192" s="351"/>
      <c r="L192" s="351"/>
      <c r="M192" s="351"/>
      <c r="N192" s="351"/>
      <c r="O192" s="351"/>
      <c r="P192" s="351"/>
      <c r="Q192" s="351"/>
      <c r="R192" s="351"/>
      <c r="S192" s="619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1"/>
      <c r="AJ192" s="351"/>
      <c r="AK192" s="351"/>
      <c r="AL192" s="351"/>
      <c r="AM192" s="351"/>
    </row>
    <row r="193" ht="12.0" customHeight="1">
      <c r="A193" s="351"/>
      <c r="B193" s="351"/>
      <c r="C193" s="351"/>
      <c r="D193" s="351"/>
      <c r="E193" s="351"/>
      <c r="F193" s="351"/>
      <c r="G193" s="351"/>
      <c r="H193" s="351"/>
      <c r="I193" s="351"/>
      <c r="J193" s="351"/>
      <c r="K193" s="351"/>
      <c r="L193" s="351"/>
      <c r="M193" s="351"/>
      <c r="N193" s="351"/>
      <c r="O193" s="351"/>
      <c r="P193" s="351"/>
      <c r="Q193" s="351"/>
      <c r="R193" s="351"/>
      <c r="S193" s="619"/>
      <c r="T193" s="351"/>
      <c r="U193" s="351"/>
      <c r="V193" s="351"/>
      <c r="W193" s="351"/>
      <c r="X193" s="351"/>
      <c r="Y193" s="351"/>
      <c r="Z193" s="351"/>
      <c r="AA193" s="351"/>
      <c r="AB193" s="351"/>
      <c r="AC193" s="351"/>
      <c r="AD193" s="351"/>
      <c r="AE193" s="351"/>
      <c r="AF193" s="351"/>
      <c r="AG193" s="351"/>
      <c r="AH193" s="351"/>
      <c r="AI193" s="351"/>
      <c r="AJ193" s="351"/>
      <c r="AK193" s="351"/>
      <c r="AL193" s="351"/>
      <c r="AM193" s="351"/>
    </row>
    <row r="194" ht="12.0" customHeight="1">
      <c r="A194" s="351"/>
      <c r="B194" s="351"/>
      <c r="C194" s="351"/>
      <c r="D194" s="351"/>
      <c r="E194" s="351"/>
      <c r="F194" s="351"/>
      <c r="G194" s="351"/>
      <c r="H194" s="351"/>
      <c r="I194" s="351"/>
      <c r="J194" s="351"/>
      <c r="K194" s="351"/>
      <c r="L194" s="351"/>
      <c r="M194" s="351"/>
      <c r="N194" s="351"/>
      <c r="O194" s="351"/>
      <c r="P194" s="351"/>
      <c r="Q194" s="351"/>
      <c r="R194" s="351"/>
      <c r="S194" s="619"/>
      <c r="T194" s="351"/>
      <c r="U194" s="351"/>
      <c r="V194" s="351"/>
      <c r="W194" s="351"/>
      <c r="X194" s="351"/>
      <c r="Y194" s="351"/>
      <c r="Z194" s="351"/>
      <c r="AA194" s="351"/>
      <c r="AB194" s="351"/>
      <c r="AC194" s="351"/>
      <c r="AD194" s="351"/>
      <c r="AE194" s="351"/>
      <c r="AF194" s="351"/>
      <c r="AG194" s="351"/>
      <c r="AH194" s="351"/>
      <c r="AI194" s="351"/>
      <c r="AJ194" s="351"/>
      <c r="AK194" s="351"/>
      <c r="AL194" s="351"/>
      <c r="AM194" s="351"/>
    </row>
    <row r="195" ht="12.0" customHeight="1">
      <c r="A195" s="351"/>
      <c r="B195" s="351"/>
      <c r="C195" s="351"/>
      <c r="D195" s="351"/>
      <c r="E195" s="351"/>
      <c r="F195" s="351"/>
      <c r="G195" s="351"/>
      <c r="H195" s="351"/>
      <c r="I195" s="351"/>
      <c r="J195" s="351"/>
      <c r="K195" s="351"/>
      <c r="L195" s="351"/>
      <c r="M195" s="351"/>
      <c r="N195" s="351"/>
      <c r="O195" s="351"/>
      <c r="P195" s="351"/>
      <c r="Q195" s="351"/>
      <c r="R195" s="351"/>
      <c r="S195" s="619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1"/>
      <c r="AJ195" s="351"/>
      <c r="AK195" s="351"/>
      <c r="AL195" s="351"/>
      <c r="AM195" s="351"/>
    </row>
    <row r="196" ht="12.0" customHeight="1">
      <c r="A196" s="351"/>
      <c r="B196" s="351"/>
      <c r="C196" s="351"/>
      <c r="D196" s="351"/>
      <c r="E196" s="351"/>
      <c r="F196" s="351"/>
      <c r="G196" s="351"/>
      <c r="H196" s="351"/>
      <c r="I196" s="351"/>
      <c r="J196" s="351"/>
      <c r="K196" s="351"/>
      <c r="L196" s="351"/>
      <c r="M196" s="351"/>
      <c r="N196" s="351"/>
      <c r="O196" s="351"/>
      <c r="P196" s="351"/>
      <c r="Q196" s="351"/>
      <c r="R196" s="351"/>
      <c r="S196" s="619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1"/>
      <c r="AJ196" s="351"/>
      <c r="AK196" s="351"/>
      <c r="AL196" s="351"/>
      <c r="AM196" s="351"/>
    </row>
    <row r="197" ht="12.0" customHeight="1">
      <c r="A197" s="351"/>
      <c r="B197" s="351"/>
      <c r="C197" s="351"/>
      <c r="D197" s="351"/>
      <c r="E197" s="351"/>
      <c r="F197" s="351"/>
      <c r="G197" s="351"/>
      <c r="H197" s="351"/>
      <c r="I197" s="351"/>
      <c r="J197" s="351"/>
      <c r="K197" s="351"/>
      <c r="L197" s="351"/>
      <c r="M197" s="351"/>
      <c r="N197" s="351"/>
      <c r="O197" s="351"/>
      <c r="P197" s="351"/>
      <c r="Q197" s="351"/>
      <c r="R197" s="351"/>
      <c r="S197" s="619"/>
      <c r="T197" s="351"/>
      <c r="U197" s="351"/>
      <c r="V197" s="351"/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351"/>
      <c r="AJ197" s="351"/>
      <c r="AK197" s="351"/>
      <c r="AL197" s="351"/>
      <c r="AM197" s="351"/>
    </row>
    <row r="198" ht="12.0" customHeight="1">
      <c r="A198" s="351"/>
      <c r="B198" s="351"/>
      <c r="C198" s="351"/>
      <c r="D198" s="351"/>
      <c r="E198" s="351"/>
      <c r="F198" s="351"/>
      <c r="G198" s="351"/>
      <c r="H198" s="351"/>
      <c r="I198" s="351"/>
      <c r="J198" s="351"/>
      <c r="K198" s="351"/>
      <c r="L198" s="351"/>
      <c r="M198" s="351"/>
      <c r="N198" s="351"/>
      <c r="O198" s="351"/>
      <c r="P198" s="351"/>
      <c r="Q198" s="351"/>
      <c r="R198" s="351"/>
      <c r="S198" s="619"/>
      <c r="T198" s="351"/>
      <c r="U198" s="351"/>
      <c r="V198" s="351"/>
      <c r="W198" s="351"/>
      <c r="X198" s="351"/>
      <c r="Y198" s="351"/>
      <c r="Z198" s="351"/>
      <c r="AA198" s="351"/>
      <c r="AB198" s="351"/>
      <c r="AC198" s="351"/>
      <c r="AD198" s="351"/>
      <c r="AE198" s="351"/>
      <c r="AF198" s="351"/>
      <c r="AG198" s="351"/>
      <c r="AH198" s="351"/>
      <c r="AI198" s="351"/>
      <c r="AJ198" s="351"/>
      <c r="AK198" s="351"/>
      <c r="AL198" s="351"/>
      <c r="AM198" s="351"/>
    </row>
    <row r="199" ht="12.0" customHeight="1">
      <c r="A199" s="351"/>
      <c r="B199" s="351"/>
      <c r="C199" s="351"/>
      <c r="D199" s="351"/>
      <c r="E199" s="351"/>
      <c r="F199" s="351"/>
      <c r="G199" s="351"/>
      <c r="H199" s="351"/>
      <c r="I199" s="351"/>
      <c r="J199" s="351"/>
      <c r="K199" s="351"/>
      <c r="L199" s="351"/>
      <c r="M199" s="351"/>
      <c r="N199" s="351"/>
      <c r="O199" s="351"/>
      <c r="P199" s="351"/>
      <c r="Q199" s="351"/>
      <c r="R199" s="351"/>
      <c r="S199" s="619"/>
      <c r="T199" s="351"/>
      <c r="U199" s="351"/>
      <c r="V199" s="351"/>
      <c r="W199" s="351"/>
      <c r="X199" s="351"/>
      <c r="Y199" s="351"/>
      <c r="Z199" s="351"/>
      <c r="AA199" s="351"/>
      <c r="AB199" s="351"/>
      <c r="AC199" s="351"/>
      <c r="AD199" s="351"/>
      <c r="AE199" s="351"/>
      <c r="AF199" s="351"/>
      <c r="AG199" s="351"/>
      <c r="AH199" s="351"/>
      <c r="AI199" s="351"/>
      <c r="AJ199" s="351"/>
      <c r="AK199" s="351"/>
      <c r="AL199" s="351"/>
      <c r="AM199" s="351"/>
    </row>
    <row r="200" ht="12.0" customHeight="1">
      <c r="A200" s="351"/>
      <c r="B200" s="351"/>
      <c r="C200" s="351"/>
      <c r="D200" s="351"/>
      <c r="E200" s="351"/>
      <c r="F200" s="351"/>
      <c r="G200" s="351"/>
      <c r="H200" s="351"/>
      <c r="I200" s="351"/>
      <c r="J200" s="351"/>
      <c r="K200" s="351"/>
      <c r="L200" s="351"/>
      <c r="M200" s="351"/>
      <c r="N200" s="351"/>
      <c r="O200" s="351"/>
      <c r="P200" s="351"/>
      <c r="Q200" s="351"/>
      <c r="R200" s="351"/>
      <c r="S200" s="619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1"/>
      <c r="AJ200" s="351"/>
      <c r="AK200" s="351"/>
      <c r="AL200" s="351"/>
      <c r="AM200" s="351"/>
    </row>
    <row r="201" ht="12.0" customHeight="1">
      <c r="A201" s="351"/>
      <c r="B201" s="351"/>
      <c r="C201" s="351"/>
      <c r="D201" s="351"/>
      <c r="E201" s="351"/>
      <c r="F201" s="351"/>
      <c r="G201" s="351"/>
      <c r="H201" s="351"/>
      <c r="I201" s="351"/>
      <c r="J201" s="351"/>
      <c r="K201" s="351"/>
      <c r="L201" s="351"/>
      <c r="M201" s="351"/>
      <c r="N201" s="351"/>
      <c r="O201" s="351"/>
      <c r="P201" s="351"/>
      <c r="Q201" s="351"/>
      <c r="R201" s="351"/>
      <c r="S201" s="619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1"/>
      <c r="AJ201" s="351"/>
      <c r="AK201" s="351"/>
      <c r="AL201" s="351"/>
      <c r="AM201" s="351"/>
    </row>
    <row r="202" ht="12.0" customHeight="1">
      <c r="A202" s="351"/>
      <c r="B202" s="351"/>
      <c r="C202" s="351"/>
      <c r="D202" s="351"/>
      <c r="E202" s="351"/>
      <c r="F202" s="351"/>
      <c r="G202" s="351"/>
      <c r="H202" s="351"/>
      <c r="I202" s="351"/>
      <c r="J202" s="351"/>
      <c r="K202" s="351"/>
      <c r="L202" s="351"/>
      <c r="M202" s="351"/>
      <c r="N202" s="351"/>
      <c r="O202" s="351"/>
      <c r="P202" s="351"/>
      <c r="Q202" s="351"/>
      <c r="R202" s="351"/>
      <c r="S202" s="619"/>
      <c r="T202" s="351"/>
      <c r="U202" s="351"/>
      <c r="V202" s="351"/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351"/>
      <c r="AH202" s="351"/>
      <c r="AI202" s="351"/>
      <c r="AJ202" s="351"/>
      <c r="AK202" s="351"/>
      <c r="AL202" s="351"/>
      <c r="AM202" s="351"/>
    </row>
    <row r="203" ht="12.0" customHeight="1">
      <c r="A203" s="351"/>
      <c r="B203" s="351"/>
      <c r="C203" s="351"/>
      <c r="D203" s="351"/>
      <c r="E203" s="351"/>
      <c r="F203" s="351"/>
      <c r="G203" s="351"/>
      <c r="H203" s="351"/>
      <c r="I203" s="351"/>
      <c r="J203" s="351"/>
      <c r="K203" s="351"/>
      <c r="L203" s="351"/>
      <c r="M203" s="351"/>
      <c r="N203" s="351"/>
      <c r="O203" s="351"/>
      <c r="P203" s="351"/>
      <c r="Q203" s="351"/>
      <c r="R203" s="351"/>
      <c r="S203" s="619"/>
      <c r="T203" s="351"/>
      <c r="U203" s="351"/>
      <c r="V203" s="351"/>
      <c r="W203" s="351"/>
      <c r="X203" s="351"/>
      <c r="Y203" s="351"/>
      <c r="Z203" s="351"/>
      <c r="AA203" s="351"/>
      <c r="AB203" s="351"/>
      <c r="AC203" s="351"/>
      <c r="AD203" s="351"/>
      <c r="AE203" s="351"/>
      <c r="AF203" s="351"/>
      <c r="AG203" s="351"/>
      <c r="AH203" s="351"/>
      <c r="AI203" s="351"/>
      <c r="AJ203" s="351"/>
      <c r="AK203" s="351"/>
      <c r="AL203" s="351"/>
      <c r="AM203" s="351"/>
    </row>
    <row r="204" ht="12.0" customHeight="1">
      <c r="A204" s="351"/>
      <c r="B204" s="351"/>
      <c r="C204" s="351"/>
      <c r="D204" s="351"/>
      <c r="E204" s="351"/>
      <c r="F204" s="351"/>
      <c r="G204" s="351"/>
      <c r="H204" s="351"/>
      <c r="I204" s="351"/>
      <c r="J204" s="351"/>
      <c r="K204" s="351"/>
      <c r="L204" s="351"/>
      <c r="M204" s="351"/>
      <c r="N204" s="351"/>
      <c r="O204" s="351"/>
      <c r="P204" s="351"/>
      <c r="Q204" s="351"/>
      <c r="R204" s="351"/>
      <c r="S204" s="619"/>
      <c r="T204" s="351"/>
      <c r="U204" s="351"/>
      <c r="V204" s="351"/>
      <c r="W204" s="351"/>
      <c r="X204" s="351"/>
      <c r="Y204" s="351"/>
      <c r="Z204" s="351"/>
      <c r="AA204" s="351"/>
      <c r="AB204" s="351"/>
      <c r="AC204" s="351"/>
      <c r="AD204" s="351"/>
      <c r="AE204" s="351"/>
      <c r="AF204" s="351"/>
      <c r="AG204" s="351"/>
      <c r="AH204" s="351"/>
      <c r="AI204" s="351"/>
      <c r="AJ204" s="351"/>
      <c r="AK204" s="351"/>
      <c r="AL204" s="351"/>
      <c r="AM204" s="351"/>
    </row>
    <row r="205" ht="12.0" customHeight="1">
      <c r="A205" s="351"/>
      <c r="B205" s="351"/>
      <c r="C205" s="351"/>
      <c r="D205" s="351"/>
      <c r="E205" s="351"/>
      <c r="F205" s="351"/>
      <c r="G205" s="351"/>
      <c r="H205" s="351"/>
      <c r="I205" s="351"/>
      <c r="J205" s="351"/>
      <c r="K205" s="351"/>
      <c r="L205" s="351"/>
      <c r="M205" s="351"/>
      <c r="N205" s="351"/>
      <c r="O205" s="351"/>
      <c r="P205" s="351"/>
      <c r="Q205" s="351"/>
      <c r="R205" s="351"/>
      <c r="S205" s="619"/>
      <c r="T205" s="351"/>
      <c r="U205" s="351"/>
      <c r="V205" s="351"/>
      <c r="W205" s="351"/>
      <c r="X205" s="351"/>
      <c r="Y205" s="351"/>
      <c r="Z205" s="351"/>
      <c r="AA205" s="351"/>
      <c r="AB205" s="351"/>
      <c r="AC205" s="351"/>
      <c r="AD205" s="351"/>
      <c r="AE205" s="351"/>
      <c r="AF205" s="351"/>
      <c r="AG205" s="351"/>
      <c r="AH205" s="351"/>
      <c r="AI205" s="351"/>
      <c r="AJ205" s="351"/>
      <c r="AK205" s="351"/>
      <c r="AL205" s="351"/>
      <c r="AM205" s="351"/>
    </row>
    <row r="206" ht="12.0" customHeight="1">
      <c r="A206" s="351"/>
      <c r="B206" s="351"/>
      <c r="C206" s="351"/>
      <c r="D206" s="351"/>
      <c r="E206" s="351"/>
      <c r="F206" s="351"/>
      <c r="G206" s="351"/>
      <c r="H206" s="351"/>
      <c r="I206" s="351"/>
      <c r="J206" s="351"/>
      <c r="K206" s="351"/>
      <c r="L206" s="351"/>
      <c r="M206" s="351"/>
      <c r="N206" s="351"/>
      <c r="O206" s="351"/>
      <c r="P206" s="351"/>
      <c r="Q206" s="351"/>
      <c r="R206" s="351"/>
      <c r="S206" s="619"/>
      <c r="T206" s="351"/>
      <c r="U206" s="351"/>
      <c r="V206" s="351"/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351"/>
      <c r="AI206" s="351"/>
      <c r="AJ206" s="351"/>
      <c r="AK206" s="351"/>
      <c r="AL206" s="351"/>
      <c r="AM206" s="351"/>
    </row>
    <row r="207" ht="12.0" customHeight="1">
      <c r="A207" s="351"/>
      <c r="B207" s="351"/>
      <c r="C207" s="351"/>
      <c r="D207" s="351"/>
      <c r="E207" s="351"/>
      <c r="F207" s="351"/>
      <c r="G207" s="351"/>
      <c r="H207" s="351"/>
      <c r="I207" s="351"/>
      <c r="J207" s="351"/>
      <c r="K207" s="351"/>
      <c r="L207" s="351"/>
      <c r="M207" s="351"/>
      <c r="N207" s="351"/>
      <c r="O207" s="351"/>
      <c r="P207" s="351"/>
      <c r="Q207" s="351"/>
      <c r="R207" s="351"/>
      <c r="S207" s="619"/>
      <c r="T207" s="351"/>
      <c r="U207" s="351"/>
      <c r="V207" s="351"/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51"/>
      <c r="AK207" s="351"/>
      <c r="AL207" s="351"/>
      <c r="AM207" s="351"/>
    </row>
    <row r="208" ht="12.0" customHeight="1">
      <c r="A208" s="351"/>
      <c r="B208" s="351"/>
      <c r="C208" s="351"/>
      <c r="D208" s="351"/>
      <c r="E208" s="351"/>
      <c r="F208" s="351"/>
      <c r="G208" s="351"/>
      <c r="H208" s="351"/>
      <c r="I208" s="351"/>
      <c r="J208" s="351"/>
      <c r="K208" s="351"/>
      <c r="L208" s="351"/>
      <c r="M208" s="351"/>
      <c r="N208" s="351"/>
      <c r="O208" s="351"/>
      <c r="P208" s="351"/>
      <c r="Q208" s="351"/>
      <c r="R208" s="351"/>
      <c r="S208" s="619"/>
      <c r="T208" s="351"/>
      <c r="U208" s="351"/>
      <c r="V208" s="351"/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51"/>
      <c r="AL208" s="351"/>
      <c r="AM208" s="351"/>
    </row>
    <row r="209" ht="12.0" customHeight="1">
      <c r="A209" s="351"/>
      <c r="B209" s="351"/>
      <c r="C209" s="351"/>
      <c r="D209" s="351"/>
      <c r="E209" s="351"/>
      <c r="F209" s="351"/>
      <c r="G209" s="351"/>
      <c r="H209" s="351"/>
      <c r="I209" s="351"/>
      <c r="J209" s="351"/>
      <c r="K209" s="351"/>
      <c r="L209" s="351"/>
      <c r="M209" s="351"/>
      <c r="N209" s="351"/>
      <c r="O209" s="351"/>
      <c r="P209" s="351"/>
      <c r="Q209" s="351"/>
      <c r="R209" s="351"/>
      <c r="S209" s="619"/>
      <c r="T209" s="351"/>
      <c r="U209" s="351"/>
      <c r="V209" s="351"/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351"/>
      <c r="AI209" s="351"/>
      <c r="AJ209" s="351"/>
      <c r="AK209" s="351"/>
      <c r="AL209" s="351"/>
      <c r="AM209" s="351"/>
    </row>
    <row r="210" ht="12.0" customHeight="1">
      <c r="A210" s="351"/>
      <c r="B210" s="351"/>
      <c r="C210" s="351"/>
      <c r="D210" s="351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1"/>
      <c r="P210" s="351"/>
      <c r="Q210" s="351"/>
      <c r="R210" s="351"/>
      <c r="S210" s="619"/>
      <c r="T210" s="351"/>
      <c r="U210" s="351"/>
      <c r="V210" s="351"/>
      <c r="W210" s="351"/>
      <c r="X210" s="351"/>
      <c r="Y210" s="351"/>
      <c r="Z210" s="351"/>
      <c r="AA210" s="351"/>
      <c r="AB210" s="351"/>
      <c r="AC210" s="351"/>
      <c r="AD210" s="351"/>
      <c r="AE210" s="351"/>
      <c r="AF210" s="351"/>
      <c r="AG210" s="351"/>
      <c r="AH210" s="351"/>
      <c r="AI210" s="351"/>
      <c r="AJ210" s="351"/>
      <c r="AK210" s="351"/>
      <c r="AL210" s="351"/>
      <c r="AM210" s="351"/>
    </row>
    <row r="211" ht="12.0" customHeight="1">
      <c r="A211" s="351"/>
      <c r="B211" s="351"/>
      <c r="C211" s="351"/>
      <c r="D211" s="351"/>
      <c r="E211" s="351"/>
      <c r="F211" s="351"/>
      <c r="G211" s="351"/>
      <c r="H211" s="351"/>
      <c r="I211" s="351"/>
      <c r="J211" s="351"/>
      <c r="K211" s="351"/>
      <c r="L211" s="351"/>
      <c r="M211" s="351"/>
      <c r="N211" s="351"/>
      <c r="O211" s="351"/>
      <c r="P211" s="351"/>
      <c r="Q211" s="351"/>
      <c r="R211" s="351"/>
      <c r="S211" s="619"/>
      <c r="T211" s="351"/>
      <c r="U211" s="351"/>
      <c r="V211" s="351"/>
      <c r="W211" s="351"/>
      <c r="X211" s="351"/>
      <c r="Y211" s="351"/>
      <c r="Z211" s="351"/>
      <c r="AA211" s="351"/>
      <c r="AB211" s="351"/>
      <c r="AC211" s="351"/>
      <c r="AD211" s="351"/>
      <c r="AE211" s="351"/>
      <c r="AF211" s="351"/>
      <c r="AG211" s="351"/>
      <c r="AH211" s="351"/>
      <c r="AI211" s="351"/>
      <c r="AJ211" s="351"/>
      <c r="AK211" s="351"/>
      <c r="AL211" s="351"/>
      <c r="AM211" s="351"/>
    </row>
    <row r="212" ht="12.0" customHeight="1">
      <c r="A212" s="351"/>
      <c r="B212" s="351"/>
      <c r="C212" s="351"/>
      <c r="D212" s="351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1"/>
      <c r="P212" s="351"/>
      <c r="Q212" s="351"/>
      <c r="R212" s="351"/>
      <c r="S212" s="619"/>
      <c r="T212" s="351"/>
      <c r="U212" s="351"/>
      <c r="V212" s="351"/>
      <c r="W212" s="351"/>
      <c r="X212" s="351"/>
      <c r="Y212" s="351"/>
      <c r="Z212" s="351"/>
      <c r="AA212" s="351"/>
      <c r="AB212" s="351"/>
      <c r="AC212" s="351"/>
      <c r="AD212" s="351"/>
      <c r="AE212" s="351"/>
      <c r="AF212" s="351"/>
      <c r="AG212" s="351"/>
      <c r="AH212" s="351"/>
      <c r="AI212" s="351"/>
      <c r="AJ212" s="351"/>
      <c r="AK212" s="351"/>
      <c r="AL212" s="351"/>
      <c r="AM212" s="351"/>
    </row>
    <row r="213" ht="12.0" customHeight="1">
      <c r="A213" s="351"/>
      <c r="B213" s="351"/>
      <c r="C213" s="351"/>
      <c r="D213" s="351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R213" s="351"/>
      <c r="S213" s="619"/>
      <c r="T213" s="351"/>
      <c r="U213" s="351"/>
      <c r="V213" s="351"/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51"/>
      <c r="AL213" s="351"/>
      <c r="AM213" s="351"/>
    </row>
    <row r="214" ht="12.0" customHeight="1">
      <c r="A214" s="351"/>
      <c r="B214" s="351"/>
      <c r="C214" s="351"/>
      <c r="D214" s="351"/>
      <c r="E214" s="351"/>
      <c r="F214" s="351"/>
      <c r="G214" s="351"/>
      <c r="H214" s="351"/>
      <c r="I214" s="351"/>
      <c r="J214" s="351"/>
      <c r="K214" s="351"/>
      <c r="L214" s="351"/>
      <c r="M214" s="351"/>
      <c r="N214" s="351"/>
      <c r="O214" s="351"/>
      <c r="P214" s="351"/>
      <c r="Q214" s="351"/>
      <c r="R214" s="351"/>
      <c r="S214" s="619"/>
      <c r="T214" s="351"/>
      <c r="U214" s="351"/>
      <c r="V214" s="351"/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51"/>
      <c r="AK214" s="351"/>
      <c r="AL214" s="351"/>
      <c r="AM214" s="351"/>
    </row>
    <row r="215" ht="12.0" customHeight="1">
      <c r="A215" s="351"/>
      <c r="B215" s="351"/>
      <c r="C215" s="351"/>
      <c r="D215" s="351"/>
      <c r="E215" s="351"/>
      <c r="F215" s="351"/>
      <c r="G215" s="351"/>
      <c r="H215" s="351"/>
      <c r="I215" s="351"/>
      <c r="J215" s="351"/>
      <c r="K215" s="351"/>
      <c r="L215" s="351"/>
      <c r="M215" s="351"/>
      <c r="N215" s="351"/>
      <c r="O215" s="351"/>
      <c r="P215" s="351"/>
      <c r="Q215" s="351"/>
      <c r="R215" s="351"/>
      <c r="S215" s="619"/>
      <c r="T215" s="351"/>
      <c r="U215" s="351"/>
      <c r="V215" s="351"/>
      <c r="W215" s="351"/>
      <c r="X215" s="351"/>
      <c r="Y215" s="351"/>
      <c r="Z215" s="351"/>
      <c r="AA215" s="351"/>
      <c r="AB215" s="351"/>
      <c r="AC215" s="351"/>
      <c r="AD215" s="351"/>
      <c r="AE215" s="351"/>
      <c r="AF215" s="351"/>
      <c r="AG215" s="351"/>
      <c r="AH215" s="351"/>
      <c r="AI215" s="351"/>
      <c r="AJ215" s="351"/>
      <c r="AK215" s="351"/>
      <c r="AL215" s="351"/>
      <c r="AM215" s="351"/>
    </row>
    <row r="216" ht="12.0" customHeight="1">
      <c r="A216" s="351"/>
      <c r="B216" s="351"/>
      <c r="C216" s="351"/>
      <c r="D216" s="351"/>
      <c r="E216" s="351"/>
      <c r="F216" s="351"/>
      <c r="G216" s="351"/>
      <c r="H216" s="351"/>
      <c r="I216" s="351"/>
      <c r="J216" s="351"/>
      <c r="K216" s="351"/>
      <c r="L216" s="351"/>
      <c r="M216" s="351"/>
      <c r="N216" s="351"/>
      <c r="O216" s="351"/>
      <c r="P216" s="351"/>
      <c r="Q216" s="351"/>
      <c r="R216" s="351"/>
      <c r="S216" s="619"/>
      <c r="T216" s="351"/>
      <c r="U216" s="351"/>
      <c r="V216" s="351"/>
      <c r="W216" s="351"/>
      <c r="X216" s="351"/>
      <c r="Y216" s="351"/>
      <c r="Z216" s="351"/>
      <c r="AA216" s="351"/>
      <c r="AB216" s="351"/>
      <c r="AC216" s="351"/>
      <c r="AD216" s="351"/>
      <c r="AE216" s="351"/>
      <c r="AF216" s="351"/>
      <c r="AG216" s="351"/>
      <c r="AH216" s="351"/>
      <c r="AI216" s="351"/>
      <c r="AJ216" s="351"/>
      <c r="AK216" s="351"/>
      <c r="AL216" s="351"/>
      <c r="AM216" s="351"/>
    </row>
    <row r="217" ht="12.0" customHeight="1">
      <c r="A217" s="351"/>
      <c r="B217" s="351"/>
      <c r="C217" s="351"/>
      <c r="D217" s="351"/>
      <c r="E217" s="351"/>
      <c r="F217" s="351"/>
      <c r="G217" s="351"/>
      <c r="H217" s="351"/>
      <c r="I217" s="351"/>
      <c r="J217" s="351"/>
      <c r="K217" s="351"/>
      <c r="L217" s="351"/>
      <c r="M217" s="351"/>
      <c r="N217" s="351"/>
      <c r="O217" s="351"/>
      <c r="P217" s="351"/>
      <c r="Q217" s="351"/>
      <c r="R217" s="351"/>
      <c r="S217" s="619"/>
      <c r="T217" s="351"/>
      <c r="U217" s="351"/>
      <c r="V217" s="351"/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351"/>
      <c r="AI217" s="351"/>
      <c r="AJ217" s="351"/>
      <c r="AK217" s="351"/>
      <c r="AL217" s="351"/>
      <c r="AM217" s="351"/>
    </row>
    <row r="218" ht="12.0" customHeight="1">
      <c r="A218" s="351"/>
      <c r="B218" s="351"/>
      <c r="C218" s="351"/>
      <c r="D218" s="351"/>
      <c r="E218" s="351"/>
      <c r="F218" s="351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619"/>
      <c r="T218" s="351"/>
      <c r="U218" s="351"/>
      <c r="V218" s="351"/>
      <c r="W218" s="351"/>
      <c r="X218" s="351"/>
      <c r="Y218" s="351"/>
      <c r="Z218" s="351"/>
      <c r="AA218" s="351"/>
      <c r="AB218" s="351"/>
      <c r="AC218" s="351"/>
      <c r="AD218" s="351"/>
      <c r="AE218" s="351"/>
      <c r="AF218" s="351"/>
      <c r="AG218" s="351"/>
      <c r="AH218" s="351"/>
      <c r="AI218" s="351"/>
      <c r="AJ218" s="351"/>
      <c r="AK218" s="351"/>
      <c r="AL218" s="351"/>
      <c r="AM218" s="351"/>
    </row>
    <row r="219" ht="12.0" customHeight="1">
      <c r="A219" s="351"/>
      <c r="B219" s="351"/>
      <c r="C219" s="351"/>
      <c r="D219" s="351"/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1"/>
      <c r="P219" s="351"/>
      <c r="Q219" s="351"/>
      <c r="R219" s="351"/>
      <c r="S219" s="619"/>
      <c r="T219" s="351"/>
      <c r="U219" s="351"/>
      <c r="V219" s="351"/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351"/>
      <c r="AI219" s="351"/>
      <c r="AJ219" s="351"/>
      <c r="AK219" s="351"/>
      <c r="AL219" s="351"/>
      <c r="AM219" s="351"/>
    </row>
    <row r="220" ht="12.0" customHeight="1">
      <c r="A220" s="351"/>
      <c r="B220" s="351"/>
      <c r="C220" s="351"/>
      <c r="D220" s="351"/>
      <c r="E220" s="351"/>
      <c r="F220" s="351"/>
      <c r="G220" s="351"/>
      <c r="H220" s="351"/>
      <c r="I220" s="351"/>
      <c r="J220" s="351"/>
      <c r="K220" s="351"/>
      <c r="L220" s="351"/>
      <c r="M220" s="351"/>
      <c r="N220" s="351"/>
      <c r="O220" s="351"/>
      <c r="P220" s="351"/>
      <c r="Q220" s="351"/>
      <c r="R220" s="351"/>
      <c r="S220" s="619"/>
      <c r="T220" s="351"/>
      <c r="U220" s="351"/>
      <c r="V220" s="351"/>
      <c r="W220" s="351"/>
      <c r="X220" s="351"/>
      <c r="Y220" s="351"/>
      <c r="Z220" s="351"/>
      <c r="AA220" s="351"/>
      <c r="AB220" s="351"/>
      <c r="AC220" s="351"/>
      <c r="AD220" s="351"/>
      <c r="AE220" s="351"/>
      <c r="AF220" s="351"/>
      <c r="AG220" s="351"/>
      <c r="AH220" s="351"/>
      <c r="AI220" s="351"/>
      <c r="AJ220" s="351"/>
      <c r="AK220" s="351"/>
      <c r="AL220" s="351"/>
      <c r="AM220" s="351"/>
    </row>
    <row r="221" ht="12.0" customHeight="1">
      <c r="A221" s="351"/>
      <c r="B221" s="351"/>
      <c r="C221" s="351"/>
      <c r="D221" s="351"/>
      <c r="E221" s="351"/>
      <c r="F221" s="351"/>
      <c r="G221" s="351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R221" s="351"/>
      <c r="S221" s="619"/>
      <c r="T221" s="351"/>
      <c r="U221" s="351"/>
      <c r="V221" s="351"/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351"/>
      <c r="AJ221" s="351"/>
      <c r="AK221" s="351"/>
      <c r="AL221" s="351"/>
      <c r="AM221" s="351"/>
    </row>
    <row r="222" ht="12.0" customHeight="1">
      <c r="A222" s="351"/>
      <c r="B222" s="351"/>
      <c r="C222" s="351"/>
      <c r="D222" s="351"/>
      <c r="E222" s="351"/>
      <c r="F222" s="351"/>
      <c r="G222" s="351"/>
      <c r="H222" s="351"/>
      <c r="I222" s="351"/>
      <c r="J222" s="351"/>
      <c r="K222" s="351"/>
      <c r="L222" s="351"/>
      <c r="M222" s="351"/>
      <c r="N222" s="351"/>
      <c r="O222" s="351"/>
      <c r="P222" s="351"/>
      <c r="Q222" s="351"/>
      <c r="R222" s="351"/>
      <c r="S222" s="619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1"/>
      <c r="AJ222" s="351"/>
      <c r="AK222" s="351"/>
      <c r="AL222" s="351"/>
      <c r="AM222" s="351"/>
    </row>
    <row r="223" ht="12.0" customHeight="1">
      <c r="A223" s="351"/>
      <c r="B223" s="351"/>
      <c r="C223" s="351"/>
      <c r="D223" s="351"/>
      <c r="E223" s="351"/>
      <c r="F223" s="351"/>
      <c r="G223" s="351"/>
      <c r="H223" s="351"/>
      <c r="I223" s="351"/>
      <c r="J223" s="351"/>
      <c r="K223" s="351"/>
      <c r="L223" s="351"/>
      <c r="M223" s="351"/>
      <c r="N223" s="351"/>
      <c r="O223" s="351"/>
      <c r="P223" s="351"/>
      <c r="Q223" s="351"/>
      <c r="R223" s="351"/>
      <c r="S223" s="619"/>
      <c r="T223" s="351"/>
      <c r="U223" s="351"/>
      <c r="V223" s="351"/>
      <c r="W223" s="351"/>
      <c r="X223" s="351"/>
      <c r="Y223" s="351"/>
      <c r="Z223" s="351"/>
      <c r="AA223" s="351"/>
      <c r="AB223" s="351"/>
      <c r="AC223" s="351"/>
      <c r="AD223" s="351"/>
      <c r="AE223" s="351"/>
      <c r="AF223" s="351"/>
      <c r="AG223" s="351"/>
      <c r="AH223" s="351"/>
      <c r="AI223" s="351"/>
      <c r="AJ223" s="351"/>
      <c r="AK223" s="351"/>
      <c r="AL223" s="351"/>
      <c r="AM223" s="351"/>
    </row>
    <row r="224" ht="12.0" customHeight="1">
      <c r="A224" s="351"/>
      <c r="B224" s="351"/>
      <c r="C224" s="351"/>
      <c r="D224" s="351"/>
      <c r="E224" s="351"/>
      <c r="F224" s="351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619"/>
      <c r="T224" s="351"/>
      <c r="U224" s="351"/>
      <c r="V224" s="351"/>
      <c r="W224" s="351"/>
      <c r="X224" s="351"/>
      <c r="Y224" s="351"/>
      <c r="Z224" s="351"/>
      <c r="AA224" s="351"/>
      <c r="AB224" s="351"/>
      <c r="AC224" s="351"/>
      <c r="AD224" s="351"/>
      <c r="AE224" s="351"/>
      <c r="AF224" s="351"/>
      <c r="AG224" s="351"/>
      <c r="AH224" s="351"/>
      <c r="AI224" s="351"/>
      <c r="AJ224" s="351"/>
      <c r="AK224" s="351"/>
      <c r="AL224" s="351"/>
      <c r="AM224" s="351"/>
    </row>
    <row r="225" ht="12.0" customHeight="1">
      <c r="A225" s="351"/>
      <c r="B225" s="351"/>
      <c r="C225" s="351"/>
      <c r="D225" s="351"/>
      <c r="E225" s="351"/>
      <c r="F225" s="351"/>
      <c r="G225" s="351"/>
      <c r="H225" s="351"/>
      <c r="I225" s="351"/>
      <c r="J225" s="351"/>
      <c r="K225" s="351"/>
      <c r="L225" s="351"/>
      <c r="M225" s="351"/>
      <c r="N225" s="351"/>
      <c r="O225" s="351"/>
      <c r="P225" s="351"/>
      <c r="Q225" s="351"/>
      <c r="R225" s="351"/>
      <c r="S225" s="619"/>
      <c r="T225" s="351"/>
      <c r="U225" s="351"/>
      <c r="V225" s="351"/>
      <c r="W225" s="351"/>
      <c r="X225" s="351"/>
      <c r="Y225" s="351"/>
      <c r="Z225" s="351"/>
      <c r="AA225" s="351"/>
      <c r="AB225" s="351"/>
      <c r="AC225" s="351"/>
      <c r="AD225" s="351"/>
      <c r="AE225" s="351"/>
      <c r="AF225" s="351"/>
      <c r="AG225" s="351"/>
      <c r="AH225" s="351"/>
      <c r="AI225" s="351"/>
      <c r="AJ225" s="351"/>
      <c r="AK225" s="351"/>
      <c r="AL225" s="351"/>
      <c r="AM225" s="351"/>
    </row>
    <row r="226" ht="12.0" customHeight="1">
      <c r="A226" s="351"/>
      <c r="B226" s="351"/>
      <c r="C226" s="351"/>
      <c r="D226" s="351"/>
      <c r="E226" s="351"/>
      <c r="F226" s="351"/>
      <c r="G226" s="351"/>
      <c r="H226" s="351"/>
      <c r="I226" s="351"/>
      <c r="J226" s="351"/>
      <c r="K226" s="351"/>
      <c r="L226" s="351"/>
      <c r="M226" s="351"/>
      <c r="N226" s="351"/>
      <c r="O226" s="351"/>
      <c r="P226" s="351"/>
      <c r="Q226" s="351"/>
      <c r="R226" s="351"/>
      <c r="S226" s="619"/>
      <c r="T226" s="351"/>
      <c r="U226" s="351"/>
      <c r="V226" s="351"/>
      <c r="W226" s="351"/>
      <c r="X226" s="351"/>
      <c r="Y226" s="351"/>
      <c r="Z226" s="351"/>
      <c r="AA226" s="351"/>
      <c r="AB226" s="351"/>
      <c r="AC226" s="351"/>
      <c r="AD226" s="351"/>
      <c r="AE226" s="351"/>
      <c r="AF226" s="351"/>
      <c r="AG226" s="351"/>
      <c r="AH226" s="351"/>
      <c r="AI226" s="351"/>
      <c r="AJ226" s="351"/>
      <c r="AK226" s="351"/>
      <c r="AL226" s="351"/>
      <c r="AM226" s="351"/>
    </row>
    <row r="227" ht="12.0" customHeight="1">
      <c r="A227" s="351"/>
      <c r="B227" s="351"/>
      <c r="C227" s="351"/>
      <c r="D227" s="351"/>
      <c r="E227" s="351"/>
      <c r="F227" s="351"/>
      <c r="G227" s="351"/>
      <c r="H227" s="351"/>
      <c r="I227" s="351"/>
      <c r="J227" s="351"/>
      <c r="K227" s="351"/>
      <c r="L227" s="351"/>
      <c r="M227" s="351"/>
      <c r="N227" s="351"/>
      <c r="O227" s="351"/>
      <c r="P227" s="351"/>
      <c r="Q227" s="351"/>
      <c r="R227" s="351"/>
      <c r="S227" s="619"/>
      <c r="T227" s="351"/>
      <c r="U227" s="351"/>
      <c r="V227" s="351"/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351"/>
      <c r="AH227" s="351"/>
      <c r="AI227" s="351"/>
      <c r="AJ227" s="351"/>
      <c r="AK227" s="351"/>
      <c r="AL227" s="351"/>
      <c r="AM227" s="351"/>
    </row>
    <row r="228" ht="12.0" customHeight="1">
      <c r="A228" s="351"/>
      <c r="B228" s="351"/>
      <c r="C228" s="351"/>
      <c r="D228" s="351"/>
      <c r="E228" s="351"/>
      <c r="F228" s="351"/>
      <c r="G228" s="351"/>
      <c r="H228" s="351"/>
      <c r="I228" s="351"/>
      <c r="J228" s="351"/>
      <c r="K228" s="351"/>
      <c r="L228" s="351"/>
      <c r="M228" s="351"/>
      <c r="N228" s="351"/>
      <c r="O228" s="351"/>
      <c r="P228" s="351"/>
      <c r="Q228" s="351"/>
      <c r="R228" s="351"/>
      <c r="S228" s="619"/>
      <c r="T228" s="351"/>
      <c r="U228" s="351"/>
      <c r="V228" s="351"/>
      <c r="W228" s="351"/>
      <c r="X228" s="351"/>
      <c r="Y228" s="351"/>
      <c r="Z228" s="351"/>
      <c r="AA228" s="351"/>
      <c r="AB228" s="351"/>
      <c r="AC228" s="351"/>
      <c r="AD228" s="351"/>
      <c r="AE228" s="351"/>
      <c r="AF228" s="351"/>
      <c r="AG228" s="351"/>
      <c r="AH228" s="351"/>
      <c r="AI228" s="351"/>
      <c r="AJ228" s="351"/>
      <c r="AK228" s="351"/>
      <c r="AL228" s="351"/>
      <c r="AM228" s="351"/>
    </row>
    <row r="229" ht="12.0" customHeight="1">
      <c r="A229" s="351"/>
      <c r="B229" s="351"/>
      <c r="C229" s="351"/>
      <c r="D229" s="351"/>
      <c r="E229" s="351"/>
      <c r="F229" s="351"/>
      <c r="G229" s="351"/>
      <c r="H229" s="351"/>
      <c r="I229" s="351"/>
      <c r="J229" s="351"/>
      <c r="K229" s="351"/>
      <c r="L229" s="351"/>
      <c r="M229" s="351"/>
      <c r="N229" s="351"/>
      <c r="O229" s="351"/>
      <c r="P229" s="351"/>
      <c r="Q229" s="351"/>
      <c r="R229" s="351"/>
      <c r="S229" s="619"/>
      <c r="T229" s="351"/>
      <c r="U229" s="351"/>
      <c r="V229" s="351"/>
      <c r="W229" s="351"/>
      <c r="X229" s="351"/>
      <c r="Y229" s="351"/>
      <c r="Z229" s="351"/>
      <c r="AA229" s="351"/>
      <c r="AB229" s="351"/>
      <c r="AC229" s="351"/>
      <c r="AD229" s="351"/>
      <c r="AE229" s="351"/>
      <c r="AF229" s="351"/>
      <c r="AG229" s="351"/>
      <c r="AH229" s="351"/>
      <c r="AI229" s="351"/>
      <c r="AJ229" s="351"/>
      <c r="AK229" s="351"/>
      <c r="AL229" s="351"/>
      <c r="AM229" s="351"/>
    </row>
    <row r="230" ht="12.0" customHeight="1">
      <c r="A230" s="351"/>
      <c r="B230" s="351"/>
      <c r="C230" s="351"/>
      <c r="D230" s="351"/>
      <c r="E230" s="351"/>
      <c r="F230" s="351"/>
      <c r="G230" s="351"/>
      <c r="H230" s="351"/>
      <c r="I230" s="351"/>
      <c r="J230" s="351"/>
      <c r="K230" s="351"/>
      <c r="L230" s="351"/>
      <c r="M230" s="351"/>
      <c r="N230" s="351"/>
      <c r="O230" s="351"/>
      <c r="P230" s="351"/>
      <c r="Q230" s="351"/>
      <c r="R230" s="351"/>
      <c r="S230" s="619"/>
      <c r="T230" s="351"/>
      <c r="U230" s="351"/>
      <c r="V230" s="351"/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351"/>
      <c r="AH230" s="351"/>
      <c r="AI230" s="351"/>
      <c r="AJ230" s="351"/>
      <c r="AK230" s="351"/>
      <c r="AL230" s="351"/>
      <c r="AM230" s="351"/>
    </row>
    <row r="231" ht="12.0" customHeight="1">
      <c r="A231" s="351"/>
      <c r="B231" s="351"/>
      <c r="C231" s="351"/>
      <c r="D231" s="351"/>
      <c r="E231" s="351"/>
      <c r="F231" s="351"/>
      <c r="G231" s="351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R231" s="351"/>
      <c r="S231" s="619"/>
      <c r="T231" s="351"/>
      <c r="U231" s="351"/>
      <c r="V231" s="351"/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351"/>
      <c r="AJ231" s="351"/>
      <c r="AK231" s="351"/>
      <c r="AL231" s="351"/>
      <c r="AM231" s="351"/>
    </row>
    <row r="232" ht="12.0" customHeight="1">
      <c r="A232" s="351"/>
      <c r="B232" s="351"/>
      <c r="C232" s="351"/>
      <c r="D232" s="351"/>
      <c r="E232" s="351"/>
      <c r="F232" s="351"/>
      <c r="G232" s="351"/>
      <c r="H232" s="351"/>
      <c r="I232" s="351"/>
      <c r="J232" s="351"/>
      <c r="K232" s="351"/>
      <c r="L232" s="351"/>
      <c r="M232" s="351"/>
      <c r="N232" s="351"/>
      <c r="O232" s="351"/>
      <c r="P232" s="351"/>
      <c r="Q232" s="351"/>
      <c r="R232" s="351"/>
      <c r="S232" s="619"/>
      <c r="T232" s="351"/>
      <c r="U232" s="351"/>
      <c r="V232" s="351"/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351"/>
      <c r="AH232" s="351"/>
      <c r="AI232" s="351"/>
      <c r="AJ232" s="351"/>
      <c r="AK232" s="351"/>
      <c r="AL232" s="351"/>
      <c r="AM232" s="351"/>
    </row>
    <row r="233" ht="12.0" customHeight="1">
      <c r="A233" s="351"/>
      <c r="B233" s="351"/>
      <c r="C233" s="351"/>
      <c r="D233" s="351"/>
      <c r="E233" s="351"/>
      <c r="F233" s="351"/>
      <c r="G233" s="351"/>
      <c r="H233" s="351"/>
      <c r="I233" s="351"/>
      <c r="J233" s="351"/>
      <c r="K233" s="351"/>
      <c r="L233" s="351"/>
      <c r="M233" s="351"/>
      <c r="N233" s="351"/>
      <c r="O233" s="351"/>
      <c r="P233" s="351"/>
      <c r="Q233" s="351"/>
      <c r="R233" s="351"/>
      <c r="S233" s="619"/>
      <c r="T233" s="351"/>
      <c r="U233" s="351"/>
      <c r="V233" s="351"/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351"/>
      <c r="AH233" s="351"/>
      <c r="AI233" s="351"/>
      <c r="AJ233" s="351"/>
      <c r="AK233" s="351"/>
      <c r="AL233" s="351"/>
      <c r="AM233" s="351"/>
    </row>
    <row r="234" ht="12.0" customHeight="1">
      <c r="A234" s="351"/>
      <c r="B234" s="351"/>
      <c r="C234" s="351"/>
      <c r="D234" s="351"/>
      <c r="E234" s="351"/>
      <c r="F234" s="351"/>
      <c r="G234" s="351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R234" s="351"/>
      <c r="S234" s="619"/>
      <c r="T234" s="351"/>
      <c r="U234" s="351"/>
      <c r="V234" s="351"/>
      <c r="W234" s="351"/>
      <c r="X234" s="351"/>
      <c r="Y234" s="351"/>
      <c r="Z234" s="351"/>
      <c r="AA234" s="351"/>
      <c r="AB234" s="351"/>
      <c r="AC234" s="351"/>
      <c r="AD234" s="351"/>
      <c r="AE234" s="351"/>
      <c r="AF234" s="351"/>
      <c r="AG234" s="351"/>
      <c r="AH234" s="351"/>
      <c r="AI234" s="351"/>
      <c r="AJ234" s="351"/>
      <c r="AK234" s="351"/>
      <c r="AL234" s="351"/>
      <c r="AM234" s="351"/>
    </row>
    <row r="235" ht="12.0" customHeight="1">
      <c r="A235" s="351"/>
      <c r="B235" s="351"/>
      <c r="C235" s="351"/>
      <c r="D235" s="351"/>
      <c r="E235" s="351"/>
      <c r="F235" s="351"/>
      <c r="G235" s="351"/>
      <c r="H235" s="351"/>
      <c r="I235" s="351"/>
      <c r="J235" s="351"/>
      <c r="K235" s="351"/>
      <c r="L235" s="351"/>
      <c r="M235" s="351"/>
      <c r="N235" s="351"/>
      <c r="O235" s="351"/>
      <c r="P235" s="351"/>
      <c r="Q235" s="351"/>
      <c r="R235" s="351"/>
      <c r="S235" s="619"/>
      <c r="T235" s="351"/>
      <c r="U235" s="351"/>
      <c r="V235" s="351"/>
      <c r="W235" s="351"/>
      <c r="X235" s="351"/>
      <c r="Y235" s="351"/>
      <c r="Z235" s="351"/>
      <c r="AA235" s="351"/>
      <c r="AB235" s="351"/>
      <c r="AC235" s="351"/>
      <c r="AD235" s="351"/>
      <c r="AE235" s="351"/>
      <c r="AF235" s="351"/>
      <c r="AG235" s="351"/>
      <c r="AH235" s="351"/>
      <c r="AI235" s="351"/>
      <c r="AJ235" s="351"/>
      <c r="AK235" s="351"/>
      <c r="AL235" s="351"/>
      <c r="AM235" s="351"/>
    </row>
    <row r="236" ht="12.0" customHeight="1">
      <c r="A236" s="351"/>
      <c r="B236" s="351"/>
      <c r="C236" s="351"/>
      <c r="D236" s="351"/>
      <c r="E236" s="351"/>
      <c r="F236" s="351"/>
      <c r="G236" s="351"/>
      <c r="H236" s="351"/>
      <c r="I236" s="351"/>
      <c r="J236" s="351"/>
      <c r="K236" s="351"/>
      <c r="L236" s="351"/>
      <c r="M236" s="351"/>
      <c r="N236" s="351"/>
      <c r="O236" s="351"/>
      <c r="P236" s="351"/>
      <c r="Q236" s="351"/>
      <c r="R236" s="351"/>
      <c r="S236" s="619"/>
      <c r="T236" s="351"/>
      <c r="U236" s="351"/>
      <c r="V236" s="351"/>
      <c r="W236" s="351"/>
      <c r="X236" s="351"/>
      <c r="Y236" s="351"/>
      <c r="Z236" s="351"/>
      <c r="AA236" s="351"/>
      <c r="AB236" s="351"/>
      <c r="AC236" s="351"/>
      <c r="AD236" s="351"/>
      <c r="AE236" s="351"/>
      <c r="AF236" s="351"/>
      <c r="AG236" s="351"/>
      <c r="AH236" s="351"/>
      <c r="AI236" s="351"/>
      <c r="AJ236" s="351"/>
      <c r="AK236" s="351"/>
      <c r="AL236" s="351"/>
      <c r="AM236" s="351"/>
    </row>
    <row r="237" ht="12.0" customHeight="1">
      <c r="A237" s="351"/>
      <c r="B237" s="351"/>
      <c r="C237" s="351"/>
      <c r="D237" s="351"/>
      <c r="E237" s="351"/>
      <c r="F237" s="351"/>
      <c r="G237" s="351"/>
      <c r="H237" s="351"/>
      <c r="I237" s="351"/>
      <c r="J237" s="351"/>
      <c r="K237" s="351"/>
      <c r="L237" s="351"/>
      <c r="M237" s="351"/>
      <c r="N237" s="351"/>
      <c r="O237" s="351"/>
      <c r="P237" s="351"/>
      <c r="Q237" s="351"/>
      <c r="R237" s="351"/>
      <c r="S237" s="619"/>
      <c r="T237" s="351"/>
      <c r="U237" s="351"/>
      <c r="V237" s="351"/>
      <c r="W237" s="351"/>
      <c r="X237" s="351"/>
      <c r="Y237" s="351"/>
      <c r="Z237" s="351"/>
      <c r="AA237" s="351"/>
      <c r="AB237" s="351"/>
      <c r="AC237" s="351"/>
      <c r="AD237" s="351"/>
      <c r="AE237" s="351"/>
      <c r="AF237" s="351"/>
      <c r="AG237" s="351"/>
      <c r="AH237" s="351"/>
      <c r="AI237" s="351"/>
      <c r="AJ237" s="351"/>
      <c r="AK237" s="351"/>
      <c r="AL237" s="351"/>
      <c r="AM237" s="351"/>
    </row>
    <row r="238" ht="12.0" customHeight="1">
      <c r="A238" s="351"/>
      <c r="B238" s="351"/>
      <c r="C238" s="351"/>
      <c r="D238" s="351"/>
      <c r="E238" s="351"/>
      <c r="F238" s="351"/>
      <c r="G238" s="351"/>
      <c r="H238" s="351"/>
      <c r="I238" s="351"/>
      <c r="J238" s="351"/>
      <c r="K238" s="351"/>
      <c r="L238" s="351"/>
      <c r="M238" s="351"/>
      <c r="N238" s="351"/>
      <c r="O238" s="351"/>
      <c r="P238" s="351"/>
      <c r="Q238" s="351"/>
      <c r="R238" s="351"/>
      <c r="S238" s="619"/>
      <c r="T238" s="351"/>
      <c r="U238" s="351"/>
      <c r="V238" s="351"/>
      <c r="W238" s="351"/>
      <c r="X238" s="351"/>
      <c r="Y238" s="351"/>
      <c r="Z238" s="351"/>
      <c r="AA238" s="351"/>
      <c r="AB238" s="351"/>
      <c r="AC238" s="351"/>
      <c r="AD238" s="351"/>
      <c r="AE238" s="351"/>
      <c r="AF238" s="351"/>
      <c r="AG238" s="351"/>
      <c r="AH238" s="351"/>
      <c r="AI238" s="351"/>
      <c r="AJ238" s="351"/>
      <c r="AK238" s="351"/>
      <c r="AL238" s="351"/>
      <c r="AM238" s="351"/>
    </row>
    <row r="239" ht="12.0" customHeight="1">
      <c r="A239" s="351"/>
      <c r="B239" s="351"/>
      <c r="C239" s="351"/>
      <c r="D239" s="351"/>
      <c r="E239" s="351"/>
      <c r="F239" s="351"/>
      <c r="G239" s="351"/>
      <c r="H239" s="351"/>
      <c r="I239" s="351"/>
      <c r="J239" s="351"/>
      <c r="K239" s="351"/>
      <c r="L239" s="351"/>
      <c r="M239" s="351"/>
      <c r="N239" s="351"/>
      <c r="O239" s="351"/>
      <c r="P239" s="351"/>
      <c r="Q239" s="351"/>
      <c r="R239" s="351"/>
      <c r="S239" s="619"/>
      <c r="T239" s="351"/>
      <c r="U239" s="351"/>
      <c r="V239" s="351"/>
      <c r="W239" s="351"/>
      <c r="X239" s="351"/>
      <c r="Y239" s="351"/>
      <c r="Z239" s="351"/>
      <c r="AA239" s="351"/>
      <c r="AB239" s="351"/>
      <c r="AC239" s="351"/>
      <c r="AD239" s="351"/>
      <c r="AE239" s="351"/>
      <c r="AF239" s="351"/>
      <c r="AG239" s="351"/>
      <c r="AH239" s="351"/>
      <c r="AI239" s="351"/>
      <c r="AJ239" s="351"/>
      <c r="AK239" s="351"/>
      <c r="AL239" s="351"/>
      <c r="AM239" s="351"/>
    </row>
    <row r="240" ht="12.0" customHeight="1">
      <c r="A240" s="351"/>
      <c r="B240" s="351"/>
      <c r="C240" s="351"/>
      <c r="D240" s="351"/>
      <c r="E240" s="351"/>
      <c r="F240" s="351"/>
      <c r="G240" s="351"/>
      <c r="H240" s="351"/>
      <c r="I240" s="351"/>
      <c r="J240" s="351"/>
      <c r="K240" s="351"/>
      <c r="L240" s="351"/>
      <c r="M240" s="351"/>
      <c r="N240" s="351"/>
      <c r="O240" s="351"/>
      <c r="P240" s="351"/>
      <c r="Q240" s="351"/>
      <c r="R240" s="351"/>
      <c r="S240" s="619"/>
      <c r="T240" s="351"/>
      <c r="U240" s="351"/>
      <c r="V240" s="351"/>
      <c r="W240" s="351"/>
      <c r="X240" s="351"/>
      <c r="Y240" s="351"/>
      <c r="Z240" s="351"/>
      <c r="AA240" s="351"/>
      <c r="AB240" s="351"/>
      <c r="AC240" s="351"/>
      <c r="AD240" s="351"/>
      <c r="AE240" s="351"/>
      <c r="AF240" s="351"/>
      <c r="AG240" s="351"/>
      <c r="AH240" s="351"/>
      <c r="AI240" s="351"/>
      <c r="AJ240" s="351"/>
      <c r="AK240" s="351"/>
      <c r="AL240" s="351"/>
      <c r="AM240" s="351"/>
    </row>
    <row r="241" ht="12.0" customHeight="1">
      <c r="A241" s="351"/>
      <c r="B241" s="351"/>
      <c r="C241" s="351"/>
      <c r="D241" s="351"/>
      <c r="E241" s="351"/>
      <c r="F241" s="351"/>
      <c r="G241" s="351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R241" s="351"/>
      <c r="S241" s="619"/>
      <c r="T241" s="351"/>
      <c r="U241" s="351"/>
      <c r="V241" s="351"/>
      <c r="W241" s="351"/>
      <c r="X241" s="351"/>
      <c r="Y241" s="351"/>
      <c r="Z241" s="351"/>
      <c r="AA241" s="351"/>
      <c r="AB241" s="351"/>
      <c r="AC241" s="351"/>
      <c r="AD241" s="351"/>
      <c r="AE241" s="351"/>
      <c r="AF241" s="351"/>
      <c r="AG241" s="351"/>
      <c r="AH241" s="351"/>
      <c r="AI241" s="351"/>
      <c r="AJ241" s="351"/>
      <c r="AK241" s="351"/>
      <c r="AL241" s="351"/>
      <c r="AM241" s="351"/>
    </row>
    <row r="242" ht="12.0" customHeight="1">
      <c r="A242" s="351"/>
      <c r="B242" s="351"/>
      <c r="C242" s="351"/>
      <c r="D242" s="351"/>
      <c r="E242" s="351"/>
      <c r="F242" s="351"/>
      <c r="G242" s="351"/>
      <c r="H242" s="351"/>
      <c r="I242" s="351"/>
      <c r="J242" s="351"/>
      <c r="K242" s="351"/>
      <c r="L242" s="351"/>
      <c r="M242" s="351"/>
      <c r="N242" s="351"/>
      <c r="O242" s="351"/>
      <c r="P242" s="351"/>
      <c r="Q242" s="351"/>
      <c r="R242" s="351"/>
      <c r="S242" s="619"/>
      <c r="T242" s="351"/>
      <c r="U242" s="351"/>
      <c r="V242" s="351"/>
      <c r="W242" s="351"/>
      <c r="X242" s="351"/>
      <c r="Y242" s="351"/>
      <c r="Z242" s="351"/>
      <c r="AA242" s="351"/>
      <c r="AB242" s="351"/>
      <c r="AC242" s="351"/>
      <c r="AD242" s="351"/>
      <c r="AE242" s="351"/>
      <c r="AF242" s="351"/>
      <c r="AG242" s="351"/>
      <c r="AH242" s="351"/>
      <c r="AI242" s="351"/>
      <c r="AJ242" s="351"/>
      <c r="AK242" s="351"/>
      <c r="AL242" s="351"/>
      <c r="AM242" s="351"/>
    </row>
    <row r="243" ht="12.0" customHeight="1">
      <c r="A243" s="351"/>
      <c r="B243" s="351"/>
      <c r="C243" s="351"/>
      <c r="D243" s="351"/>
      <c r="E243" s="351"/>
      <c r="F243" s="351"/>
      <c r="G243" s="351"/>
      <c r="H243" s="351"/>
      <c r="I243" s="351"/>
      <c r="J243" s="351"/>
      <c r="K243" s="351"/>
      <c r="L243" s="351"/>
      <c r="M243" s="351"/>
      <c r="N243" s="351"/>
      <c r="O243" s="351"/>
      <c r="P243" s="351"/>
      <c r="Q243" s="351"/>
      <c r="R243" s="351"/>
      <c r="S243" s="619"/>
      <c r="T243" s="351"/>
      <c r="U243" s="351"/>
      <c r="V243" s="351"/>
      <c r="W243" s="351"/>
      <c r="X243" s="351"/>
      <c r="Y243" s="351"/>
      <c r="Z243" s="351"/>
      <c r="AA243" s="351"/>
      <c r="AB243" s="351"/>
      <c r="AC243" s="351"/>
      <c r="AD243" s="351"/>
      <c r="AE243" s="351"/>
      <c r="AF243" s="351"/>
      <c r="AG243" s="351"/>
      <c r="AH243" s="351"/>
      <c r="AI243" s="351"/>
      <c r="AJ243" s="351"/>
      <c r="AK243" s="351"/>
      <c r="AL243" s="351"/>
      <c r="AM243" s="351"/>
    </row>
    <row r="244" ht="12.0" customHeight="1">
      <c r="A244" s="351"/>
      <c r="B244" s="351"/>
      <c r="C244" s="351"/>
      <c r="D244" s="351"/>
      <c r="E244" s="351"/>
      <c r="F244" s="351"/>
      <c r="G244" s="351"/>
      <c r="H244" s="351"/>
      <c r="I244" s="351"/>
      <c r="J244" s="351"/>
      <c r="K244" s="351"/>
      <c r="L244" s="351"/>
      <c r="M244" s="351"/>
      <c r="N244" s="351"/>
      <c r="O244" s="351"/>
      <c r="P244" s="351"/>
      <c r="Q244" s="351"/>
      <c r="R244" s="351"/>
      <c r="S244" s="619"/>
      <c r="T244" s="351"/>
      <c r="U244" s="351"/>
      <c r="V244" s="351"/>
      <c r="W244" s="351"/>
      <c r="X244" s="351"/>
      <c r="Y244" s="351"/>
      <c r="Z244" s="351"/>
      <c r="AA244" s="351"/>
      <c r="AB244" s="351"/>
      <c r="AC244" s="351"/>
      <c r="AD244" s="351"/>
      <c r="AE244" s="351"/>
      <c r="AF244" s="351"/>
      <c r="AG244" s="351"/>
      <c r="AH244" s="351"/>
      <c r="AI244" s="351"/>
      <c r="AJ244" s="351"/>
      <c r="AK244" s="351"/>
      <c r="AL244" s="351"/>
      <c r="AM244" s="351"/>
    </row>
    <row r="245" ht="12.0" customHeight="1">
      <c r="A245" s="351"/>
      <c r="B245" s="351"/>
      <c r="C245" s="351"/>
      <c r="D245" s="351"/>
      <c r="E245" s="351"/>
      <c r="F245" s="351"/>
      <c r="G245" s="351"/>
      <c r="H245" s="351"/>
      <c r="I245" s="351"/>
      <c r="J245" s="351"/>
      <c r="K245" s="351"/>
      <c r="L245" s="351"/>
      <c r="M245" s="351"/>
      <c r="N245" s="351"/>
      <c r="O245" s="351"/>
      <c r="P245" s="351"/>
      <c r="Q245" s="351"/>
      <c r="R245" s="351"/>
      <c r="S245" s="619"/>
      <c r="T245" s="351"/>
      <c r="U245" s="351"/>
      <c r="V245" s="351"/>
      <c r="W245" s="351"/>
      <c r="X245" s="351"/>
      <c r="Y245" s="351"/>
      <c r="Z245" s="351"/>
      <c r="AA245" s="351"/>
      <c r="AB245" s="351"/>
      <c r="AC245" s="351"/>
      <c r="AD245" s="351"/>
      <c r="AE245" s="351"/>
      <c r="AF245" s="351"/>
      <c r="AG245" s="351"/>
      <c r="AH245" s="351"/>
      <c r="AI245" s="351"/>
      <c r="AJ245" s="351"/>
      <c r="AK245" s="351"/>
      <c r="AL245" s="351"/>
      <c r="AM245" s="351"/>
    </row>
    <row r="246" ht="12.0" customHeight="1">
      <c r="A246" s="351"/>
      <c r="B246" s="351"/>
      <c r="C246" s="351"/>
      <c r="D246" s="351"/>
      <c r="E246" s="351"/>
      <c r="F246" s="351"/>
      <c r="G246" s="351"/>
      <c r="H246" s="351"/>
      <c r="I246" s="351"/>
      <c r="J246" s="351"/>
      <c r="K246" s="351"/>
      <c r="L246" s="351"/>
      <c r="M246" s="351"/>
      <c r="N246" s="351"/>
      <c r="O246" s="351"/>
      <c r="P246" s="351"/>
      <c r="Q246" s="351"/>
      <c r="R246" s="351"/>
      <c r="S246" s="619"/>
      <c r="T246" s="351"/>
      <c r="U246" s="351"/>
      <c r="V246" s="351"/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351"/>
      <c r="AH246" s="351"/>
      <c r="AI246" s="351"/>
      <c r="AJ246" s="351"/>
      <c r="AK246" s="351"/>
      <c r="AL246" s="351"/>
      <c r="AM246" s="351"/>
    </row>
    <row r="247" ht="12.0" customHeight="1">
      <c r="A247" s="351"/>
      <c r="B247" s="351"/>
      <c r="C247" s="351"/>
      <c r="D247" s="351"/>
      <c r="E247" s="351"/>
      <c r="F247" s="351"/>
      <c r="G247" s="351"/>
      <c r="H247" s="351"/>
      <c r="I247" s="351"/>
      <c r="J247" s="351"/>
      <c r="K247" s="351"/>
      <c r="L247" s="351"/>
      <c r="M247" s="351"/>
      <c r="N247" s="351"/>
      <c r="O247" s="351"/>
      <c r="P247" s="351"/>
      <c r="Q247" s="351"/>
      <c r="R247" s="351"/>
      <c r="S247" s="619"/>
      <c r="T247" s="351"/>
      <c r="U247" s="351"/>
      <c r="V247" s="351"/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351"/>
      <c r="AH247" s="351"/>
      <c r="AI247" s="351"/>
      <c r="AJ247" s="351"/>
      <c r="AK247" s="351"/>
      <c r="AL247" s="351"/>
      <c r="AM247" s="351"/>
    </row>
    <row r="248" ht="12.0" customHeight="1">
      <c r="A248" s="351"/>
      <c r="B248" s="351"/>
      <c r="C248" s="351"/>
      <c r="D248" s="351"/>
      <c r="E248" s="351"/>
      <c r="F248" s="351"/>
      <c r="G248" s="351"/>
      <c r="H248" s="351"/>
      <c r="I248" s="351"/>
      <c r="J248" s="351"/>
      <c r="K248" s="351"/>
      <c r="L248" s="351"/>
      <c r="M248" s="351"/>
      <c r="N248" s="351"/>
      <c r="O248" s="351"/>
      <c r="P248" s="351"/>
      <c r="Q248" s="351"/>
      <c r="R248" s="351"/>
      <c r="S248" s="619"/>
      <c r="T248" s="351"/>
      <c r="U248" s="351"/>
      <c r="V248" s="351"/>
      <c r="W248" s="351"/>
      <c r="X248" s="351"/>
      <c r="Y248" s="351"/>
      <c r="Z248" s="351"/>
      <c r="AA248" s="351"/>
      <c r="AB248" s="351"/>
      <c r="AC248" s="351"/>
      <c r="AD248" s="351"/>
      <c r="AE248" s="351"/>
      <c r="AF248" s="351"/>
      <c r="AG248" s="351"/>
      <c r="AH248" s="351"/>
      <c r="AI248" s="351"/>
      <c r="AJ248" s="351"/>
      <c r="AK248" s="351"/>
      <c r="AL248" s="351"/>
      <c r="AM248" s="351"/>
    </row>
    <row r="249" ht="12.0" customHeight="1">
      <c r="A249" s="351"/>
      <c r="B249" s="351"/>
      <c r="C249" s="351"/>
      <c r="D249" s="351"/>
      <c r="E249" s="351"/>
      <c r="F249" s="351"/>
      <c r="G249" s="351"/>
      <c r="H249" s="351"/>
      <c r="I249" s="351"/>
      <c r="J249" s="351"/>
      <c r="K249" s="351"/>
      <c r="L249" s="351"/>
      <c r="M249" s="351"/>
      <c r="N249" s="351"/>
      <c r="O249" s="351"/>
      <c r="P249" s="351"/>
      <c r="Q249" s="351"/>
      <c r="R249" s="351"/>
      <c r="S249" s="619"/>
      <c r="T249" s="351"/>
      <c r="U249" s="351"/>
      <c r="V249" s="351"/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351"/>
      <c r="AH249" s="351"/>
      <c r="AI249" s="351"/>
      <c r="AJ249" s="351"/>
      <c r="AK249" s="351"/>
      <c r="AL249" s="351"/>
      <c r="AM249" s="351"/>
    </row>
    <row r="250" ht="12.0" customHeight="1">
      <c r="A250" s="351"/>
      <c r="B250" s="351"/>
      <c r="C250" s="351"/>
      <c r="D250" s="351"/>
      <c r="E250" s="351"/>
      <c r="F250" s="351"/>
      <c r="G250" s="351"/>
      <c r="H250" s="351"/>
      <c r="I250" s="351"/>
      <c r="J250" s="351"/>
      <c r="K250" s="351"/>
      <c r="L250" s="351"/>
      <c r="M250" s="351"/>
      <c r="N250" s="351"/>
      <c r="O250" s="351"/>
      <c r="P250" s="351"/>
      <c r="Q250" s="351"/>
      <c r="R250" s="351"/>
      <c r="S250" s="619"/>
      <c r="T250" s="351"/>
      <c r="U250" s="351"/>
      <c r="V250" s="351"/>
      <c r="W250" s="351"/>
      <c r="X250" s="351"/>
      <c r="Y250" s="351"/>
      <c r="Z250" s="351"/>
      <c r="AA250" s="351"/>
      <c r="AB250" s="351"/>
      <c r="AC250" s="351"/>
      <c r="AD250" s="351"/>
      <c r="AE250" s="351"/>
      <c r="AF250" s="351"/>
      <c r="AG250" s="351"/>
      <c r="AH250" s="351"/>
      <c r="AI250" s="351"/>
      <c r="AJ250" s="351"/>
      <c r="AK250" s="351"/>
      <c r="AL250" s="351"/>
      <c r="AM250" s="351"/>
    </row>
    <row r="251" ht="12.0" customHeight="1">
      <c r="A251" s="351"/>
      <c r="B251" s="351"/>
      <c r="C251" s="351"/>
      <c r="D251" s="351"/>
      <c r="E251" s="351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351"/>
      <c r="Q251" s="351"/>
      <c r="R251" s="351"/>
      <c r="S251" s="619"/>
      <c r="T251" s="351"/>
      <c r="U251" s="351"/>
      <c r="V251" s="351"/>
      <c r="W251" s="351"/>
      <c r="X251" s="351"/>
      <c r="Y251" s="351"/>
      <c r="Z251" s="351"/>
      <c r="AA251" s="351"/>
      <c r="AB251" s="351"/>
      <c r="AC251" s="351"/>
      <c r="AD251" s="351"/>
      <c r="AE251" s="351"/>
      <c r="AF251" s="351"/>
      <c r="AG251" s="351"/>
      <c r="AH251" s="351"/>
      <c r="AI251" s="351"/>
      <c r="AJ251" s="351"/>
      <c r="AK251" s="351"/>
      <c r="AL251" s="351"/>
      <c r="AM251" s="351"/>
    </row>
    <row r="252" ht="12.0" customHeight="1">
      <c r="A252" s="351"/>
      <c r="B252" s="351"/>
      <c r="C252" s="351"/>
      <c r="D252" s="351"/>
      <c r="E252" s="351"/>
      <c r="F252" s="351"/>
      <c r="G252" s="351"/>
      <c r="H252" s="351"/>
      <c r="I252" s="351"/>
      <c r="J252" s="351"/>
      <c r="K252" s="351"/>
      <c r="L252" s="351"/>
      <c r="M252" s="351"/>
      <c r="N252" s="351"/>
      <c r="O252" s="351"/>
      <c r="P252" s="351"/>
      <c r="Q252" s="351"/>
      <c r="R252" s="351"/>
      <c r="S252" s="619"/>
      <c r="T252" s="351"/>
      <c r="U252" s="351"/>
      <c r="V252" s="351"/>
      <c r="W252" s="351"/>
      <c r="X252" s="351"/>
      <c r="Y252" s="351"/>
      <c r="Z252" s="351"/>
      <c r="AA252" s="351"/>
      <c r="AB252" s="351"/>
      <c r="AC252" s="351"/>
      <c r="AD252" s="351"/>
      <c r="AE252" s="351"/>
      <c r="AF252" s="351"/>
      <c r="AG252" s="351"/>
      <c r="AH252" s="351"/>
      <c r="AI252" s="351"/>
      <c r="AJ252" s="351"/>
      <c r="AK252" s="351"/>
      <c r="AL252" s="351"/>
      <c r="AM252" s="351"/>
    </row>
    <row r="253" ht="12.0" customHeight="1">
      <c r="A253" s="351"/>
      <c r="B253" s="351"/>
      <c r="C253" s="351"/>
      <c r="D253" s="351"/>
      <c r="E253" s="351"/>
      <c r="F253" s="351"/>
      <c r="G253" s="351"/>
      <c r="H253" s="351"/>
      <c r="I253" s="351"/>
      <c r="J253" s="351"/>
      <c r="K253" s="351"/>
      <c r="L253" s="351"/>
      <c r="M253" s="351"/>
      <c r="N253" s="351"/>
      <c r="O253" s="351"/>
      <c r="P253" s="351"/>
      <c r="Q253" s="351"/>
      <c r="R253" s="351"/>
      <c r="S253" s="619"/>
      <c r="T253" s="351"/>
      <c r="U253" s="351"/>
      <c r="V253" s="351"/>
      <c r="W253" s="351"/>
      <c r="X253" s="351"/>
      <c r="Y253" s="351"/>
      <c r="Z253" s="351"/>
      <c r="AA253" s="351"/>
      <c r="AB253" s="351"/>
      <c r="AC253" s="351"/>
      <c r="AD253" s="351"/>
      <c r="AE253" s="351"/>
      <c r="AF253" s="351"/>
      <c r="AG253" s="351"/>
      <c r="AH253" s="351"/>
      <c r="AI253" s="351"/>
      <c r="AJ253" s="351"/>
      <c r="AK253" s="351"/>
      <c r="AL253" s="351"/>
      <c r="AM253" s="351"/>
    </row>
    <row r="254" ht="12.0" customHeight="1">
      <c r="A254" s="351"/>
      <c r="B254" s="351"/>
      <c r="C254" s="351"/>
      <c r="D254" s="351"/>
      <c r="E254" s="351"/>
      <c r="F254" s="351"/>
      <c r="G254" s="351"/>
      <c r="H254" s="351"/>
      <c r="I254" s="351"/>
      <c r="J254" s="351"/>
      <c r="K254" s="351"/>
      <c r="L254" s="351"/>
      <c r="M254" s="351"/>
      <c r="N254" s="351"/>
      <c r="O254" s="351"/>
      <c r="P254" s="351"/>
      <c r="Q254" s="351"/>
      <c r="R254" s="351"/>
      <c r="S254" s="619"/>
      <c r="T254" s="351"/>
      <c r="U254" s="351"/>
      <c r="V254" s="351"/>
      <c r="W254" s="351"/>
      <c r="X254" s="351"/>
      <c r="Y254" s="351"/>
      <c r="Z254" s="351"/>
      <c r="AA254" s="351"/>
      <c r="AB254" s="351"/>
      <c r="AC254" s="351"/>
      <c r="AD254" s="351"/>
      <c r="AE254" s="351"/>
      <c r="AF254" s="351"/>
      <c r="AG254" s="351"/>
      <c r="AH254" s="351"/>
      <c r="AI254" s="351"/>
      <c r="AJ254" s="351"/>
      <c r="AK254" s="351"/>
      <c r="AL254" s="351"/>
      <c r="AM254" s="351"/>
    </row>
    <row r="255" ht="12.0" customHeight="1">
      <c r="A255" s="351"/>
      <c r="B255" s="351"/>
      <c r="C255" s="351"/>
      <c r="D255" s="351"/>
      <c r="E255" s="351"/>
      <c r="F255" s="351"/>
      <c r="G255" s="351"/>
      <c r="H255" s="351"/>
      <c r="I255" s="351"/>
      <c r="J255" s="351"/>
      <c r="K255" s="351"/>
      <c r="L255" s="351"/>
      <c r="M255" s="351"/>
      <c r="N255" s="351"/>
      <c r="O255" s="351"/>
      <c r="P255" s="351"/>
      <c r="Q255" s="351"/>
      <c r="R255" s="351"/>
      <c r="S255" s="619"/>
      <c r="T255" s="351"/>
      <c r="U255" s="351"/>
      <c r="V255" s="351"/>
      <c r="W255" s="351"/>
      <c r="X255" s="351"/>
      <c r="Y255" s="351"/>
      <c r="Z255" s="351"/>
      <c r="AA255" s="351"/>
      <c r="AB255" s="351"/>
      <c r="AC255" s="351"/>
      <c r="AD255" s="351"/>
      <c r="AE255" s="351"/>
      <c r="AF255" s="351"/>
      <c r="AG255" s="351"/>
      <c r="AH255" s="351"/>
      <c r="AI255" s="351"/>
      <c r="AJ255" s="351"/>
      <c r="AK255" s="351"/>
      <c r="AL255" s="351"/>
      <c r="AM255" s="351"/>
    </row>
    <row r="256" ht="12.0" customHeight="1">
      <c r="A256" s="351"/>
      <c r="B256" s="351"/>
      <c r="C256" s="351"/>
      <c r="D256" s="351"/>
      <c r="E256" s="351"/>
      <c r="F256" s="351"/>
      <c r="G256" s="351"/>
      <c r="H256" s="351"/>
      <c r="I256" s="351"/>
      <c r="J256" s="351"/>
      <c r="K256" s="351"/>
      <c r="L256" s="351"/>
      <c r="M256" s="351"/>
      <c r="N256" s="351"/>
      <c r="O256" s="351"/>
      <c r="P256" s="351"/>
      <c r="Q256" s="351"/>
      <c r="R256" s="351"/>
      <c r="S256" s="619"/>
      <c r="T256" s="351"/>
      <c r="U256" s="351"/>
      <c r="V256" s="351"/>
      <c r="W256" s="351"/>
      <c r="X256" s="351"/>
      <c r="Y256" s="351"/>
      <c r="Z256" s="351"/>
      <c r="AA256" s="351"/>
      <c r="AB256" s="351"/>
      <c r="AC256" s="351"/>
      <c r="AD256" s="351"/>
      <c r="AE256" s="351"/>
      <c r="AF256" s="351"/>
      <c r="AG256" s="351"/>
      <c r="AH256" s="351"/>
      <c r="AI256" s="351"/>
      <c r="AJ256" s="351"/>
      <c r="AK256" s="351"/>
      <c r="AL256" s="351"/>
      <c r="AM256" s="351"/>
    </row>
    <row r="257" ht="12.0" customHeight="1">
      <c r="A257" s="351"/>
      <c r="B257" s="351"/>
      <c r="C257" s="351"/>
      <c r="D257" s="351"/>
      <c r="E257" s="351"/>
      <c r="F257" s="351"/>
      <c r="G257" s="351"/>
      <c r="H257" s="351"/>
      <c r="I257" s="351"/>
      <c r="J257" s="351"/>
      <c r="K257" s="351"/>
      <c r="L257" s="351"/>
      <c r="M257" s="351"/>
      <c r="N257" s="351"/>
      <c r="O257" s="351"/>
      <c r="P257" s="351"/>
      <c r="Q257" s="351"/>
      <c r="R257" s="351"/>
      <c r="S257" s="619"/>
      <c r="T257" s="351"/>
      <c r="U257" s="351"/>
      <c r="V257" s="351"/>
      <c r="W257" s="351"/>
      <c r="X257" s="351"/>
      <c r="Y257" s="351"/>
      <c r="Z257" s="351"/>
      <c r="AA257" s="351"/>
      <c r="AB257" s="351"/>
      <c r="AC257" s="351"/>
      <c r="AD257" s="351"/>
      <c r="AE257" s="351"/>
      <c r="AF257" s="351"/>
      <c r="AG257" s="351"/>
      <c r="AH257" s="351"/>
      <c r="AI257" s="351"/>
      <c r="AJ257" s="351"/>
      <c r="AK257" s="351"/>
      <c r="AL257" s="351"/>
      <c r="AM257" s="351"/>
    </row>
    <row r="258" ht="12.0" customHeight="1">
      <c r="A258" s="351"/>
      <c r="B258" s="351"/>
      <c r="C258" s="351"/>
      <c r="D258" s="351"/>
      <c r="E258" s="351"/>
      <c r="F258" s="351"/>
      <c r="G258" s="351"/>
      <c r="H258" s="351"/>
      <c r="I258" s="351"/>
      <c r="J258" s="351"/>
      <c r="K258" s="351"/>
      <c r="L258" s="351"/>
      <c r="M258" s="351"/>
      <c r="N258" s="351"/>
      <c r="O258" s="351"/>
      <c r="P258" s="351"/>
      <c r="Q258" s="351"/>
      <c r="R258" s="351"/>
      <c r="S258" s="619"/>
      <c r="T258" s="351"/>
      <c r="U258" s="351"/>
      <c r="V258" s="351"/>
      <c r="W258" s="351"/>
      <c r="X258" s="351"/>
      <c r="Y258" s="351"/>
      <c r="Z258" s="351"/>
      <c r="AA258" s="351"/>
      <c r="AB258" s="351"/>
      <c r="AC258" s="351"/>
      <c r="AD258" s="351"/>
      <c r="AE258" s="351"/>
      <c r="AF258" s="351"/>
      <c r="AG258" s="351"/>
      <c r="AH258" s="351"/>
      <c r="AI258" s="351"/>
      <c r="AJ258" s="351"/>
      <c r="AK258" s="351"/>
      <c r="AL258" s="351"/>
      <c r="AM258" s="351"/>
    </row>
    <row r="259" ht="12.0" customHeight="1">
      <c r="A259" s="351"/>
      <c r="B259" s="351"/>
      <c r="C259" s="351"/>
      <c r="D259" s="351"/>
      <c r="E259" s="351"/>
      <c r="F259" s="351"/>
      <c r="G259" s="351"/>
      <c r="H259" s="351"/>
      <c r="I259" s="351"/>
      <c r="J259" s="351"/>
      <c r="K259" s="351"/>
      <c r="L259" s="351"/>
      <c r="M259" s="351"/>
      <c r="N259" s="351"/>
      <c r="O259" s="351"/>
      <c r="P259" s="351"/>
      <c r="Q259" s="351"/>
      <c r="R259" s="351"/>
      <c r="S259" s="619"/>
      <c r="T259" s="351"/>
      <c r="U259" s="351"/>
      <c r="V259" s="351"/>
      <c r="W259" s="351"/>
      <c r="X259" s="351"/>
      <c r="Y259" s="351"/>
      <c r="Z259" s="351"/>
      <c r="AA259" s="351"/>
      <c r="AB259" s="351"/>
      <c r="AC259" s="351"/>
      <c r="AD259" s="351"/>
      <c r="AE259" s="351"/>
      <c r="AF259" s="351"/>
      <c r="AG259" s="351"/>
      <c r="AH259" s="351"/>
      <c r="AI259" s="351"/>
      <c r="AJ259" s="351"/>
      <c r="AK259" s="351"/>
      <c r="AL259" s="351"/>
      <c r="AM259" s="351"/>
    </row>
    <row r="260" ht="12.0" customHeight="1">
      <c r="A260" s="351"/>
      <c r="B260" s="351"/>
      <c r="C260" s="351"/>
      <c r="D260" s="351"/>
      <c r="E260" s="351"/>
      <c r="F260" s="351"/>
      <c r="G260" s="351"/>
      <c r="H260" s="351"/>
      <c r="I260" s="351"/>
      <c r="J260" s="351"/>
      <c r="K260" s="351"/>
      <c r="L260" s="351"/>
      <c r="M260" s="351"/>
      <c r="N260" s="351"/>
      <c r="O260" s="351"/>
      <c r="P260" s="351"/>
      <c r="Q260" s="351"/>
      <c r="R260" s="351"/>
      <c r="S260" s="619"/>
      <c r="T260" s="351"/>
      <c r="U260" s="351"/>
      <c r="V260" s="351"/>
      <c r="W260" s="351"/>
      <c r="X260" s="351"/>
      <c r="Y260" s="351"/>
      <c r="Z260" s="351"/>
      <c r="AA260" s="351"/>
      <c r="AB260" s="351"/>
      <c r="AC260" s="351"/>
      <c r="AD260" s="351"/>
      <c r="AE260" s="351"/>
      <c r="AF260" s="351"/>
      <c r="AG260" s="351"/>
      <c r="AH260" s="351"/>
      <c r="AI260" s="351"/>
      <c r="AJ260" s="351"/>
      <c r="AK260" s="351"/>
      <c r="AL260" s="351"/>
      <c r="AM260" s="351"/>
    </row>
    <row r="261" ht="12.0" customHeight="1">
      <c r="A261" s="351"/>
      <c r="B261" s="351"/>
      <c r="C261" s="351"/>
      <c r="D261" s="351"/>
      <c r="E261" s="351"/>
      <c r="F261" s="351"/>
      <c r="G261" s="351"/>
      <c r="H261" s="351"/>
      <c r="I261" s="351"/>
      <c r="J261" s="351"/>
      <c r="K261" s="351"/>
      <c r="L261" s="351"/>
      <c r="M261" s="351"/>
      <c r="N261" s="351"/>
      <c r="O261" s="351"/>
      <c r="P261" s="351"/>
      <c r="Q261" s="351"/>
      <c r="R261" s="351"/>
      <c r="S261" s="619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1"/>
      <c r="AJ261" s="351"/>
      <c r="AK261" s="351"/>
      <c r="AL261" s="351"/>
      <c r="AM261" s="351"/>
    </row>
    <row r="262" ht="12.0" customHeight="1">
      <c r="A262" s="351"/>
      <c r="B262" s="351"/>
      <c r="C262" s="351"/>
      <c r="D262" s="351"/>
      <c r="E262" s="351"/>
      <c r="F262" s="351"/>
      <c r="G262" s="351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R262" s="351"/>
      <c r="S262" s="619"/>
      <c r="T262" s="351"/>
      <c r="U262" s="351"/>
      <c r="V262" s="351"/>
      <c r="W262" s="351"/>
      <c r="X262" s="351"/>
      <c r="Y262" s="351"/>
      <c r="Z262" s="351"/>
      <c r="AA262" s="351"/>
      <c r="AB262" s="351"/>
      <c r="AC262" s="351"/>
      <c r="AD262" s="351"/>
      <c r="AE262" s="351"/>
      <c r="AF262" s="351"/>
      <c r="AG262" s="351"/>
      <c r="AH262" s="351"/>
      <c r="AI262" s="351"/>
      <c r="AJ262" s="351"/>
      <c r="AK262" s="351"/>
      <c r="AL262" s="351"/>
      <c r="AM262" s="351"/>
    </row>
    <row r="263" ht="12.0" customHeight="1">
      <c r="A263" s="351"/>
      <c r="B263" s="351"/>
      <c r="C263" s="351"/>
      <c r="D263" s="351"/>
      <c r="E263" s="351"/>
      <c r="F263" s="351"/>
      <c r="G263" s="351"/>
      <c r="H263" s="351"/>
      <c r="I263" s="351"/>
      <c r="J263" s="351"/>
      <c r="K263" s="351"/>
      <c r="L263" s="351"/>
      <c r="M263" s="351"/>
      <c r="N263" s="351"/>
      <c r="O263" s="351"/>
      <c r="P263" s="351"/>
      <c r="Q263" s="351"/>
      <c r="R263" s="351"/>
      <c r="S263" s="619"/>
      <c r="T263" s="351"/>
      <c r="U263" s="351"/>
      <c r="V263" s="351"/>
      <c r="W263" s="351"/>
      <c r="X263" s="351"/>
      <c r="Y263" s="351"/>
      <c r="Z263" s="351"/>
      <c r="AA263" s="351"/>
      <c r="AB263" s="351"/>
      <c r="AC263" s="351"/>
      <c r="AD263" s="351"/>
      <c r="AE263" s="351"/>
      <c r="AF263" s="351"/>
      <c r="AG263" s="351"/>
      <c r="AH263" s="351"/>
      <c r="AI263" s="351"/>
      <c r="AJ263" s="351"/>
      <c r="AK263" s="351"/>
      <c r="AL263" s="351"/>
      <c r="AM263" s="351"/>
    </row>
    <row r="264" ht="12.0" customHeight="1">
      <c r="A264" s="351"/>
      <c r="B264" s="351"/>
      <c r="C264" s="351"/>
      <c r="D264" s="351"/>
      <c r="E264" s="351"/>
      <c r="F264" s="351"/>
      <c r="G264" s="351"/>
      <c r="H264" s="351"/>
      <c r="I264" s="351"/>
      <c r="J264" s="351"/>
      <c r="K264" s="351"/>
      <c r="L264" s="351"/>
      <c r="M264" s="351"/>
      <c r="N264" s="351"/>
      <c r="O264" s="351"/>
      <c r="P264" s="351"/>
      <c r="Q264" s="351"/>
      <c r="R264" s="351"/>
      <c r="S264" s="619"/>
      <c r="T264" s="351"/>
      <c r="U264" s="351"/>
      <c r="V264" s="351"/>
      <c r="W264" s="351"/>
      <c r="X264" s="351"/>
      <c r="Y264" s="351"/>
      <c r="Z264" s="351"/>
      <c r="AA264" s="351"/>
      <c r="AB264" s="351"/>
      <c r="AC264" s="351"/>
      <c r="AD264" s="351"/>
      <c r="AE264" s="351"/>
      <c r="AF264" s="351"/>
      <c r="AG264" s="351"/>
      <c r="AH264" s="351"/>
      <c r="AI264" s="351"/>
      <c r="AJ264" s="351"/>
      <c r="AK264" s="351"/>
      <c r="AL264" s="351"/>
      <c r="AM264" s="351"/>
    </row>
    <row r="265" ht="12.0" customHeight="1">
      <c r="A265" s="351"/>
      <c r="B265" s="351"/>
      <c r="C265" s="351"/>
      <c r="D265" s="351"/>
      <c r="E265" s="351"/>
      <c r="F265" s="351"/>
      <c r="G265" s="351"/>
      <c r="H265" s="351"/>
      <c r="I265" s="351"/>
      <c r="J265" s="351"/>
      <c r="K265" s="351"/>
      <c r="L265" s="351"/>
      <c r="M265" s="351"/>
      <c r="N265" s="351"/>
      <c r="O265" s="351"/>
      <c r="P265" s="351"/>
      <c r="Q265" s="351"/>
      <c r="R265" s="351"/>
      <c r="S265" s="619"/>
      <c r="T265" s="351"/>
      <c r="U265" s="351"/>
      <c r="V265" s="351"/>
      <c r="W265" s="351"/>
      <c r="X265" s="351"/>
      <c r="Y265" s="351"/>
      <c r="Z265" s="351"/>
      <c r="AA265" s="351"/>
      <c r="AB265" s="351"/>
      <c r="AC265" s="351"/>
      <c r="AD265" s="351"/>
      <c r="AE265" s="351"/>
      <c r="AF265" s="351"/>
      <c r="AG265" s="351"/>
      <c r="AH265" s="351"/>
      <c r="AI265" s="351"/>
      <c r="AJ265" s="351"/>
      <c r="AK265" s="351"/>
      <c r="AL265" s="351"/>
      <c r="AM265" s="351"/>
    </row>
    <row r="266" ht="12.0" customHeight="1">
      <c r="A266" s="351"/>
      <c r="B266" s="351"/>
      <c r="C266" s="351"/>
      <c r="D266" s="351"/>
      <c r="E266" s="351"/>
      <c r="F266" s="351"/>
      <c r="G266" s="351"/>
      <c r="H266" s="351"/>
      <c r="I266" s="351"/>
      <c r="J266" s="351"/>
      <c r="K266" s="351"/>
      <c r="L266" s="351"/>
      <c r="M266" s="351"/>
      <c r="N266" s="351"/>
      <c r="O266" s="351"/>
      <c r="P266" s="351"/>
      <c r="Q266" s="351"/>
      <c r="R266" s="351"/>
      <c r="S266" s="619"/>
      <c r="T266" s="351"/>
      <c r="U266" s="351"/>
      <c r="V266" s="351"/>
      <c r="W266" s="351"/>
      <c r="X266" s="351"/>
      <c r="Y266" s="351"/>
      <c r="Z266" s="351"/>
      <c r="AA266" s="351"/>
      <c r="AB266" s="351"/>
      <c r="AC266" s="351"/>
      <c r="AD266" s="351"/>
      <c r="AE266" s="351"/>
      <c r="AF266" s="351"/>
      <c r="AG266" s="351"/>
      <c r="AH266" s="351"/>
      <c r="AI266" s="351"/>
      <c r="AJ266" s="351"/>
      <c r="AK266" s="351"/>
      <c r="AL266" s="351"/>
      <c r="AM266" s="351"/>
    </row>
    <row r="267" ht="12.0" customHeight="1">
      <c r="A267" s="351"/>
      <c r="B267" s="351"/>
      <c r="C267" s="351"/>
      <c r="D267" s="351"/>
      <c r="E267" s="351"/>
      <c r="F267" s="351"/>
      <c r="G267" s="351"/>
      <c r="H267" s="351"/>
      <c r="I267" s="351"/>
      <c r="J267" s="351"/>
      <c r="K267" s="351"/>
      <c r="L267" s="351"/>
      <c r="M267" s="351"/>
      <c r="N267" s="351"/>
      <c r="O267" s="351"/>
      <c r="P267" s="351"/>
      <c r="Q267" s="351"/>
      <c r="R267" s="351"/>
      <c r="S267" s="619"/>
      <c r="T267" s="351"/>
      <c r="U267" s="351"/>
      <c r="V267" s="351"/>
      <c r="W267" s="351"/>
      <c r="X267" s="351"/>
      <c r="Y267" s="351"/>
      <c r="Z267" s="351"/>
      <c r="AA267" s="351"/>
      <c r="AB267" s="351"/>
      <c r="AC267" s="351"/>
      <c r="AD267" s="351"/>
      <c r="AE267" s="351"/>
      <c r="AF267" s="351"/>
      <c r="AG267" s="351"/>
      <c r="AH267" s="351"/>
      <c r="AI267" s="351"/>
      <c r="AJ267" s="351"/>
      <c r="AK267" s="351"/>
      <c r="AL267" s="351"/>
      <c r="AM267" s="351"/>
    </row>
    <row r="268" ht="12.0" customHeight="1">
      <c r="A268" s="351"/>
      <c r="B268" s="351"/>
      <c r="C268" s="351"/>
      <c r="D268" s="351"/>
      <c r="E268" s="351"/>
      <c r="F268" s="351"/>
      <c r="G268" s="351"/>
      <c r="H268" s="351"/>
      <c r="I268" s="351"/>
      <c r="J268" s="351"/>
      <c r="K268" s="351"/>
      <c r="L268" s="351"/>
      <c r="M268" s="351"/>
      <c r="N268" s="351"/>
      <c r="O268" s="351"/>
      <c r="P268" s="351"/>
      <c r="Q268" s="351"/>
      <c r="R268" s="351"/>
      <c r="S268" s="619"/>
      <c r="T268" s="351"/>
      <c r="U268" s="351"/>
      <c r="V268" s="351"/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351"/>
      <c r="AI268" s="351"/>
      <c r="AJ268" s="351"/>
      <c r="AK268" s="351"/>
      <c r="AL268" s="351"/>
      <c r="AM268" s="351"/>
    </row>
    <row r="269" ht="12.0" customHeight="1">
      <c r="A269" s="351"/>
      <c r="B269" s="351"/>
      <c r="C269" s="351"/>
      <c r="D269" s="351"/>
      <c r="E269" s="351"/>
      <c r="F269" s="351"/>
      <c r="G269" s="351"/>
      <c r="H269" s="351"/>
      <c r="I269" s="351"/>
      <c r="J269" s="351"/>
      <c r="K269" s="351"/>
      <c r="L269" s="351"/>
      <c r="M269" s="351"/>
      <c r="N269" s="351"/>
      <c r="O269" s="351"/>
      <c r="P269" s="351"/>
      <c r="Q269" s="351"/>
      <c r="R269" s="351"/>
      <c r="S269" s="619"/>
      <c r="T269" s="351"/>
      <c r="U269" s="351"/>
      <c r="V269" s="351"/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351"/>
      <c r="AI269" s="351"/>
      <c r="AJ269" s="351"/>
      <c r="AK269" s="351"/>
      <c r="AL269" s="351"/>
      <c r="AM269" s="351"/>
    </row>
    <row r="270" ht="12.0" customHeight="1">
      <c r="A270" s="351"/>
      <c r="B270" s="351"/>
      <c r="C270" s="351"/>
      <c r="D270" s="351"/>
      <c r="E270" s="351"/>
      <c r="F270" s="351"/>
      <c r="G270" s="351"/>
      <c r="H270" s="351"/>
      <c r="I270" s="351"/>
      <c r="J270" s="351"/>
      <c r="K270" s="351"/>
      <c r="L270" s="351"/>
      <c r="M270" s="351"/>
      <c r="N270" s="351"/>
      <c r="O270" s="351"/>
      <c r="P270" s="351"/>
      <c r="Q270" s="351"/>
      <c r="R270" s="351"/>
      <c r="S270" s="619"/>
      <c r="T270" s="351"/>
      <c r="U270" s="351"/>
      <c r="V270" s="351"/>
      <c r="W270" s="351"/>
      <c r="X270" s="351"/>
      <c r="Y270" s="351"/>
      <c r="Z270" s="351"/>
      <c r="AA270" s="351"/>
      <c r="AB270" s="351"/>
      <c r="AC270" s="351"/>
      <c r="AD270" s="351"/>
      <c r="AE270" s="351"/>
      <c r="AF270" s="351"/>
      <c r="AG270" s="351"/>
      <c r="AH270" s="351"/>
      <c r="AI270" s="351"/>
      <c r="AJ270" s="351"/>
      <c r="AK270" s="351"/>
      <c r="AL270" s="351"/>
      <c r="AM270" s="351"/>
    </row>
    <row r="271" ht="12.0" customHeight="1">
      <c r="A271" s="351"/>
      <c r="B271" s="351"/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51"/>
      <c r="P271" s="351"/>
      <c r="Q271" s="351"/>
      <c r="R271" s="351"/>
      <c r="S271" s="619"/>
      <c r="T271" s="351"/>
      <c r="U271" s="351"/>
      <c r="V271" s="351"/>
      <c r="W271" s="351"/>
      <c r="X271" s="351"/>
      <c r="Y271" s="351"/>
      <c r="Z271" s="351"/>
      <c r="AA271" s="351"/>
      <c r="AB271" s="351"/>
      <c r="AC271" s="351"/>
      <c r="AD271" s="351"/>
      <c r="AE271" s="351"/>
      <c r="AF271" s="351"/>
      <c r="AG271" s="351"/>
      <c r="AH271" s="351"/>
      <c r="AI271" s="351"/>
      <c r="AJ271" s="351"/>
      <c r="AK271" s="351"/>
      <c r="AL271" s="351"/>
      <c r="AM271" s="351"/>
    </row>
    <row r="272" ht="12.0" customHeight="1">
      <c r="A272" s="351"/>
      <c r="B272" s="351"/>
      <c r="C272" s="351"/>
      <c r="D272" s="351"/>
      <c r="E272" s="351"/>
      <c r="F272" s="351"/>
      <c r="G272" s="351"/>
      <c r="H272" s="351"/>
      <c r="I272" s="351"/>
      <c r="J272" s="351"/>
      <c r="K272" s="351"/>
      <c r="L272" s="351"/>
      <c r="M272" s="351"/>
      <c r="N272" s="351"/>
      <c r="O272" s="351"/>
      <c r="P272" s="351"/>
      <c r="Q272" s="351"/>
      <c r="R272" s="351"/>
      <c r="S272" s="619"/>
      <c r="T272" s="351"/>
      <c r="U272" s="351"/>
      <c r="V272" s="351"/>
      <c r="W272" s="351"/>
      <c r="X272" s="351"/>
      <c r="Y272" s="351"/>
      <c r="Z272" s="351"/>
      <c r="AA272" s="351"/>
      <c r="AB272" s="351"/>
      <c r="AC272" s="351"/>
      <c r="AD272" s="351"/>
      <c r="AE272" s="351"/>
      <c r="AF272" s="351"/>
      <c r="AG272" s="351"/>
      <c r="AH272" s="351"/>
      <c r="AI272" s="351"/>
      <c r="AJ272" s="351"/>
      <c r="AK272" s="351"/>
      <c r="AL272" s="351"/>
      <c r="AM272" s="351"/>
    </row>
    <row r="273" ht="12.0" customHeight="1">
      <c r="A273" s="351"/>
      <c r="B273" s="351"/>
      <c r="C273" s="351"/>
      <c r="D273" s="351"/>
      <c r="E273" s="351"/>
      <c r="F273" s="351"/>
      <c r="G273" s="351"/>
      <c r="H273" s="351"/>
      <c r="I273" s="351"/>
      <c r="J273" s="351"/>
      <c r="K273" s="351"/>
      <c r="L273" s="351"/>
      <c r="M273" s="351"/>
      <c r="N273" s="351"/>
      <c r="O273" s="351"/>
      <c r="P273" s="351"/>
      <c r="Q273" s="351"/>
      <c r="R273" s="351"/>
      <c r="S273" s="619"/>
      <c r="T273" s="351"/>
      <c r="U273" s="351"/>
      <c r="V273" s="351"/>
      <c r="W273" s="351"/>
      <c r="X273" s="351"/>
      <c r="Y273" s="351"/>
      <c r="Z273" s="351"/>
      <c r="AA273" s="351"/>
      <c r="AB273" s="351"/>
      <c r="AC273" s="351"/>
      <c r="AD273" s="351"/>
      <c r="AE273" s="351"/>
      <c r="AF273" s="351"/>
      <c r="AG273" s="351"/>
      <c r="AH273" s="351"/>
      <c r="AI273" s="351"/>
      <c r="AJ273" s="351"/>
      <c r="AK273" s="351"/>
      <c r="AL273" s="351"/>
      <c r="AM273" s="351"/>
    </row>
    <row r="274" ht="12.0" customHeight="1">
      <c r="A274" s="351"/>
      <c r="B274" s="351"/>
      <c r="C274" s="351"/>
      <c r="D274" s="351"/>
      <c r="E274" s="351"/>
      <c r="F274" s="351"/>
      <c r="G274" s="351"/>
      <c r="H274" s="351"/>
      <c r="I274" s="351"/>
      <c r="J274" s="351"/>
      <c r="K274" s="351"/>
      <c r="L274" s="351"/>
      <c r="M274" s="351"/>
      <c r="N274" s="351"/>
      <c r="O274" s="351"/>
      <c r="P274" s="351"/>
      <c r="Q274" s="351"/>
      <c r="R274" s="351"/>
      <c r="S274" s="619"/>
      <c r="T274" s="351"/>
      <c r="U274" s="351"/>
      <c r="V274" s="351"/>
      <c r="W274" s="351"/>
      <c r="X274" s="351"/>
      <c r="Y274" s="351"/>
      <c r="Z274" s="351"/>
      <c r="AA274" s="351"/>
      <c r="AB274" s="351"/>
      <c r="AC274" s="351"/>
      <c r="AD274" s="351"/>
      <c r="AE274" s="351"/>
      <c r="AF274" s="351"/>
      <c r="AG274" s="351"/>
      <c r="AH274" s="351"/>
      <c r="AI274" s="351"/>
      <c r="AJ274" s="351"/>
      <c r="AK274" s="351"/>
      <c r="AL274" s="351"/>
      <c r="AM274" s="351"/>
    </row>
    <row r="275" ht="12.0" customHeight="1">
      <c r="A275" s="351"/>
      <c r="B275" s="351"/>
      <c r="C275" s="351"/>
      <c r="D275" s="351"/>
      <c r="E275" s="351"/>
      <c r="F275" s="351"/>
      <c r="G275" s="351"/>
      <c r="H275" s="351"/>
      <c r="I275" s="351"/>
      <c r="J275" s="351"/>
      <c r="K275" s="351"/>
      <c r="L275" s="351"/>
      <c r="M275" s="351"/>
      <c r="N275" s="351"/>
      <c r="O275" s="351"/>
      <c r="P275" s="351"/>
      <c r="Q275" s="351"/>
      <c r="R275" s="351"/>
      <c r="S275" s="619"/>
      <c r="T275" s="351"/>
      <c r="U275" s="351"/>
      <c r="V275" s="351"/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351"/>
      <c r="AI275" s="351"/>
      <c r="AJ275" s="351"/>
      <c r="AK275" s="351"/>
      <c r="AL275" s="351"/>
      <c r="AM275" s="351"/>
    </row>
    <row r="276" ht="12.0" customHeight="1">
      <c r="A276" s="351"/>
      <c r="B276" s="351"/>
      <c r="C276" s="351"/>
      <c r="D276" s="351"/>
      <c r="E276" s="351"/>
      <c r="F276" s="351"/>
      <c r="G276" s="351"/>
      <c r="H276" s="351"/>
      <c r="I276" s="351"/>
      <c r="J276" s="351"/>
      <c r="K276" s="351"/>
      <c r="L276" s="351"/>
      <c r="M276" s="351"/>
      <c r="N276" s="351"/>
      <c r="O276" s="351"/>
      <c r="P276" s="351"/>
      <c r="Q276" s="351"/>
      <c r="R276" s="351"/>
      <c r="S276" s="619"/>
      <c r="T276" s="351"/>
      <c r="U276" s="351"/>
      <c r="V276" s="351"/>
      <c r="W276" s="351"/>
      <c r="X276" s="351"/>
      <c r="Y276" s="351"/>
      <c r="Z276" s="351"/>
      <c r="AA276" s="351"/>
      <c r="AB276" s="351"/>
      <c r="AC276" s="351"/>
      <c r="AD276" s="351"/>
      <c r="AE276" s="351"/>
      <c r="AF276" s="351"/>
      <c r="AG276" s="351"/>
      <c r="AH276" s="351"/>
      <c r="AI276" s="351"/>
      <c r="AJ276" s="351"/>
      <c r="AK276" s="351"/>
      <c r="AL276" s="351"/>
      <c r="AM276" s="351"/>
    </row>
    <row r="277" ht="12.0" customHeight="1">
      <c r="A277" s="351"/>
      <c r="B277" s="351"/>
      <c r="C277" s="351"/>
      <c r="D277" s="351"/>
      <c r="E277" s="351"/>
      <c r="F277" s="351"/>
      <c r="G277" s="351"/>
      <c r="H277" s="351"/>
      <c r="I277" s="351"/>
      <c r="J277" s="351"/>
      <c r="K277" s="351"/>
      <c r="L277" s="351"/>
      <c r="M277" s="351"/>
      <c r="N277" s="351"/>
      <c r="O277" s="351"/>
      <c r="P277" s="351"/>
      <c r="Q277" s="351"/>
      <c r="R277" s="351"/>
      <c r="S277" s="619"/>
      <c r="T277" s="351"/>
      <c r="U277" s="351"/>
      <c r="V277" s="351"/>
      <c r="W277" s="351"/>
      <c r="X277" s="351"/>
      <c r="Y277" s="351"/>
      <c r="Z277" s="351"/>
      <c r="AA277" s="351"/>
      <c r="AB277" s="351"/>
      <c r="AC277" s="351"/>
      <c r="AD277" s="351"/>
      <c r="AE277" s="351"/>
      <c r="AF277" s="351"/>
      <c r="AG277" s="351"/>
      <c r="AH277" s="351"/>
      <c r="AI277" s="351"/>
      <c r="AJ277" s="351"/>
      <c r="AK277" s="351"/>
      <c r="AL277" s="351"/>
      <c r="AM277" s="351"/>
    </row>
    <row r="278" ht="12.0" customHeight="1">
      <c r="A278" s="351"/>
      <c r="B278" s="351"/>
      <c r="C278" s="351"/>
      <c r="D278" s="351"/>
      <c r="E278" s="351"/>
      <c r="F278" s="351"/>
      <c r="G278" s="351"/>
      <c r="H278" s="351"/>
      <c r="I278" s="351"/>
      <c r="J278" s="351"/>
      <c r="K278" s="351"/>
      <c r="L278" s="351"/>
      <c r="M278" s="351"/>
      <c r="N278" s="351"/>
      <c r="O278" s="351"/>
      <c r="P278" s="351"/>
      <c r="Q278" s="351"/>
      <c r="R278" s="351"/>
      <c r="S278" s="619"/>
      <c r="T278" s="351"/>
      <c r="U278" s="351"/>
      <c r="V278" s="351"/>
      <c r="W278" s="351"/>
      <c r="X278" s="351"/>
      <c r="Y278" s="351"/>
      <c r="Z278" s="351"/>
      <c r="AA278" s="351"/>
      <c r="AB278" s="351"/>
      <c r="AC278" s="351"/>
      <c r="AD278" s="351"/>
      <c r="AE278" s="351"/>
      <c r="AF278" s="351"/>
      <c r="AG278" s="351"/>
      <c r="AH278" s="351"/>
      <c r="AI278" s="351"/>
      <c r="AJ278" s="351"/>
      <c r="AK278" s="351"/>
      <c r="AL278" s="351"/>
      <c r="AM278" s="351"/>
    </row>
    <row r="279" ht="12.0" customHeight="1">
      <c r="A279" s="351"/>
      <c r="B279" s="351"/>
      <c r="C279" s="351"/>
      <c r="D279" s="351"/>
      <c r="E279" s="351"/>
      <c r="F279" s="351"/>
      <c r="G279" s="351"/>
      <c r="H279" s="351"/>
      <c r="I279" s="351"/>
      <c r="J279" s="351"/>
      <c r="K279" s="351"/>
      <c r="L279" s="351"/>
      <c r="M279" s="351"/>
      <c r="N279" s="351"/>
      <c r="O279" s="351"/>
      <c r="P279" s="351"/>
      <c r="Q279" s="351"/>
      <c r="R279" s="351"/>
      <c r="S279" s="619"/>
      <c r="T279" s="351"/>
      <c r="U279" s="351"/>
      <c r="V279" s="351"/>
      <c r="W279" s="351"/>
      <c r="X279" s="351"/>
      <c r="Y279" s="351"/>
      <c r="Z279" s="351"/>
      <c r="AA279" s="351"/>
      <c r="AB279" s="351"/>
      <c r="AC279" s="351"/>
      <c r="AD279" s="351"/>
      <c r="AE279" s="351"/>
      <c r="AF279" s="351"/>
      <c r="AG279" s="351"/>
      <c r="AH279" s="351"/>
      <c r="AI279" s="351"/>
      <c r="AJ279" s="351"/>
      <c r="AK279" s="351"/>
      <c r="AL279" s="351"/>
      <c r="AM279" s="351"/>
    </row>
    <row r="280" ht="12.0" customHeight="1">
      <c r="A280" s="351"/>
      <c r="B280" s="351"/>
      <c r="C280" s="351"/>
      <c r="D280" s="351"/>
      <c r="E280" s="351"/>
      <c r="F280" s="351"/>
      <c r="G280" s="351"/>
      <c r="H280" s="351"/>
      <c r="I280" s="351"/>
      <c r="J280" s="351"/>
      <c r="K280" s="351"/>
      <c r="L280" s="351"/>
      <c r="M280" s="351"/>
      <c r="N280" s="351"/>
      <c r="O280" s="351"/>
      <c r="P280" s="351"/>
      <c r="Q280" s="351"/>
      <c r="R280" s="351"/>
      <c r="S280" s="619"/>
      <c r="T280" s="351"/>
      <c r="U280" s="351"/>
      <c r="V280" s="351"/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351"/>
      <c r="AI280" s="351"/>
      <c r="AJ280" s="351"/>
      <c r="AK280" s="351"/>
      <c r="AL280" s="351"/>
      <c r="AM280" s="351"/>
    </row>
    <row r="281" ht="12.0" customHeight="1">
      <c r="A281" s="351"/>
      <c r="B281" s="351"/>
      <c r="C281" s="351"/>
      <c r="D281" s="351"/>
      <c r="E281" s="351"/>
      <c r="F281" s="351"/>
      <c r="G281" s="351"/>
      <c r="H281" s="351"/>
      <c r="I281" s="351"/>
      <c r="J281" s="351"/>
      <c r="K281" s="351"/>
      <c r="L281" s="351"/>
      <c r="M281" s="351"/>
      <c r="N281" s="351"/>
      <c r="O281" s="351"/>
      <c r="P281" s="351"/>
      <c r="Q281" s="351"/>
      <c r="R281" s="351"/>
      <c r="S281" s="619"/>
      <c r="T281" s="351"/>
      <c r="U281" s="351"/>
      <c r="V281" s="351"/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351"/>
      <c r="AI281" s="351"/>
      <c r="AJ281" s="351"/>
      <c r="AK281" s="351"/>
      <c r="AL281" s="351"/>
      <c r="AM281" s="351"/>
    </row>
    <row r="282" ht="12.0" customHeight="1">
      <c r="A282" s="351"/>
      <c r="B282" s="351"/>
      <c r="C282" s="351"/>
      <c r="D282" s="351"/>
      <c r="E282" s="351"/>
      <c r="F282" s="351"/>
      <c r="G282" s="351"/>
      <c r="H282" s="351"/>
      <c r="I282" s="351"/>
      <c r="J282" s="351"/>
      <c r="K282" s="351"/>
      <c r="L282" s="351"/>
      <c r="M282" s="351"/>
      <c r="N282" s="351"/>
      <c r="O282" s="351"/>
      <c r="P282" s="351"/>
      <c r="Q282" s="351"/>
      <c r="R282" s="351"/>
      <c r="S282" s="619"/>
      <c r="T282" s="351"/>
      <c r="U282" s="351"/>
      <c r="V282" s="351"/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351"/>
      <c r="AJ282" s="351"/>
      <c r="AK282" s="351"/>
      <c r="AL282" s="351"/>
      <c r="AM282" s="351"/>
    </row>
    <row r="283" ht="12.0" customHeight="1">
      <c r="A283" s="351"/>
      <c r="B283" s="351"/>
      <c r="C283" s="351"/>
      <c r="D283" s="351"/>
      <c r="E283" s="351"/>
      <c r="F283" s="351"/>
      <c r="G283" s="351"/>
      <c r="H283" s="351"/>
      <c r="I283" s="351"/>
      <c r="J283" s="351"/>
      <c r="K283" s="351"/>
      <c r="L283" s="351"/>
      <c r="M283" s="351"/>
      <c r="N283" s="351"/>
      <c r="O283" s="351"/>
      <c r="P283" s="351"/>
      <c r="Q283" s="351"/>
      <c r="R283" s="351"/>
      <c r="S283" s="619"/>
      <c r="T283" s="351"/>
      <c r="U283" s="351"/>
      <c r="V283" s="351"/>
      <c r="W283" s="351"/>
      <c r="X283" s="351"/>
      <c r="Y283" s="351"/>
      <c r="Z283" s="351"/>
      <c r="AA283" s="351"/>
      <c r="AB283" s="351"/>
      <c r="AC283" s="351"/>
      <c r="AD283" s="351"/>
      <c r="AE283" s="351"/>
      <c r="AF283" s="351"/>
      <c r="AG283" s="351"/>
      <c r="AH283" s="351"/>
      <c r="AI283" s="351"/>
      <c r="AJ283" s="351"/>
      <c r="AK283" s="351"/>
      <c r="AL283" s="351"/>
      <c r="AM283" s="351"/>
    </row>
    <row r="284" ht="12.0" customHeight="1">
      <c r="A284" s="351"/>
      <c r="B284" s="351"/>
      <c r="C284" s="351"/>
      <c r="D284" s="351"/>
      <c r="E284" s="351"/>
      <c r="F284" s="351"/>
      <c r="G284" s="351"/>
      <c r="H284" s="351"/>
      <c r="I284" s="351"/>
      <c r="J284" s="351"/>
      <c r="K284" s="351"/>
      <c r="L284" s="351"/>
      <c r="M284" s="351"/>
      <c r="N284" s="351"/>
      <c r="O284" s="351"/>
      <c r="P284" s="351"/>
      <c r="Q284" s="351"/>
      <c r="R284" s="351"/>
      <c r="S284" s="619"/>
      <c r="T284" s="351"/>
      <c r="U284" s="351"/>
      <c r="V284" s="351"/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351"/>
      <c r="AJ284" s="351"/>
      <c r="AK284" s="351"/>
      <c r="AL284" s="351"/>
      <c r="AM284" s="351"/>
    </row>
    <row r="285" ht="12.0" customHeight="1">
      <c r="A285" s="351"/>
      <c r="B285" s="351"/>
      <c r="C285" s="351"/>
      <c r="D285" s="351"/>
      <c r="E285" s="351"/>
      <c r="F285" s="351"/>
      <c r="G285" s="351"/>
      <c r="H285" s="351"/>
      <c r="I285" s="351"/>
      <c r="J285" s="351"/>
      <c r="K285" s="351"/>
      <c r="L285" s="351"/>
      <c r="M285" s="351"/>
      <c r="N285" s="351"/>
      <c r="O285" s="351"/>
      <c r="P285" s="351"/>
      <c r="Q285" s="351"/>
      <c r="R285" s="351"/>
      <c r="S285" s="619"/>
      <c r="T285" s="351"/>
      <c r="U285" s="351"/>
      <c r="V285" s="351"/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351"/>
      <c r="AJ285" s="351"/>
      <c r="AK285" s="351"/>
      <c r="AL285" s="351"/>
      <c r="AM285" s="351"/>
    </row>
    <row r="286" ht="12.0" customHeight="1">
      <c r="A286" s="351"/>
      <c r="B286" s="351"/>
      <c r="C286" s="351"/>
      <c r="D286" s="351"/>
      <c r="E286" s="351"/>
      <c r="F286" s="351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619"/>
      <c r="T286" s="351"/>
      <c r="U286" s="351"/>
      <c r="V286" s="351"/>
      <c r="W286" s="351"/>
      <c r="X286" s="351"/>
      <c r="Y286" s="351"/>
      <c r="Z286" s="351"/>
      <c r="AA286" s="351"/>
      <c r="AB286" s="351"/>
      <c r="AC286" s="351"/>
      <c r="AD286" s="351"/>
      <c r="AE286" s="351"/>
      <c r="AF286" s="351"/>
      <c r="AG286" s="351"/>
      <c r="AH286" s="351"/>
      <c r="AI286" s="351"/>
      <c r="AJ286" s="351"/>
      <c r="AK286" s="351"/>
      <c r="AL286" s="351"/>
      <c r="AM286" s="351"/>
    </row>
    <row r="287" ht="12.0" customHeight="1">
      <c r="A287" s="351"/>
      <c r="B287" s="351"/>
      <c r="C287" s="351"/>
      <c r="D287" s="351"/>
      <c r="E287" s="351"/>
      <c r="F287" s="351"/>
      <c r="G287" s="351"/>
      <c r="H287" s="351"/>
      <c r="I287" s="351"/>
      <c r="J287" s="351"/>
      <c r="K287" s="351"/>
      <c r="L287" s="351"/>
      <c r="M287" s="351"/>
      <c r="N287" s="351"/>
      <c r="O287" s="351"/>
      <c r="P287" s="351"/>
      <c r="Q287" s="351"/>
      <c r="R287" s="351"/>
      <c r="S287" s="619"/>
      <c r="T287" s="351"/>
      <c r="U287" s="351"/>
      <c r="V287" s="351"/>
      <c r="W287" s="351"/>
      <c r="X287" s="351"/>
      <c r="Y287" s="351"/>
      <c r="Z287" s="351"/>
      <c r="AA287" s="351"/>
      <c r="AB287" s="351"/>
      <c r="AC287" s="351"/>
      <c r="AD287" s="351"/>
      <c r="AE287" s="351"/>
      <c r="AF287" s="351"/>
      <c r="AG287" s="351"/>
      <c r="AH287" s="351"/>
      <c r="AI287" s="351"/>
      <c r="AJ287" s="351"/>
      <c r="AK287" s="351"/>
      <c r="AL287" s="351"/>
      <c r="AM287" s="351"/>
    </row>
    <row r="288" ht="12.0" customHeight="1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619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  <c r="AE288" s="351"/>
      <c r="AF288" s="351"/>
      <c r="AG288" s="351"/>
      <c r="AH288" s="351"/>
      <c r="AI288" s="351"/>
      <c r="AJ288" s="351"/>
      <c r="AK288" s="351"/>
      <c r="AL288" s="351"/>
      <c r="AM288" s="351"/>
    </row>
    <row r="289" ht="12.0" customHeight="1">
      <c r="A289" s="351"/>
      <c r="B289" s="351"/>
      <c r="C289" s="351"/>
      <c r="D289" s="351"/>
      <c r="E289" s="351"/>
      <c r="F289" s="351"/>
      <c r="G289" s="351"/>
      <c r="H289" s="351"/>
      <c r="I289" s="351"/>
      <c r="J289" s="351"/>
      <c r="K289" s="351"/>
      <c r="L289" s="351"/>
      <c r="M289" s="351"/>
      <c r="N289" s="351"/>
      <c r="O289" s="351"/>
      <c r="P289" s="351"/>
      <c r="Q289" s="351"/>
      <c r="R289" s="351"/>
      <c r="S289" s="619"/>
      <c r="T289" s="351"/>
      <c r="U289" s="351"/>
      <c r="V289" s="351"/>
      <c r="W289" s="351"/>
      <c r="X289" s="351"/>
      <c r="Y289" s="351"/>
      <c r="Z289" s="351"/>
      <c r="AA289" s="351"/>
      <c r="AB289" s="351"/>
      <c r="AC289" s="351"/>
      <c r="AD289" s="351"/>
      <c r="AE289" s="351"/>
      <c r="AF289" s="351"/>
      <c r="AG289" s="351"/>
      <c r="AH289" s="351"/>
      <c r="AI289" s="351"/>
      <c r="AJ289" s="351"/>
      <c r="AK289" s="351"/>
      <c r="AL289" s="351"/>
      <c r="AM289" s="351"/>
    </row>
    <row r="290" ht="12.0" customHeight="1">
      <c r="A290" s="351"/>
      <c r="B290" s="351"/>
      <c r="C290" s="351"/>
      <c r="D290" s="351"/>
      <c r="E290" s="351"/>
      <c r="F290" s="351"/>
      <c r="G290" s="351"/>
      <c r="H290" s="351"/>
      <c r="I290" s="351"/>
      <c r="J290" s="351"/>
      <c r="K290" s="351"/>
      <c r="L290" s="351"/>
      <c r="M290" s="351"/>
      <c r="N290" s="351"/>
      <c r="O290" s="351"/>
      <c r="P290" s="351"/>
      <c r="Q290" s="351"/>
      <c r="R290" s="351"/>
      <c r="S290" s="619"/>
      <c r="T290" s="351"/>
      <c r="U290" s="351"/>
      <c r="V290" s="351"/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351"/>
      <c r="AJ290" s="351"/>
      <c r="AK290" s="351"/>
      <c r="AL290" s="351"/>
      <c r="AM290" s="351"/>
    </row>
    <row r="291" ht="12.0" customHeight="1">
      <c r="A291" s="351"/>
      <c r="B291" s="351"/>
      <c r="C291" s="351"/>
      <c r="D291" s="351"/>
      <c r="E291" s="351"/>
      <c r="F291" s="351"/>
      <c r="G291" s="351"/>
      <c r="H291" s="351"/>
      <c r="I291" s="351"/>
      <c r="J291" s="351"/>
      <c r="K291" s="351"/>
      <c r="L291" s="351"/>
      <c r="M291" s="351"/>
      <c r="N291" s="351"/>
      <c r="O291" s="351"/>
      <c r="P291" s="351"/>
      <c r="Q291" s="351"/>
      <c r="R291" s="351"/>
      <c r="S291" s="619"/>
      <c r="T291" s="351"/>
      <c r="U291" s="351"/>
      <c r="V291" s="351"/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351"/>
      <c r="AJ291" s="351"/>
      <c r="AK291" s="351"/>
      <c r="AL291" s="351"/>
      <c r="AM291" s="351"/>
    </row>
    <row r="292" ht="12.0" customHeight="1">
      <c r="A292" s="351"/>
      <c r="B292" s="351"/>
      <c r="C292" s="351"/>
      <c r="D292" s="351"/>
      <c r="E292" s="351"/>
      <c r="F292" s="351"/>
      <c r="G292" s="351"/>
      <c r="H292" s="351"/>
      <c r="I292" s="351"/>
      <c r="J292" s="351"/>
      <c r="K292" s="351"/>
      <c r="L292" s="351"/>
      <c r="M292" s="351"/>
      <c r="N292" s="351"/>
      <c r="O292" s="351"/>
      <c r="P292" s="351"/>
      <c r="Q292" s="351"/>
      <c r="R292" s="351"/>
      <c r="S292" s="619"/>
      <c r="T292" s="351"/>
      <c r="U292" s="351"/>
      <c r="V292" s="351"/>
      <c r="W292" s="351"/>
      <c r="X292" s="351"/>
      <c r="Y292" s="351"/>
      <c r="Z292" s="351"/>
      <c r="AA292" s="351"/>
      <c r="AB292" s="351"/>
      <c r="AC292" s="351"/>
      <c r="AD292" s="351"/>
      <c r="AE292" s="351"/>
      <c r="AF292" s="351"/>
      <c r="AG292" s="351"/>
      <c r="AH292" s="351"/>
      <c r="AI292" s="351"/>
      <c r="AJ292" s="351"/>
      <c r="AK292" s="351"/>
      <c r="AL292" s="351"/>
      <c r="AM292" s="351"/>
    </row>
    <row r="293" ht="12.0" customHeight="1">
      <c r="A293" s="351"/>
      <c r="B293" s="351"/>
      <c r="C293" s="351"/>
      <c r="D293" s="351"/>
      <c r="E293" s="351"/>
      <c r="F293" s="351"/>
      <c r="G293" s="351"/>
      <c r="H293" s="351"/>
      <c r="I293" s="351"/>
      <c r="J293" s="351"/>
      <c r="K293" s="351"/>
      <c r="L293" s="351"/>
      <c r="M293" s="351"/>
      <c r="N293" s="351"/>
      <c r="O293" s="351"/>
      <c r="P293" s="351"/>
      <c r="Q293" s="351"/>
      <c r="R293" s="351"/>
      <c r="S293" s="619"/>
      <c r="T293" s="351"/>
      <c r="U293" s="351"/>
      <c r="V293" s="351"/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51"/>
      <c r="AM293" s="351"/>
    </row>
    <row r="294" ht="12.0" customHeight="1">
      <c r="A294" s="351"/>
      <c r="B294" s="351"/>
      <c r="C294" s="351"/>
      <c r="D294" s="351"/>
      <c r="E294" s="351"/>
      <c r="F294" s="351"/>
      <c r="G294" s="351"/>
      <c r="H294" s="351"/>
      <c r="I294" s="351"/>
      <c r="J294" s="351"/>
      <c r="K294" s="351"/>
      <c r="L294" s="351"/>
      <c r="M294" s="351"/>
      <c r="N294" s="351"/>
      <c r="O294" s="351"/>
      <c r="P294" s="351"/>
      <c r="Q294" s="351"/>
      <c r="R294" s="351"/>
      <c r="S294" s="619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1"/>
      <c r="AJ294" s="351"/>
      <c r="AK294" s="351"/>
      <c r="AL294" s="351"/>
      <c r="AM294" s="351"/>
    </row>
    <row r="295" ht="12.0" customHeight="1">
      <c r="A295" s="351"/>
      <c r="B295" s="351"/>
      <c r="C295" s="351"/>
      <c r="D295" s="351"/>
      <c r="E295" s="351"/>
      <c r="F295" s="351"/>
      <c r="G295" s="351"/>
      <c r="H295" s="351"/>
      <c r="I295" s="351"/>
      <c r="J295" s="351"/>
      <c r="K295" s="351"/>
      <c r="L295" s="351"/>
      <c r="M295" s="351"/>
      <c r="N295" s="351"/>
      <c r="O295" s="351"/>
      <c r="P295" s="351"/>
      <c r="Q295" s="351"/>
      <c r="R295" s="351"/>
      <c r="S295" s="619"/>
      <c r="T295" s="351"/>
      <c r="U295" s="351"/>
      <c r="V295" s="351"/>
      <c r="W295" s="351"/>
      <c r="X295" s="351"/>
      <c r="Y295" s="351"/>
      <c r="Z295" s="351"/>
      <c r="AA295" s="351"/>
      <c r="AB295" s="351"/>
      <c r="AC295" s="351"/>
      <c r="AD295" s="351"/>
      <c r="AE295" s="351"/>
      <c r="AF295" s="351"/>
      <c r="AG295" s="351"/>
      <c r="AH295" s="351"/>
      <c r="AI295" s="351"/>
      <c r="AJ295" s="351"/>
      <c r="AK295" s="351"/>
      <c r="AL295" s="351"/>
      <c r="AM295" s="351"/>
    </row>
    <row r="296" ht="12.0" customHeight="1">
      <c r="A296" s="351"/>
      <c r="B296" s="351"/>
      <c r="C296" s="351"/>
      <c r="D296" s="351"/>
      <c r="E296" s="351"/>
      <c r="F296" s="351"/>
      <c r="G296" s="351"/>
      <c r="H296" s="351"/>
      <c r="I296" s="351"/>
      <c r="J296" s="351"/>
      <c r="K296" s="351"/>
      <c r="L296" s="351"/>
      <c r="M296" s="351"/>
      <c r="N296" s="351"/>
      <c r="O296" s="351"/>
      <c r="P296" s="351"/>
      <c r="Q296" s="351"/>
      <c r="R296" s="351"/>
      <c r="S296" s="619"/>
      <c r="T296" s="351"/>
      <c r="U296" s="351"/>
      <c r="V296" s="351"/>
      <c r="W296" s="351"/>
      <c r="X296" s="351"/>
      <c r="Y296" s="351"/>
      <c r="Z296" s="351"/>
      <c r="AA296" s="351"/>
      <c r="AB296" s="351"/>
      <c r="AC296" s="351"/>
      <c r="AD296" s="351"/>
      <c r="AE296" s="351"/>
      <c r="AF296" s="351"/>
      <c r="AG296" s="351"/>
      <c r="AH296" s="351"/>
      <c r="AI296" s="351"/>
      <c r="AJ296" s="351"/>
      <c r="AK296" s="351"/>
      <c r="AL296" s="351"/>
      <c r="AM296" s="351"/>
    </row>
    <row r="297" ht="12.0" customHeight="1">
      <c r="A297" s="351"/>
      <c r="B297" s="351"/>
      <c r="C297" s="351"/>
      <c r="D297" s="351"/>
      <c r="E297" s="351"/>
      <c r="F297" s="351"/>
      <c r="G297" s="351"/>
      <c r="H297" s="351"/>
      <c r="I297" s="351"/>
      <c r="J297" s="351"/>
      <c r="K297" s="351"/>
      <c r="L297" s="351"/>
      <c r="M297" s="351"/>
      <c r="N297" s="351"/>
      <c r="O297" s="351"/>
      <c r="P297" s="351"/>
      <c r="Q297" s="351"/>
      <c r="R297" s="351"/>
      <c r="S297" s="619"/>
      <c r="T297" s="351"/>
      <c r="U297" s="351"/>
      <c r="V297" s="351"/>
      <c r="W297" s="351"/>
      <c r="X297" s="351"/>
      <c r="Y297" s="351"/>
      <c r="Z297" s="351"/>
      <c r="AA297" s="351"/>
      <c r="AB297" s="351"/>
      <c r="AC297" s="351"/>
      <c r="AD297" s="351"/>
      <c r="AE297" s="351"/>
      <c r="AF297" s="351"/>
      <c r="AG297" s="351"/>
      <c r="AH297" s="351"/>
      <c r="AI297" s="351"/>
      <c r="AJ297" s="351"/>
      <c r="AK297" s="351"/>
      <c r="AL297" s="351"/>
      <c r="AM297" s="351"/>
    </row>
    <row r="298" ht="12.0" customHeight="1">
      <c r="A298" s="351"/>
      <c r="B298" s="351"/>
      <c r="C298" s="351"/>
      <c r="D298" s="351"/>
      <c r="E298" s="351"/>
      <c r="F298" s="351"/>
      <c r="G298" s="351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R298" s="351"/>
      <c r="S298" s="619"/>
      <c r="T298" s="351"/>
      <c r="U298" s="351"/>
      <c r="V298" s="351"/>
      <c r="W298" s="351"/>
      <c r="X298" s="351"/>
      <c r="Y298" s="351"/>
      <c r="Z298" s="351"/>
      <c r="AA298" s="351"/>
      <c r="AB298" s="351"/>
      <c r="AC298" s="351"/>
      <c r="AD298" s="351"/>
      <c r="AE298" s="351"/>
      <c r="AF298" s="351"/>
      <c r="AG298" s="351"/>
      <c r="AH298" s="351"/>
      <c r="AI298" s="351"/>
      <c r="AJ298" s="351"/>
      <c r="AK298" s="351"/>
      <c r="AL298" s="351"/>
      <c r="AM298" s="351"/>
    </row>
    <row r="299" ht="12.0" customHeight="1">
      <c r="A299" s="351"/>
      <c r="B299" s="351"/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51"/>
      <c r="P299" s="351"/>
      <c r="Q299" s="351"/>
      <c r="R299" s="351"/>
      <c r="S299" s="619"/>
      <c r="T299" s="351"/>
      <c r="U299" s="351"/>
      <c r="V299" s="351"/>
      <c r="W299" s="351"/>
      <c r="X299" s="351"/>
      <c r="Y299" s="351"/>
      <c r="Z299" s="351"/>
      <c r="AA299" s="351"/>
      <c r="AB299" s="351"/>
      <c r="AC299" s="351"/>
      <c r="AD299" s="351"/>
      <c r="AE299" s="351"/>
      <c r="AF299" s="351"/>
      <c r="AG299" s="351"/>
      <c r="AH299" s="351"/>
      <c r="AI299" s="351"/>
      <c r="AJ299" s="351"/>
      <c r="AK299" s="351"/>
      <c r="AL299" s="351"/>
      <c r="AM299" s="351"/>
    </row>
    <row r="300" ht="12.0" customHeight="1">
      <c r="A300" s="351"/>
      <c r="B300" s="351"/>
      <c r="C300" s="351"/>
      <c r="D300" s="351"/>
      <c r="E300" s="351"/>
      <c r="F300" s="351"/>
      <c r="G300" s="351"/>
      <c r="H300" s="351"/>
      <c r="I300" s="351"/>
      <c r="J300" s="351"/>
      <c r="K300" s="351"/>
      <c r="L300" s="351"/>
      <c r="M300" s="351"/>
      <c r="N300" s="351"/>
      <c r="O300" s="351"/>
      <c r="P300" s="351"/>
      <c r="Q300" s="351"/>
      <c r="R300" s="351"/>
      <c r="S300" s="619"/>
      <c r="T300" s="351"/>
      <c r="U300" s="351"/>
      <c r="V300" s="351"/>
      <c r="W300" s="351"/>
      <c r="X300" s="351"/>
      <c r="Y300" s="351"/>
      <c r="Z300" s="351"/>
      <c r="AA300" s="351"/>
      <c r="AB300" s="351"/>
      <c r="AC300" s="351"/>
      <c r="AD300" s="351"/>
      <c r="AE300" s="351"/>
      <c r="AF300" s="351"/>
      <c r="AG300" s="351"/>
      <c r="AH300" s="351"/>
      <c r="AI300" s="351"/>
      <c r="AJ300" s="351"/>
      <c r="AK300" s="351"/>
      <c r="AL300" s="351"/>
      <c r="AM300" s="351"/>
    </row>
    <row r="301" ht="12.0" customHeight="1">
      <c r="A301" s="351"/>
      <c r="B301" s="351"/>
      <c r="C301" s="351"/>
      <c r="D301" s="351"/>
      <c r="E301" s="351"/>
      <c r="F301" s="351"/>
      <c r="G301" s="351"/>
      <c r="H301" s="351"/>
      <c r="I301" s="351"/>
      <c r="J301" s="351"/>
      <c r="K301" s="351"/>
      <c r="L301" s="351"/>
      <c r="M301" s="351"/>
      <c r="N301" s="351"/>
      <c r="O301" s="351"/>
      <c r="P301" s="351"/>
      <c r="Q301" s="351"/>
      <c r="R301" s="351"/>
      <c r="S301" s="619"/>
      <c r="T301" s="351"/>
      <c r="U301" s="351"/>
      <c r="V301" s="351"/>
      <c r="W301" s="351"/>
      <c r="X301" s="351"/>
      <c r="Y301" s="351"/>
      <c r="Z301" s="351"/>
      <c r="AA301" s="351"/>
      <c r="AB301" s="351"/>
      <c r="AC301" s="351"/>
      <c r="AD301" s="351"/>
      <c r="AE301" s="351"/>
      <c r="AF301" s="351"/>
      <c r="AG301" s="351"/>
      <c r="AH301" s="351"/>
      <c r="AI301" s="351"/>
      <c r="AJ301" s="351"/>
      <c r="AK301" s="351"/>
      <c r="AL301" s="351"/>
      <c r="AM301" s="351"/>
    </row>
    <row r="302" ht="12.0" customHeight="1">
      <c r="A302" s="351"/>
      <c r="B302" s="351"/>
      <c r="C302" s="351"/>
      <c r="D302" s="351"/>
      <c r="E302" s="351"/>
      <c r="F302" s="351"/>
      <c r="G302" s="351"/>
      <c r="H302" s="351"/>
      <c r="I302" s="351"/>
      <c r="J302" s="351"/>
      <c r="K302" s="351"/>
      <c r="L302" s="351"/>
      <c r="M302" s="351"/>
      <c r="N302" s="351"/>
      <c r="O302" s="351"/>
      <c r="P302" s="351"/>
      <c r="Q302" s="351"/>
      <c r="R302" s="351"/>
      <c r="S302" s="619"/>
      <c r="T302" s="351"/>
      <c r="U302" s="351"/>
      <c r="V302" s="351"/>
      <c r="W302" s="351"/>
      <c r="X302" s="351"/>
      <c r="Y302" s="351"/>
      <c r="Z302" s="351"/>
      <c r="AA302" s="351"/>
      <c r="AB302" s="351"/>
      <c r="AC302" s="351"/>
      <c r="AD302" s="351"/>
      <c r="AE302" s="351"/>
      <c r="AF302" s="351"/>
      <c r="AG302" s="351"/>
      <c r="AH302" s="351"/>
      <c r="AI302" s="351"/>
      <c r="AJ302" s="351"/>
      <c r="AK302" s="351"/>
      <c r="AL302" s="351"/>
      <c r="AM302" s="351"/>
    </row>
    <row r="303" ht="12.0" customHeight="1">
      <c r="A303" s="351"/>
      <c r="B303" s="351"/>
      <c r="C303" s="351"/>
      <c r="D303" s="351"/>
      <c r="E303" s="351"/>
      <c r="F303" s="351"/>
      <c r="G303" s="351"/>
      <c r="H303" s="351"/>
      <c r="I303" s="351"/>
      <c r="J303" s="351"/>
      <c r="K303" s="351"/>
      <c r="L303" s="351"/>
      <c r="M303" s="351"/>
      <c r="N303" s="351"/>
      <c r="O303" s="351"/>
      <c r="P303" s="351"/>
      <c r="Q303" s="351"/>
      <c r="R303" s="351"/>
      <c r="S303" s="619"/>
      <c r="T303" s="351"/>
      <c r="U303" s="351"/>
      <c r="V303" s="351"/>
      <c r="W303" s="351"/>
      <c r="X303" s="351"/>
      <c r="Y303" s="351"/>
      <c r="Z303" s="351"/>
      <c r="AA303" s="351"/>
      <c r="AB303" s="351"/>
      <c r="AC303" s="351"/>
      <c r="AD303" s="351"/>
      <c r="AE303" s="351"/>
      <c r="AF303" s="351"/>
      <c r="AG303" s="351"/>
      <c r="AH303" s="351"/>
      <c r="AI303" s="351"/>
      <c r="AJ303" s="351"/>
      <c r="AK303" s="351"/>
      <c r="AL303" s="351"/>
      <c r="AM303" s="351"/>
    </row>
    <row r="304" ht="12.0" customHeight="1">
      <c r="A304" s="351"/>
      <c r="B304" s="351"/>
      <c r="C304" s="351"/>
      <c r="D304" s="351"/>
      <c r="E304" s="351"/>
      <c r="F304" s="351"/>
      <c r="G304" s="351"/>
      <c r="H304" s="351"/>
      <c r="I304" s="351"/>
      <c r="J304" s="351"/>
      <c r="K304" s="351"/>
      <c r="L304" s="351"/>
      <c r="M304" s="351"/>
      <c r="N304" s="351"/>
      <c r="O304" s="351"/>
      <c r="P304" s="351"/>
      <c r="Q304" s="351"/>
      <c r="R304" s="351"/>
      <c r="S304" s="619"/>
      <c r="T304" s="351"/>
      <c r="U304" s="351"/>
      <c r="V304" s="351"/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51"/>
      <c r="AL304" s="351"/>
      <c r="AM304" s="351"/>
    </row>
    <row r="305" ht="12.0" customHeight="1">
      <c r="A305" s="351"/>
      <c r="B305" s="351"/>
      <c r="C305" s="351"/>
      <c r="D305" s="351"/>
      <c r="E305" s="351"/>
      <c r="F305" s="351"/>
      <c r="G305" s="351"/>
      <c r="H305" s="351"/>
      <c r="I305" s="351"/>
      <c r="J305" s="351"/>
      <c r="K305" s="351"/>
      <c r="L305" s="351"/>
      <c r="M305" s="351"/>
      <c r="N305" s="351"/>
      <c r="O305" s="351"/>
      <c r="P305" s="351"/>
      <c r="Q305" s="351"/>
      <c r="R305" s="351"/>
      <c r="S305" s="619"/>
      <c r="T305" s="351"/>
      <c r="U305" s="351"/>
      <c r="V305" s="351"/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51"/>
      <c r="AL305" s="351"/>
      <c r="AM305" s="351"/>
    </row>
    <row r="306" ht="12.0" customHeight="1">
      <c r="A306" s="351"/>
      <c r="B306" s="351"/>
      <c r="C306" s="351"/>
      <c r="D306" s="351"/>
      <c r="E306" s="351"/>
      <c r="F306" s="351"/>
      <c r="G306" s="351"/>
      <c r="H306" s="351"/>
      <c r="I306" s="351"/>
      <c r="J306" s="351"/>
      <c r="K306" s="351"/>
      <c r="L306" s="351"/>
      <c r="M306" s="351"/>
      <c r="N306" s="351"/>
      <c r="O306" s="351"/>
      <c r="P306" s="351"/>
      <c r="Q306" s="351"/>
      <c r="R306" s="351"/>
      <c r="S306" s="619"/>
      <c r="T306" s="351"/>
      <c r="U306" s="351"/>
      <c r="V306" s="351"/>
      <c r="W306" s="351"/>
      <c r="X306" s="351"/>
      <c r="Y306" s="351"/>
      <c r="Z306" s="351"/>
      <c r="AA306" s="351"/>
      <c r="AB306" s="351"/>
      <c r="AC306" s="351"/>
      <c r="AD306" s="351"/>
      <c r="AE306" s="351"/>
      <c r="AF306" s="351"/>
      <c r="AG306" s="351"/>
      <c r="AH306" s="351"/>
      <c r="AI306" s="351"/>
      <c r="AJ306" s="351"/>
      <c r="AK306" s="351"/>
      <c r="AL306" s="351"/>
      <c r="AM306" s="351"/>
    </row>
    <row r="307" ht="12.0" customHeight="1">
      <c r="A307" s="351"/>
      <c r="B307" s="351"/>
      <c r="C307" s="351"/>
      <c r="D307" s="351"/>
      <c r="E307" s="351"/>
      <c r="F307" s="351"/>
      <c r="G307" s="351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R307" s="351"/>
      <c r="S307" s="619"/>
      <c r="T307" s="351"/>
      <c r="U307" s="351"/>
      <c r="V307" s="351"/>
      <c r="W307" s="351"/>
      <c r="X307" s="351"/>
      <c r="Y307" s="351"/>
      <c r="Z307" s="351"/>
      <c r="AA307" s="351"/>
      <c r="AB307" s="351"/>
      <c r="AC307" s="351"/>
      <c r="AD307" s="351"/>
      <c r="AE307" s="351"/>
      <c r="AF307" s="351"/>
      <c r="AG307" s="351"/>
      <c r="AH307" s="351"/>
      <c r="AI307" s="351"/>
      <c r="AJ307" s="351"/>
      <c r="AK307" s="351"/>
      <c r="AL307" s="351"/>
      <c r="AM307" s="351"/>
    </row>
    <row r="308" ht="12.0" customHeight="1">
      <c r="A308" s="351"/>
      <c r="B308" s="351"/>
      <c r="C308" s="351"/>
      <c r="D308" s="351"/>
      <c r="E308" s="351"/>
      <c r="F308" s="351"/>
      <c r="G308" s="351"/>
      <c r="H308" s="351"/>
      <c r="I308" s="351"/>
      <c r="J308" s="351"/>
      <c r="K308" s="351"/>
      <c r="L308" s="351"/>
      <c r="M308" s="351"/>
      <c r="N308" s="351"/>
      <c r="O308" s="351"/>
      <c r="P308" s="351"/>
      <c r="Q308" s="351"/>
      <c r="R308" s="351"/>
      <c r="S308" s="619"/>
      <c r="T308" s="351"/>
      <c r="U308" s="351"/>
      <c r="V308" s="351"/>
      <c r="W308" s="351"/>
      <c r="X308" s="351"/>
      <c r="Y308" s="351"/>
      <c r="Z308" s="351"/>
      <c r="AA308" s="351"/>
      <c r="AB308" s="351"/>
      <c r="AC308" s="351"/>
      <c r="AD308" s="351"/>
      <c r="AE308" s="351"/>
      <c r="AF308" s="351"/>
      <c r="AG308" s="351"/>
      <c r="AH308" s="351"/>
      <c r="AI308" s="351"/>
      <c r="AJ308" s="351"/>
      <c r="AK308" s="351"/>
      <c r="AL308" s="351"/>
      <c r="AM308" s="351"/>
    </row>
    <row r="309" ht="12.0" customHeight="1">
      <c r="A309" s="351"/>
      <c r="B309" s="351"/>
      <c r="C309" s="351"/>
      <c r="D309" s="351"/>
      <c r="E309" s="351"/>
      <c r="F309" s="351"/>
      <c r="G309" s="351"/>
      <c r="H309" s="351"/>
      <c r="I309" s="351"/>
      <c r="J309" s="351"/>
      <c r="K309" s="351"/>
      <c r="L309" s="351"/>
      <c r="M309" s="351"/>
      <c r="N309" s="351"/>
      <c r="O309" s="351"/>
      <c r="P309" s="351"/>
      <c r="Q309" s="351"/>
      <c r="R309" s="351"/>
      <c r="S309" s="619"/>
      <c r="T309" s="351"/>
      <c r="U309" s="351"/>
      <c r="V309" s="351"/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351"/>
      <c r="AH309" s="351"/>
      <c r="AI309" s="351"/>
      <c r="AJ309" s="351"/>
      <c r="AK309" s="351"/>
      <c r="AL309" s="351"/>
      <c r="AM309" s="351"/>
    </row>
    <row r="310" ht="12.0" customHeight="1">
      <c r="A310" s="351"/>
      <c r="B310" s="351"/>
      <c r="C310" s="351"/>
      <c r="D310" s="351"/>
      <c r="E310" s="351"/>
      <c r="F310" s="351"/>
      <c r="G310" s="351"/>
      <c r="H310" s="351"/>
      <c r="I310" s="351"/>
      <c r="J310" s="351"/>
      <c r="K310" s="351"/>
      <c r="L310" s="351"/>
      <c r="M310" s="351"/>
      <c r="N310" s="351"/>
      <c r="O310" s="351"/>
      <c r="P310" s="351"/>
      <c r="Q310" s="351"/>
      <c r="R310" s="351"/>
      <c r="S310" s="619"/>
      <c r="T310" s="351"/>
      <c r="U310" s="351"/>
      <c r="V310" s="351"/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351"/>
      <c r="AH310" s="351"/>
      <c r="AI310" s="351"/>
      <c r="AJ310" s="351"/>
      <c r="AK310" s="351"/>
      <c r="AL310" s="351"/>
      <c r="AM310" s="351"/>
    </row>
    <row r="311" ht="12.0" customHeight="1">
      <c r="A311" s="351"/>
      <c r="B311" s="351"/>
      <c r="C311" s="351"/>
      <c r="D311" s="351"/>
      <c r="E311" s="351"/>
      <c r="F311" s="351"/>
      <c r="G311" s="351"/>
      <c r="H311" s="351"/>
      <c r="I311" s="351"/>
      <c r="J311" s="351"/>
      <c r="K311" s="351"/>
      <c r="L311" s="351"/>
      <c r="M311" s="351"/>
      <c r="N311" s="351"/>
      <c r="O311" s="351"/>
      <c r="P311" s="351"/>
      <c r="Q311" s="351"/>
      <c r="R311" s="351"/>
      <c r="S311" s="619"/>
      <c r="T311" s="351"/>
      <c r="U311" s="351"/>
      <c r="V311" s="351"/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351"/>
      <c r="AH311" s="351"/>
      <c r="AI311" s="351"/>
      <c r="AJ311" s="351"/>
      <c r="AK311" s="351"/>
      <c r="AL311" s="351"/>
      <c r="AM311" s="351"/>
    </row>
    <row r="312" ht="12.0" customHeight="1">
      <c r="A312" s="351"/>
      <c r="B312" s="351"/>
      <c r="C312" s="351"/>
      <c r="D312" s="351"/>
      <c r="E312" s="351"/>
      <c r="F312" s="351"/>
      <c r="G312" s="351"/>
      <c r="H312" s="351"/>
      <c r="I312" s="351"/>
      <c r="J312" s="351"/>
      <c r="K312" s="351"/>
      <c r="L312" s="351"/>
      <c r="M312" s="351"/>
      <c r="N312" s="351"/>
      <c r="O312" s="351"/>
      <c r="P312" s="351"/>
      <c r="Q312" s="351"/>
      <c r="R312" s="351"/>
      <c r="S312" s="619"/>
      <c r="T312" s="351"/>
      <c r="U312" s="351"/>
      <c r="V312" s="351"/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351"/>
      <c r="AH312" s="351"/>
      <c r="AI312" s="351"/>
      <c r="AJ312" s="351"/>
      <c r="AK312" s="351"/>
      <c r="AL312" s="351"/>
      <c r="AM312" s="351"/>
    </row>
    <row r="313" ht="12.0" customHeight="1">
      <c r="A313" s="351"/>
      <c r="B313" s="351"/>
      <c r="C313" s="351"/>
      <c r="D313" s="351"/>
      <c r="E313" s="351"/>
      <c r="F313" s="351"/>
      <c r="G313" s="351"/>
      <c r="H313" s="351"/>
      <c r="I313" s="351"/>
      <c r="J313" s="351"/>
      <c r="K313" s="351"/>
      <c r="L313" s="351"/>
      <c r="M313" s="351"/>
      <c r="N313" s="351"/>
      <c r="O313" s="351"/>
      <c r="P313" s="351"/>
      <c r="Q313" s="351"/>
      <c r="R313" s="351"/>
      <c r="S313" s="619"/>
      <c r="T313" s="351"/>
      <c r="U313" s="351"/>
      <c r="V313" s="351"/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351"/>
      <c r="AH313" s="351"/>
      <c r="AI313" s="351"/>
      <c r="AJ313" s="351"/>
      <c r="AK313" s="351"/>
      <c r="AL313" s="351"/>
      <c r="AM313" s="351"/>
    </row>
    <row r="314" ht="12.0" customHeight="1">
      <c r="A314" s="351"/>
      <c r="B314" s="351"/>
      <c r="C314" s="351"/>
      <c r="D314" s="351"/>
      <c r="E314" s="351"/>
      <c r="F314" s="351"/>
      <c r="G314" s="351"/>
      <c r="H314" s="351"/>
      <c r="I314" s="351"/>
      <c r="J314" s="351"/>
      <c r="K314" s="351"/>
      <c r="L314" s="351"/>
      <c r="M314" s="351"/>
      <c r="N314" s="351"/>
      <c r="O314" s="351"/>
      <c r="P314" s="351"/>
      <c r="Q314" s="351"/>
      <c r="R314" s="351"/>
      <c r="S314" s="619"/>
      <c r="T314" s="351"/>
      <c r="U314" s="351"/>
      <c r="V314" s="351"/>
      <c r="W314" s="351"/>
      <c r="X314" s="351"/>
      <c r="Y314" s="351"/>
      <c r="Z314" s="351"/>
      <c r="AA314" s="351"/>
      <c r="AB314" s="351"/>
      <c r="AC314" s="351"/>
      <c r="AD314" s="351"/>
      <c r="AE314" s="351"/>
      <c r="AF314" s="351"/>
      <c r="AG314" s="351"/>
      <c r="AH314" s="351"/>
      <c r="AI314" s="351"/>
      <c r="AJ314" s="351"/>
      <c r="AK314" s="351"/>
      <c r="AL314" s="351"/>
      <c r="AM314" s="351"/>
    </row>
    <row r="315" ht="12.0" customHeight="1">
      <c r="A315" s="351"/>
      <c r="B315" s="351"/>
      <c r="C315" s="351"/>
      <c r="D315" s="351"/>
      <c r="E315" s="351"/>
      <c r="F315" s="351"/>
      <c r="G315" s="351"/>
      <c r="H315" s="351"/>
      <c r="I315" s="351"/>
      <c r="J315" s="351"/>
      <c r="K315" s="351"/>
      <c r="L315" s="351"/>
      <c r="M315" s="351"/>
      <c r="N315" s="351"/>
      <c r="O315" s="351"/>
      <c r="P315" s="351"/>
      <c r="Q315" s="351"/>
      <c r="R315" s="351"/>
      <c r="S315" s="619"/>
      <c r="T315" s="351"/>
      <c r="U315" s="351"/>
      <c r="V315" s="351"/>
      <c r="W315" s="351"/>
      <c r="X315" s="351"/>
      <c r="Y315" s="351"/>
      <c r="Z315" s="351"/>
      <c r="AA315" s="351"/>
      <c r="AB315" s="351"/>
      <c r="AC315" s="351"/>
      <c r="AD315" s="351"/>
      <c r="AE315" s="351"/>
      <c r="AF315" s="351"/>
      <c r="AG315" s="351"/>
      <c r="AH315" s="351"/>
      <c r="AI315" s="351"/>
      <c r="AJ315" s="351"/>
      <c r="AK315" s="351"/>
      <c r="AL315" s="351"/>
      <c r="AM315" s="351"/>
    </row>
    <row r="316" ht="12.0" customHeight="1">
      <c r="A316" s="351"/>
      <c r="B316" s="351"/>
      <c r="C316" s="351"/>
      <c r="D316" s="351"/>
      <c r="E316" s="351"/>
      <c r="F316" s="351"/>
      <c r="G316" s="351"/>
      <c r="H316" s="351"/>
      <c r="I316" s="351"/>
      <c r="J316" s="351"/>
      <c r="K316" s="351"/>
      <c r="L316" s="351"/>
      <c r="M316" s="351"/>
      <c r="N316" s="351"/>
      <c r="O316" s="351"/>
      <c r="P316" s="351"/>
      <c r="Q316" s="351"/>
      <c r="R316" s="351"/>
      <c r="S316" s="619"/>
      <c r="T316" s="351"/>
      <c r="U316" s="351"/>
      <c r="V316" s="351"/>
      <c r="W316" s="351"/>
      <c r="X316" s="351"/>
      <c r="Y316" s="351"/>
      <c r="Z316" s="351"/>
      <c r="AA316" s="351"/>
      <c r="AB316" s="351"/>
      <c r="AC316" s="351"/>
      <c r="AD316" s="351"/>
      <c r="AE316" s="351"/>
      <c r="AF316" s="351"/>
      <c r="AG316" s="351"/>
      <c r="AH316" s="351"/>
      <c r="AI316" s="351"/>
      <c r="AJ316" s="351"/>
      <c r="AK316" s="351"/>
      <c r="AL316" s="351"/>
      <c r="AM316" s="351"/>
    </row>
    <row r="317" ht="12.0" customHeight="1">
      <c r="A317" s="351"/>
      <c r="B317" s="351"/>
      <c r="C317" s="351"/>
      <c r="D317" s="351"/>
      <c r="E317" s="351"/>
      <c r="F317" s="351"/>
      <c r="G317" s="351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R317" s="351"/>
      <c r="S317" s="619"/>
      <c r="T317" s="351"/>
      <c r="U317" s="351"/>
      <c r="V317" s="351"/>
      <c r="W317" s="351"/>
      <c r="X317" s="351"/>
      <c r="Y317" s="351"/>
      <c r="Z317" s="351"/>
      <c r="AA317" s="351"/>
      <c r="AB317" s="351"/>
      <c r="AC317" s="351"/>
      <c r="AD317" s="351"/>
      <c r="AE317" s="351"/>
      <c r="AF317" s="351"/>
      <c r="AG317" s="351"/>
      <c r="AH317" s="351"/>
      <c r="AI317" s="351"/>
      <c r="AJ317" s="351"/>
      <c r="AK317" s="351"/>
      <c r="AL317" s="351"/>
      <c r="AM317" s="351"/>
    </row>
    <row r="318" ht="12.0" customHeight="1">
      <c r="A318" s="351"/>
      <c r="B318" s="351"/>
      <c r="C318" s="351"/>
      <c r="D318" s="351"/>
      <c r="E318" s="351"/>
      <c r="F318" s="351"/>
      <c r="G318" s="351"/>
      <c r="H318" s="351"/>
      <c r="I318" s="351"/>
      <c r="J318" s="351"/>
      <c r="K318" s="351"/>
      <c r="L318" s="351"/>
      <c r="M318" s="351"/>
      <c r="N318" s="351"/>
      <c r="O318" s="351"/>
      <c r="P318" s="351"/>
      <c r="Q318" s="351"/>
      <c r="R318" s="351"/>
      <c r="S318" s="619"/>
      <c r="T318" s="351"/>
      <c r="U318" s="351"/>
      <c r="V318" s="351"/>
      <c r="W318" s="351"/>
      <c r="X318" s="351"/>
      <c r="Y318" s="351"/>
      <c r="Z318" s="351"/>
      <c r="AA318" s="351"/>
      <c r="AB318" s="351"/>
      <c r="AC318" s="351"/>
      <c r="AD318" s="351"/>
      <c r="AE318" s="351"/>
      <c r="AF318" s="351"/>
      <c r="AG318" s="351"/>
      <c r="AH318" s="351"/>
      <c r="AI318" s="351"/>
      <c r="AJ318" s="351"/>
      <c r="AK318" s="351"/>
      <c r="AL318" s="351"/>
      <c r="AM318" s="351"/>
    </row>
    <row r="319" ht="12.0" customHeight="1">
      <c r="A319" s="351"/>
      <c r="B319" s="351"/>
      <c r="C319" s="351"/>
      <c r="D319" s="351"/>
      <c r="E319" s="351"/>
      <c r="F319" s="351"/>
      <c r="G319" s="351"/>
      <c r="H319" s="351"/>
      <c r="I319" s="351"/>
      <c r="J319" s="351"/>
      <c r="K319" s="351"/>
      <c r="L319" s="351"/>
      <c r="M319" s="351"/>
      <c r="N319" s="351"/>
      <c r="O319" s="351"/>
      <c r="P319" s="351"/>
      <c r="Q319" s="351"/>
      <c r="R319" s="351"/>
      <c r="S319" s="619"/>
      <c r="T319" s="351"/>
      <c r="U319" s="351"/>
      <c r="V319" s="351"/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351"/>
      <c r="AH319" s="351"/>
      <c r="AI319" s="351"/>
      <c r="AJ319" s="351"/>
      <c r="AK319" s="351"/>
      <c r="AL319" s="351"/>
      <c r="AM319" s="351"/>
    </row>
    <row r="320" ht="12.0" customHeight="1">
      <c r="A320" s="351"/>
      <c r="B320" s="351"/>
      <c r="C320" s="351"/>
      <c r="D320" s="351"/>
      <c r="E320" s="351"/>
      <c r="F320" s="351"/>
      <c r="G320" s="351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R320" s="351"/>
      <c r="S320" s="619"/>
      <c r="T320" s="351"/>
      <c r="U320" s="351"/>
      <c r="V320" s="351"/>
      <c r="W320" s="351"/>
      <c r="X320" s="351"/>
      <c r="Y320" s="351"/>
      <c r="Z320" s="351"/>
      <c r="AA320" s="351"/>
      <c r="AB320" s="351"/>
      <c r="AC320" s="351"/>
      <c r="AD320" s="351"/>
      <c r="AE320" s="351"/>
      <c r="AF320" s="351"/>
      <c r="AG320" s="351"/>
      <c r="AH320" s="351"/>
      <c r="AI320" s="351"/>
      <c r="AJ320" s="351"/>
      <c r="AK320" s="351"/>
      <c r="AL320" s="351"/>
      <c r="AM320" s="351"/>
    </row>
    <row r="321" ht="12.0" customHeight="1">
      <c r="A321" s="351"/>
      <c r="B321" s="351"/>
      <c r="C321" s="351"/>
      <c r="D321" s="351"/>
      <c r="E321" s="351"/>
      <c r="F321" s="351"/>
      <c r="G321" s="351"/>
      <c r="H321" s="351"/>
      <c r="I321" s="351"/>
      <c r="J321" s="351"/>
      <c r="K321" s="351"/>
      <c r="L321" s="351"/>
      <c r="M321" s="351"/>
      <c r="N321" s="351"/>
      <c r="O321" s="351"/>
      <c r="P321" s="351"/>
      <c r="Q321" s="351"/>
      <c r="R321" s="351"/>
      <c r="S321" s="619"/>
      <c r="T321" s="351"/>
      <c r="U321" s="351"/>
      <c r="V321" s="351"/>
      <c r="W321" s="351"/>
      <c r="X321" s="351"/>
      <c r="Y321" s="351"/>
      <c r="Z321" s="351"/>
      <c r="AA321" s="351"/>
      <c r="AB321" s="351"/>
      <c r="AC321" s="351"/>
      <c r="AD321" s="351"/>
      <c r="AE321" s="351"/>
      <c r="AF321" s="351"/>
      <c r="AG321" s="351"/>
      <c r="AH321" s="351"/>
      <c r="AI321" s="351"/>
      <c r="AJ321" s="351"/>
      <c r="AK321" s="351"/>
      <c r="AL321" s="351"/>
      <c r="AM321" s="351"/>
    </row>
    <row r="322" ht="12.0" customHeight="1">
      <c r="A322" s="351"/>
      <c r="B322" s="351"/>
      <c r="C322" s="351"/>
      <c r="D322" s="351"/>
      <c r="E322" s="351"/>
      <c r="F322" s="351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619"/>
      <c r="T322" s="351"/>
      <c r="U322" s="351"/>
      <c r="V322" s="351"/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51"/>
      <c r="AK322" s="351"/>
      <c r="AL322" s="351"/>
      <c r="AM322" s="351"/>
    </row>
    <row r="323" ht="12.0" customHeight="1">
      <c r="A323" s="351"/>
      <c r="B323" s="351"/>
      <c r="C323" s="351"/>
      <c r="D323" s="351"/>
      <c r="E323" s="351"/>
      <c r="F323" s="351"/>
      <c r="G323" s="351"/>
      <c r="H323" s="351"/>
      <c r="I323" s="351"/>
      <c r="J323" s="351"/>
      <c r="K323" s="351"/>
      <c r="L323" s="351"/>
      <c r="M323" s="351"/>
      <c r="N323" s="351"/>
      <c r="O323" s="351"/>
      <c r="P323" s="351"/>
      <c r="Q323" s="351"/>
      <c r="R323" s="351"/>
      <c r="S323" s="619"/>
      <c r="T323" s="351"/>
      <c r="U323" s="351"/>
      <c r="V323" s="351"/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51"/>
      <c r="AK323" s="351"/>
      <c r="AL323" s="351"/>
      <c r="AM323" s="351"/>
    </row>
    <row r="324" ht="12.0" customHeight="1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619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51"/>
      <c r="AK324" s="351"/>
      <c r="AL324" s="351"/>
      <c r="AM324" s="351"/>
    </row>
    <row r="325" ht="12.0" customHeight="1">
      <c r="A325" s="351"/>
      <c r="B325" s="351"/>
      <c r="C325" s="351"/>
      <c r="D325" s="351"/>
      <c r="E325" s="351"/>
      <c r="F325" s="351"/>
      <c r="G325" s="351"/>
      <c r="H325" s="351"/>
      <c r="I325" s="351"/>
      <c r="J325" s="351"/>
      <c r="K325" s="351"/>
      <c r="L325" s="351"/>
      <c r="M325" s="351"/>
      <c r="N325" s="351"/>
      <c r="O325" s="351"/>
      <c r="P325" s="351"/>
      <c r="Q325" s="351"/>
      <c r="R325" s="351"/>
      <c r="S325" s="619"/>
      <c r="T325" s="351"/>
      <c r="U325" s="351"/>
      <c r="V325" s="351"/>
      <c r="W325" s="351"/>
      <c r="X325" s="351"/>
      <c r="Y325" s="351"/>
      <c r="Z325" s="351"/>
      <c r="AA325" s="351"/>
      <c r="AB325" s="351"/>
      <c r="AC325" s="351"/>
      <c r="AD325" s="351"/>
      <c r="AE325" s="351"/>
      <c r="AF325" s="351"/>
      <c r="AG325" s="351"/>
      <c r="AH325" s="351"/>
      <c r="AI325" s="351"/>
      <c r="AJ325" s="351"/>
      <c r="AK325" s="351"/>
      <c r="AL325" s="351"/>
      <c r="AM325" s="351"/>
    </row>
    <row r="326" ht="12.0" customHeight="1">
      <c r="A326" s="351"/>
      <c r="B326" s="351"/>
      <c r="C326" s="351"/>
      <c r="D326" s="351"/>
      <c r="E326" s="351"/>
      <c r="F326" s="351"/>
      <c r="G326" s="351"/>
      <c r="H326" s="351"/>
      <c r="I326" s="351"/>
      <c r="J326" s="351"/>
      <c r="K326" s="351"/>
      <c r="L326" s="351"/>
      <c r="M326" s="351"/>
      <c r="N326" s="351"/>
      <c r="O326" s="351"/>
      <c r="P326" s="351"/>
      <c r="Q326" s="351"/>
      <c r="R326" s="351"/>
      <c r="S326" s="619"/>
      <c r="T326" s="351"/>
      <c r="U326" s="351"/>
      <c r="V326" s="351"/>
      <c r="W326" s="351"/>
      <c r="X326" s="351"/>
      <c r="Y326" s="351"/>
      <c r="Z326" s="351"/>
      <c r="AA326" s="351"/>
      <c r="AB326" s="351"/>
      <c r="AC326" s="351"/>
      <c r="AD326" s="351"/>
      <c r="AE326" s="351"/>
      <c r="AF326" s="351"/>
      <c r="AG326" s="351"/>
      <c r="AH326" s="351"/>
      <c r="AI326" s="351"/>
      <c r="AJ326" s="351"/>
      <c r="AK326" s="351"/>
      <c r="AL326" s="351"/>
      <c r="AM326" s="351"/>
    </row>
    <row r="327" ht="12.0" customHeight="1">
      <c r="A327" s="351"/>
      <c r="B327" s="351"/>
      <c r="C327" s="351"/>
      <c r="D327" s="351"/>
      <c r="E327" s="351"/>
      <c r="F327" s="351"/>
      <c r="G327" s="351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R327" s="351"/>
      <c r="S327" s="619"/>
      <c r="T327" s="351"/>
      <c r="U327" s="351"/>
      <c r="V327" s="351"/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51"/>
      <c r="AK327" s="351"/>
      <c r="AL327" s="351"/>
      <c r="AM327" s="351"/>
    </row>
    <row r="328" ht="12.0" customHeight="1">
      <c r="A328" s="351"/>
      <c r="B328" s="351"/>
      <c r="C328" s="351"/>
      <c r="D328" s="351"/>
      <c r="E328" s="351"/>
      <c r="F328" s="351"/>
      <c r="G328" s="351"/>
      <c r="H328" s="351"/>
      <c r="I328" s="351"/>
      <c r="J328" s="351"/>
      <c r="K328" s="351"/>
      <c r="L328" s="351"/>
      <c r="M328" s="351"/>
      <c r="N328" s="351"/>
      <c r="O328" s="351"/>
      <c r="P328" s="351"/>
      <c r="Q328" s="351"/>
      <c r="R328" s="351"/>
      <c r="S328" s="619"/>
      <c r="T328" s="351"/>
      <c r="U328" s="351"/>
      <c r="V328" s="351"/>
      <c r="W328" s="351"/>
      <c r="X328" s="351"/>
      <c r="Y328" s="351"/>
      <c r="Z328" s="351"/>
      <c r="AA328" s="351"/>
      <c r="AB328" s="351"/>
      <c r="AC328" s="351"/>
      <c r="AD328" s="351"/>
      <c r="AE328" s="351"/>
      <c r="AF328" s="351"/>
      <c r="AG328" s="351"/>
      <c r="AH328" s="351"/>
      <c r="AI328" s="351"/>
      <c r="AJ328" s="351"/>
      <c r="AK328" s="351"/>
      <c r="AL328" s="351"/>
      <c r="AM328" s="351"/>
    </row>
    <row r="329" ht="12.0" customHeight="1">
      <c r="A329" s="351"/>
      <c r="B329" s="351"/>
      <c r="C329" s="351"/>
      <c r="D329" s="351"/>
      <c r="E329" s="351"/>
      <c r="F329" s="351"/>
      <c r="G329" s="351"/>
      <c r="H329" s="351"/>
      <c r="I329" s="351"/>
      <c r="J329" s="351"/>
      <c r="K329" s="351"/>
      <c r="L329" s="351"/>
      <c r="M329" s="351"/>
      <c r="N329" s="351"/>
      <c r="O329" s="351"/>
      <c r="P329" s="351"/>
      <c r="Q329" s="351"/>
      <c r="R329" s="351"/>
      <c r="S329" s="619"/>
      <c r="T329" s="351"/>
      <c r="U329" s="351"/>
      <c r="V329" s="351"/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51"/>
      <c r="AL329" s="351"/>
      <c r="AM329" s="351"/>
    </row>
    <row r="330" ht="12.0" customHeight="1">
      <c r="A330" s="351"/>
      <c r="B330" s="351"/>
      <c r="C330" s="351"/>
      <c r="D330" s="351"/>
      <c r="E330" s="351"/>
      <c r="F330" s="351"/>
      <c r="G330" s="351"/>
      <c r="H330" s="351"/>
      <c r="I330" s="351"/>
      <c r="J330" s="351"/>
      <c r="K330" s="351"/>
      <c r="L330" s="351"/>
      <c r="M330" s="351"/>
      <c r="N330" s="351"/>
      <c r="O330" s="351"/>
      <c r="P330" s="351"/>
      <c r="Q330" s="351"/>
      <c r="R330" s="351"/>
      <c r="S330" s="619"/>
      <c r="T330" s="351"/>
      <c r="U330" s="351"/>
      <c r="V330" s="351"/>
      <c r="W330" s="351"/>
      <c r="X330" s="351"/>
      <c r="Y330" s="351"/>
      <c r="Z330" s="351"/>
      <c r="AA330" s="351"/>
      <c r="AB330" s="351"/>
      <c r="AC330" s="351"/>
      <c r="AD330" s="351"/>
      <c r="AE330" s="351"/>
      <c r="AF330" s="351"/>
      <c r="AG330" s="351"/>
      <c r="AH330" s="351"/>
      <c r="AI330" s="351"/>
      <c r="AJ330" s="351"/>
      <c r="AK330" s="351"/>
      <c r="AL330" s="351"/>
      <c r="AM330" s="351"/>
    </row>
    <row r="331" ht="12.0" customHeight="1">
      <c r="A331" s="351"/>
      <c r="B331" s="351"/>
      <c r="C331" s="351"/>
      <c r="D331" s="351"/>
      <c r="E331" s="351"/>
      <c r="F331" s="351"/>
      <c r="G331" s="351"/>
      <c r="H331" s="351"/>
      <c r="I331" s="351"/>
      <c r="J331" s="351"/>
      <c r="K331" s="351"/>
      <c r="L331" s="351"/>
      <c r="M331" s="351"/>
      <c r="N331" s="351"/>
      <c r="O331" s="351"/>
      <c r="P331" s="351"/>
      <c r="Q331" s="351"/>
      <c r="R331" s="351"/>
      <c r="S331" s="619"/>
      <c r="T331" s="351"/>
      <c r="U331" s="351"/>
      <c r="V331" s="351"/>
      <c r="W331" s="351"/>
      <c r="X331" s="351"/>
      <c r="Y331" s="351"/>
      <c r="Z331" s="351"/>
      <c r="AA331" s="351"/>
      <c r="AB331" s="351"/>
      <c r="AC331" s="351"/>
      <c r="AD331" s="351"/>
      <c r="AE331" s="351"/>
      <c r="AF331" s="351"/>
      <c r="AG331" s="351"/>
      <c r="AH331" s="351"/>
      <c r="AI331" s="351"/>
      <c r="AJ331" s="351"/>
      <c r="AK331" s="351"/>
      <c r="AL331" s="351"/>
      <c r="AM331" s="351"/>
    </row>
    <row r="332" ht="12.0" customHeight="1">
      <c r="A332" s="351"/>
      <c r="B332" s="351"/>
      <c r="C332" s="351"/>
      <c r="D332" s="351"/>
      <c r="E332" s="351"/>
      <c r="F332" s="351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619"/>
      <c r="T332" s="351"/>
      <c r="U332" s="351"/>
      <c r="V332" s="351"/>
      <c r="W332" s="351"/>
      <c r="X332" s="351"/>
      <c r="Y332" s="351"/>
      <c r="Z332" s="351"/>
      <c r="AA332" s="351"/>
      <c r="AB332" s="351"/>
      <c r="AC332" s="351"/>
      <c r="AD332" s="351"/>
      <c r="AE332" s="351"/>
      <c r="AF332" s="351"/>
      <c r="AG332" s="351"/>
      <c r="AH332" s="351"/>
      <c r="AI332" s="351"/>
      <c r="AJ332" s="351"/>
      <c r="AK332" s="351"/>
      <c r="AL332" s="351"/>
      <c r="AM332" s="351"/>
    </row>
    <row r="333" ht="12.0" customHeight="1">
      <c r="A333" s="351"/>
      <c r="B333" s="351"/>
      <c r="C333" s="351"/>
      <c r="D333" s="351"/>
      <c r="E333" s="351"/>
      <c r="F333" s="351"/>
      <c r="G333" s="351"/>
      <c r="H333" s="351"/>
      <c r="I333" s="351"/>
      <c r="J333" s="351"/>
      <c r="K333" s="351"/>
      <c r="L333" s="351"/>
      <c r="M333" s="351"/>
      <c r="N333" s="351"/>
      <c r="O333" s="351"/>
      <c r="P333" s="351"/>
      <c r="Q333" s="351"/>
      <c r="R333" s="351"/>
      <c r="S333" s="619"/>
      <c r="T333" s="351"/>
      <c r="U333" s="351"/>
      <c r="V333" s="351"/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351"/>
      <c r="AI333" s="351"/>
      <c r="AJ333" s="351"/>
      <c r="AK333" s="351"/>
      <c r="AL333" s="351"/>
      <c r="AM333" s="351"/>
    </row>
    <row r="334" ht="12.0" customHeight="1">
      <c r="A334" s="351"/>
      <c r="B334" s="351"/>
      <c r="C334" s="351"/>
      <c r="D334" s="351"/>
      <c r="E334" s="351"/>
      <c r="F334" s="351"/>
      <c r="G334" s="351"/>
      <c r="H334" s="351"/>
      <c r="I334" s="351"/>
      <c r="J334" s="351"/>
      <c r="K334" s="351"/>
      <c r="L334" s="351"/>
      <c r="M334" s="351"/>
      <c r="N334" s="351"/>
      <c r="O334" s="351"/>
      <c r="P334" s="351"/>
      <c r="Q334" s="351"/>
      <c r="R334" s="351"/>
      <c r="S334" s="619"/>
      <c r="T334" s="351"/>
      <c r="U334" s="351"/>
      <c r="V334" s="351"/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51"/>
      <c r="AL334" s="351"/>
      <c r="AM334" s="351"/>
    </row>
    <row r="335" ht="12.0" customHeight="1">
      <c r="A335" s="351"/>
      <c r="B335" s="351"/>
      <c r="C335" s="351"/>
      <c r="D335" s="351"/>
      <c r="E335" s="351"/>
      <c r="F335" s="351"/>
      <c r="G335" s="351"/>
      <c r="H335" s="351"/>
      <c r="I335" s="351"/>
      <c r="J335" s="351"/>
      <c r="K335" s="351"/>
      <c r="L335" s="351"/>
      <c r="M335" s="351"/>
      <c r="N335" s="351"/>
      <c r="O335" s="351"/>
      <c r="P335" s="351"/>
      <c r="Q335" s="351"/>
      <c r="R335" s="351"/>
      <c r="S335" s="619"/>
      <c r="T335" s="351"/>
      <c r="U335" s="351"/>
      <c r="V335" s="351"/>
      <c r="W335" s="351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51"/>
      <c r="AL335" s="351"/>
      <c r="AM335" s="351"/>
    </row>
    <row r="336" ht="12.0" customHeight="1">
      <c r="A336" s="351"/>
      <c r="B336" s="351"/>
      <c r="C336" s="351"/>
      <c r="D336" s="351"/>
      <c r="E336" s="351"/>
      <c r="F336" s="351"/>
      <c r="G336" s="351"/>
      <c r="H336" s="351"/>
      <c r="I336" s="351"/>
      <c r="J336" s="351"/>
      <c r="K336" s="351"/>
      <c r="L336" s="351"/>
      <c r="M336" s="351"/>
      <c r="N336" s="351"/>
      <c r="O336" s="351"/>
      <c r="P336" s="351"/>
      <c r="Q336" s="351"/>
      <c r="R336" s="351"/>
      <c r="S336" s="619"/>
      <c r="T336" s="351"/>
      <c r="U336" s="351"/>
      <c r="V336" s="351"/>
      <c r="W336" s="351"/>
      <c r="X336" s="351"/>
      <c r="Y336" s="351"/>
      <c r="Z336" s="351"/>
      <c r="AA336" s="351"/>
      <c r="AB336" s="351"/>
      <c r="AC336" s="351"/>
      <c r="AD336" s="351"/>
      <c r="AE336" s="351"/>
      <c r="AF336" s="351"/>
      <c r="AG336" s="351"/>
      <c r="AH336" s="351"/>
      <c r="AI336" s="351"/>
      <c r="AJ336" s="351"/>
      <c r="AK336" s="351"/>
      <c r="AL336" s="351"/>
      <c r="AM336" s="351"/>
    </row>
    <row r="337" ht="12.0" customHeight="1">
      <c r="A337" s="351"/>
      <c r="B337" s="351"/>
      <c r="C337" s="351"/>
      <c r="D337" s="351"/>
      <c r="E337" s="351"/>
      <c r="F337" s="351"/>
      <c r="G337" s="351"/>
      <c r="H337" s="351"/>
      <c r="I337" s="351"/>
      <c r="J337" s="351"/>
      <c r="K337" s="351"/>
      <c r="L337" s="351"/>
      <c r="M337" s="351"/>
      <c r="N337" s="351"/>
      <c r="O337" s="351"/>
      <c r="P337" s="351"/>
      <c r="Q337" s="351"/>
      <c r="R337" s="351"/>
      <c r="S337" s="619"/>
      <c r="T337" s="351"/>
      <c r="U337" s="351"/>
      <c r="V337" s="351"/>
      <c r="W337" s="351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51"/>
      <c r="AL337" s="351"/>
      <c r="AM337" s="351"/>
    </row>
    <row r="338" ht="12.0" customHeight="1">
      <c r="A338" s="351"/>
      <c r="B338" s="351"/>
      <c r="C338" s="351"/>
      <c r="D338" s="351"/>
      <c r="E338" s="351"/>
      <c r="F338" s="351"/>
      <c r="G338" s="351"/>
      <c r="H338" s="351"/>
      <c r="I338" s="351"/>
      <c r="J338" s="351"/>
      <c r="K338" s="351"/>
      <c r="L338" s="351"/>
      <c r="M338" s="351"/>
      <c r="N338" s="351"/>
      <c r="O338" s="351"/>
      <c r="P338" s="351"/>
      <c r="Q338" s="351"/>
      <c r="R338" s="351"/>
      <c r="S338" s="619"/>
      <c r="T338" s="351"/>
      <c r="U338" s="351"/>
      <c r="V338" s="351"/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51"/>
      <c r="AJ338" s="351"/>
      <c r="AK338" s="351"/>
      <c r="AL338" s="351"/>
      <c r="AM338" s="351"/>
    </row>
    <row r="339" ht="12.0" customHeight="1">
      <c r="A339" s="351"/>
      <c r="B339" s="351"/>
      <c r="C339" s="351"/>
      <c r="D339" s="351"/>
      <c r="E339" s="351"/>
      <c r="F339" s="351"/>
      <c r="G339" s="351"/>
      <c r="H339" s="351"/>
      <c r="I339" s="351"/>
      <c r="J339" s="351"/>
      <c r="K339" s="351"/>
      <c r="L339" s="351"/>
      <c r="M339" s="351"/>
      <c r="N339" s="351"/>
      <c r="O339" s="351"/>
      <c r="P339" s="351"/>
      <c r="Q339" s="351"/>
      <c r="R339" s="351"/>
      <c r="S339" s="619"/>
      <c r="T339" s="351"/>
      <c r="U339" s="351"/>
      <c r="V339" s="351"/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51"/>
      <c r="AK339" s="351"/>
      <c r="AL339" s="351"/>
      <c r="AM339" s="351"/>
    </row>
    <row r="340" ht="12.0" customHeight="1">
      <c r="A340" s="351"/>
      <c r="B340" s="351"/>
      <c r="C340" s="351"/>
      <c r="D340" s="351"/>
      <c r="E340" s="351"/>
      <c r="F340" s="351"/>
      <c r="G340" s="351"/>
      <c r="H340" s="351"/>
      <c r="I340" s="351"/>
      <c r="J340" s="351"/>
      <c r="K340" s="351"/>
      <c r="L340" s="351"/>
      <c r="M340" s="351"/>
      <c r="N340" s="351"/>
      <c r="O340" s="351"/>
      <c r="P340" s="351"/>
      <c r="Q340" s="351"/>
      <c r="R340" s="351"/>
      <c r="S340" s="619"/>
      <c r="T340" s="351"/>
      <c r="U340" s="351"/>
      <c r="V340" s="351"/>
      <c r="W340" s="351"/>
      <c r="X340" s="351"/>
      <c r="Y340" s="351"/>
      <c r="Z340" s="351"/>
      <c r="AA340" s="351"/>
      <c r="AB340" s="351"/>
      <c r="AC340" s="351"/>
      <c r="AD340" s="351"/>
      <c r="AE340" s="351"/>
      <c r="AF340" s="351"/>
      <c r="AG340" s="351"/>
      <c r="AH340" s="351"/>
      <c r="AI340" s="351"/>
      <c r="AJ340" s="351"/>
      <c r="AK340" s="351"/>
      <c r="AL340" s="351"/>
      <c r="AM340" s="351"/>
    </row>
    <row r="341" ht="12.0" customHeight="1">
      <c r="A341" s="351"/>
      <c r="B341" s="351"/>
      <c r="C341" s="351"/>
      <c r="D341" s="351"/>
      <c r="E341" s="351"/>
      <c r="F341" s="351"/>
      <c r="G341" s="351"/>
      <c r="H341" s="351"/>
      <c r="I341" s="351"/>
      <c r="J341" s="351"/>
      <c r="K341" s="351"/>
      <c r="L341" s="351"/>
      <c r="M341" s="351"/>
      <c r="N341" s="351"/>
      <c r="O341" s="351"/>
      <c r="P341" s="351"/>
      <c r="Q341" s="351"/>
      <c r="R341" s="351"/>
      <c r="S341" s="619"/>
      <c r="T341" s="351"/>
      <c r="U341" s="351"/>
      <c r="V341" s="351"/>
      <c r="W341" s="351"/>
      <c r="X341" s="351"/>
      <c r="Y341" s="351"/>
      <c r="Z341" s="351"/>
      <c r="AA341" s="351"/>
      <c r="AB341" s="351"/>
      <c r="AC341" s="351"/>
      <c r="AD341" s="351"/>
      <c r="AE341" s="351"/>
      <c r="AF341" s="351"/>
      <c r="AG341" s="351"/>
      <c r="AH341" s="351"/>
      <c r="AI341" s="351"/>
      <c r="AJ341" s="351"/>
      <c r="AK341" s="351"/>
      <c r="AL341" s="351"/>
      <c r="AM341" s="351"/>
    </row>
    <row r="342" ht="12.0" customHeight="1">
      <c r="A342" s="351"/>
      <c r="B342" s="351"/>
      <c r="C342" s="351"/>
      <c r="D342" s="351"/>
      <c r="E342" s="351"/>
      <c r="F342" s="351"/>
      <c r="G342" s="351"/>
      <c r="H342" s="351"/>
      <c r="I342" s="351"/>
      <c r="J342" s="351"/>
      <c r="K342" s="351"/>
      <c r="L342" s="351"/>
      <c r="M342" s="351"/>
      <c r="N342" s="351"/>
      <c r="O342" s="351"/>
      <c r="P342" s="351"/>
      <c r="Q342" s="351"/>
      <c r="R342" s="351"/>
      <c r="S342" s="619"/>
      <c r="T342" s="351"/>
      <c r="U342" s="351"/>
      <c r="V342" s="351"/>
      <c r="W342" s="351"/>
      <c r="X342" s="351"/>
      <c r="Y342" s="351"/>
      <c r="Z342" s="351"/>
      <c r="AA342" s="351"/>
      <c r="AB342" s="351"/>
      <c r="AC342" s="351"/>
      <c r="AD342" s="351"/>
      <c r="AE342" s="351"/>
      <c r="AF342" s="351"/>
      <c r="AG342" s="351"/>
      <c r="AH342" s="351"/>
      <c r="AI342" s="351"/>
      <c r="AJ342" s="351"/>
      <c r="AK342" s="351"/>
      <c r="AL342" s="351"/>
      <c r="AM342" s="351"/>
    </row>
    <row r="343" ht="12.0" customHeight="1">
      <c r="A343" s="351"/>
      <c r="B343" s="351"/>
      <c r="C343" s="351"/>
      <c r="D343" s="351"/>
      <c r="E343" s="351"/>
      <c r="F343" s="351"/>
      <c r="G343" s="351"/>
      <c r="H343" s="351"/>
      <c r="I343" s="351"/>
      <c r="J343" s="351"/>
      <c r="K343" s="351"/>
      <c r="L343" s="351"/>
      <c r="M343" s="351"/>
      <c r="N343" s="351"/>
      <c r="O343" s="351"/>
      <c r="P343" s="351"/>
      <c r="Q343" s="351"/>
      <c r="R343" s="351"/>
      <c r="S343" s="619"/>
      <c r="T343" s="351"/>
      <c r="U343" s="351"/>
      <c r="V343" s="351"/>
      <c r="W343" s="351"/>
      <c r="X343" s="351"/>
      <c r="Y343" s="351"/>
      <c r="Z343" s="351"/>
      <c r="AA343" s="351"/>
      <c r="AB343" s="351"/>
      <c r="AC343" s="351"/>
      <c r="AD343" s="351"/>
      <c r="AE343" s="351"/>
      <c r="AF343" s="351"/>
      <c r="AG343" s="351"/>
      <c r="AH343" s="351"/>
      <c r="AI343" s="351"/>
      <c r="AJ343" s="351"/>
      <c r="AK343" s="351"/>
      <c r="AL343" s="351"/>
      <c r="AM343" s="351"/>
    </row>
    <row r="344" ht="12.0" customHeight="1">
      <c r="A344" s="351"/>
      <c r="B344" s="351"/>
      <c r="C344" s="351"/>
      <c r="D344" s="351"/>
      <c r="E344" s="351"/>
      <c r="F344" s="351"/>
      <c r="G344" s="351"/>
      <c r="H344" s="351"/>
      <c r="I344" s="351"/>
      <c r="J344" s="351"/>
      <c r="K344" s="351"/>
      <c r="L344" s="351"/>
      <c r="M344" s="351"/>
      <c r="N344" s="351"/>
      <c r="O344" s="351"/>
      <c r="P344" s="351"/>
      <c r="Q344" s="351"/>
      <c r="R344" s="351"/>
      <c r="S344" s="619"/>
      <c r="T344" s="351"/>
      <c r="U344" s="351"/>
      <c r="V344" s="351"/>
      <c r="W344" s="351"/>
      <c r="X344" s="351"/>
      <c r="Y344" s="351"/>
      <c r="Z344" s="351"/>
      <c r="AA344" s="351"/>
      <c r="AB344" s="351"/>
      <c r="AC344" s="351"/>
      <c r="AD344" s="351"/>
      <c r="AE344" s="351"/>
      <c r="AF344" s="351"/>
      <c r="AG344" s="351"/>
      <c r="AH344" s="351"/>
      <c r="AI344" s="351"/>
      <c r="AJ344" s="351"/>
      <c r="AK344" s="351"/>
      <c r="AL344" s="351"/>
      <c r="AM344" s="351"/>
    </row>
    <row r="345" ht="12.0" customHeight="1">
      <c r="A345" s="351"/>
      <c r="B345" s="351"/>
      <c r="C345" s="351"/>
      <c r="D345" s="351"/>
      <c r="E345" s="351"/>
      <c r="F345" s="351"/>
      <c r="G345" s="351"/>
      <c r="H345" s="351"/>
      <c r="I345" s="351"/>
      <c r="J345" s="351"/>
      <c r="K345" s="351"/>
      <c r="L345" s="351"/>
      <c r="M345" s="351"/>
      <c r="N345" s="351"/>
      <c r="O345" s="351"/>
      <c r="P345" s="351"/>
      <c r="Q345" s="351"/>
      <c r="R345" s="351"/>
      <c r="S345" s="619"/>
      <c r="T345" s="351"/>
      <c r="U345" s="351"/>
      <c r="V345" s="351"/>
      <c r="W345" s="351"/>
      <c r="X345" s="351"/>
      <c r="Y345" s="351"/>
      <c r="Z345" s="351"/>
      <c r="AA345" s="351"/>
      <c r="AB345" s="351"/>
      <c r="AC345" s="351"/>
      <c r="AD345" s="351"/>
      <c r="AE345" s="351"/>
      <c r="AF345" s="351"/>
      <c r="AG345" s="351"/>
      <c r="AH345" s="351"/>
      <c r="AI345" s="351"/>
      <c r="AJ345" s="351"/>
      <c r="AK345" s="351"/>
      <c r="AL345" s="351"/>
      <c r="AM345" s="351"/>
    </row>
    <row r="346" ht="12.0" customHeight="1">
      <c r="A346" s="351"/>
      <c r="B346" s="351"/>
      <c r="C346" s="351"/>
      <c r="D346" s="351"/>
      <c r="E346" s="351"/>
      <c r="F346" s="351"/>
      <c r="G346" s="351"/>
      <c r="H346" s="351"/>
      <c r="I346" s="351"/>
      <c r="J346" s="351"/>
      <c r="K346" s="351"/>
      <c r="L346" s="351"/>
      <c r="M346" s="351"/>
      <c r="N346" s="351"/>
      <c r="O346" s="351"/>
      <c r="P346" s="351"/>
      <c r="Q346" s="351"/>
      <c r="R346" s="351"/>
      <c r="S346" s="619"/>
      <c r="T346" s="351"/>
      <c r="U346" s="351"/>
      <c r="V346" s="351"/>
      <c r="W346" s="351"/>
      <c r="X346" s="351"/>
      <c r="Y346" s="351"/>
      <c r="Z346" s="351"/>
      <c r="AA346" s="351"/>
      <c r="AB346" s="351"/>
      <c r="AC346" s="351"/>
      <c r="AD346" s="351"/>
      <c r="AE346" s="351"/>
      <c r="AF346" s="351"/>
      <c r="AG346" s="351"/>
      <c r="AH346" s="351"/>
      <c r="AI346" s="351"/>
      <c r="AJ346" s="351"/>
      <c r="AK346" s="351"/>
      <c r="AL346" s="351"/>
      <c r="AM346" s="351"/>
    </row>
    <row r="347" ht="12.0" customHeight="1">
      <c r="A347" s="351"/>
      <c r="B347" s="351"/>
      <c r="C347" s="351"/>
      <c r="D347" s="351"/>
      <c r="E347" s="351"/>
      <c r="F347" s="351"/>
      <c r="G347" s="351"/>
      <c r="H347" s="351"/>
      <c r="I347" s="351"/>
      <c r="J347" s="351"/>
      <c r="K347" s="351"/>
      <c r="L347" s="351"/>
      <c r="M347" s="351"/>
      <c r="N347" s="351"/>
      <c r="O347" s="351"/>
      <c r="P347" s="351"/>
      <c r="Q347" s="351"/>
      <c r="R347" s="351"/>
      <c r="S347" s="619"/>
      <c r="T347" s="351"/>
      <c r="U347" s="351"/>
      <c r="V347" s="351"/>
      <c r="W347" s="351"/>
      <c r="X347" s="351"/>
      <c r="Y347" s="351"/>
      <c r="Z347" s="351"/>
      <c r="AA347" s="351"/>
      <c r="AB347" s="351"/>
      <c r="AC347" s="351"/>
      <c r="AD347" s="351"/>
      <c r="AE347" s="351"/>
      <c r="AF347" s="351"/>
      <c r="AG347" s="351"/>
      <c r="AH347" s="351"/>
      <c r="AI347" s="351"/>
      <c r="AJ347" s="351"/>
      <c r="AK347" s="351"/>
      <c r="AL347" s="351"/>
      <c r="AM347" s="351"/>
    </row>
    <row r="348" ht="12.0" customHeight="1">
      <c r="A348" s="351"/>
      <c r="B348" s="351"/>
      <c r="C348" s="351"/>
      <c r="D348" s="351"/>
      <c r="E348" s="351"/>
      <c r="F348" s="351"/>
      <c r="G348" s="351"/>
      <c r="H348" s="351"/>
      <c r="I348" s="351"/>
      <c r="J348" s="351"/>
      <c r="K348" s="351"/>
      <c r="L348" s="351"/>
      <c r="M348" s="351"/>
      <c r="N348" s="351"/>
      <c r="O348" s="351"/>
      <c r="P348" s="351"/>
      <c r="Q348" s="351"/>
      <c r="R348" s="351"/>
      <c r="S348" s="619"/>
      <c r="T348" s="351"/>
      <c r="U348" s="351"/>
      <c r="V348" s="351"/>
      <c r="W348" s="351"/>
      <c r="X348" s="351"/>
      <c r="Y348" s="351"/>
      <c r="Z348" s="351"/>
      <c r="AA348" s="351"/>
      <c r="AB348" s="351"/>
      <c r="AC348" s="351"/>
      <c r="AD348" s="351"/>
      <c r="AE348" s="351"/>
      <c r="AF348" s="351"/>
      <c r="AG348" s="351"/>
      <c r="AH348" s="351"/>
      <c r="AI348" s="351"/>
      <c r="AJ348" s="351"/>
      <c r="AK348" s="351"/>
      <c r="AL348" s="351"/>
      <c r="AM348" s="351"/>
    </row>
    <row r="349" ht="12.0" customHeight="1">
      <c r="A349" s="351"/>
      <c r="B349" s="351"/>
      <c r="C349" s="351"/>
      <c r="D349" s="351"/>
      <c r="E349" s="351"/>
      <c r="F349" s="351"/>
      <c r="G349" s="351"/>
      <c r="H349" s="351"/>
      <c r="I349" s="351"/>
      <c r="J349" s="351"/>
      <c r="K349" s="351"/>
      <c r="L349" s="351"/>
      <c r="M349" s="351"/>
      <c r="N349" s="351"/>
      <c r="O349" s="351"/>
      <c r="P349" s="351"/>
      <c r="Q349" s="351"/>
      <c r="R349" s="351"/>
      <c r="S349" s="619"/>
      <c r="T349" s="351"/>
      <c r="U349" s="351"/>
      <c r="V349" s="351"/>
      <c r="W349" s="351"/>
      <c r="X349" s="351"/>
      <c r="Y349" s="351"/>
      <c r="Z349" s="351"/>
      <c r="AA349" s="351"/>
      <c r="AB349" s="351"/>
      <c r="AC349" s="351"/>
      <c r="AD349" s="351"/>
      <c r="AE349" s="351"/>
      <c r="AF349" s="351"/>
      <c r="AG349" s="351"/>
      <c r="AH349" s="351"/>
      <c r="AI349" s="351"/>
      <c r="AJ349" s="351"/>
      <c r="AK349" s="351"/>
      <c r="AL349" s="351"/>
      <c r="AM349" s="351"/>
    </row>
    <row r="350" ht="12.0" customHeight="1">
      <c r="A350" s="351"/>
      <c r="B350" s="351"/>
      <c r="C350" s="351"/>
      <c r="D350" s="351"/>
      <c r="E350" s="351"/>
      <c r="F350" s="351"/>
      <c r="G350" s="351"/>
      <c r="H350" s="351"/>
      <c r="I350" s="351"/>
      <c r="J350" s="351"/>
      <c r="K350" s="351"/>
      <c r="L350" s="351"/>
      <c r="M350" s="351"/>
      <c r="N350" s="351"/>
      <c r="O350" s="351"/>
      <c r="P350" s="351"/>
      <c r="Q350" s="351"/>
      <c r="R350" s="351"/>
      <c r="S350" s="619"/>
      <c r="T350" s="351"/>
      <c r="U350" s="351"/>
      <c r="V350" s="351"/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351"/>
      <c r="AJ350" s="351"/>
      <c r="AK350" s="351"/>
      <c r="AL350" s="351"/>
      <c r="AM350" s="351"/>
    </row>
    <row r="351" ht="12.0" customHeight="1">
      <c r="A351" s="351"/>
      <c r="B351" s="351"/>
      <c r="C351" s="351"/>
      <c r="D351" s="351"/>
      <c r="E351" s="351"/>
      <c r="F351" s="351"/>
      <c r="G351" s="351"/>
      <c r="H351" s="351"/>
      <c r="I351" s="351"/>
      <c r="J351" s="351"/>
      <c r="K351" s="351"/>
      <c r="L351" s="351"/>
      <c r="M351" s="351"/>
      <c r="N351" s="351"/>
      <c r="O351" s="351"/>
      <c r="P351" s="351"/>
      <c r="Q351" s="351"/>
      <c r="R351" s="351"/>
      <c r="S351" s="619"/>
      <c r="T351" s="351"/>
      <c r="U351" s="351"/>
      <c r="V351" s="351"/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351"/>
      <c r="AJ351" s="351"/>
      <c r="AK351" s="351"/>
      <c r="AL351" s="351"/>
      <c r="AM351" s="351"/>
    </row>
    <row r="352" ht="12.0" customHeight="1">
      <c r="A352" s="351"/>
      <c r="B352" s="351"/>
      <c r="C352" s="351"/>
      <c r="D352" s="351"/>
      <c r="E352" s="351"/>
      <c r="F352" s="351"/>
      <c r="G352" s="351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R352" s="351"/>
      <c r="S352" s="619"/>
      <c r="T352" s="351"/>
      <c r="U352" s="351"/>
      <c r="V352" s="351"/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351"/>
      <c r="AJ352" s="351"/>
      <c r="AK352" s="351"/>
      <c r="AL352" s="351"/>
      <c r="AM352" s="351"/>
    </row>
    <row r="353" ht="12.0" customHeight="1">
      <c r="A353" s="351"/>
      <c r="B353" s="351"/>
      <c r="C353" s="351"/>
      <c r="D353" s="351"/>
      <c r="E353" s="351"/>
      <c r="F353" s="351"/>
      <c r="G353" s="351"/>
      <c r="H353" s="351"/>
      <c r="I353" s="351"/>
      <c r="J353" s="351"/>
      <c r="K353" s="351"/>
      <c r="L353" s="351"/>
      <c r="M353" s="351"/>
      <c r="N353" s="351"/>
      <c r="O353" s="351"/>
      <c r="P353" s="351"/>
      <c r="Q353" s="351"/>
      <c r="R353" s="351"/>
      <c r="S353" s="619"/>
      <c r="T353" s="351"/>
      <c r="U353" s="351"/>
      <c r="V353" s="351"/>
      <c r="W353" s="351"/>
      <c r="X353" s="351"/>
      <c r="Y353" s="351"/>
      <c r="Z353" s="351"/>
      <c r="AA353" s="351"/>
      <c r="AB353" s="351"/>
      <c r="AC353" s="351"/>
      <c r="AD353" s="351"/>
      <c r="AE353" s="351"/>
      <c r="AF353" s="351"/>
      <c r="AG353" s="351"/>
      <c r="AH353" s="351"/>
      <c r="AI353" s="351"/>
      <c r="AJ353" s="351"/>
      <c r="AK353" s="351"/>
      <c r="AL353" s="351"/>
      <c r="AM353" s="351"/>
    </row>
    <row r="354" ht="12.0" customHeight="1">
      <c r="A354" s="351"/>
      <c r="B354" s="351"/>
      <c r="C354" s="351"/>
      <c r="D354" s="351"/>
      <c r="E354" s="351"/>
      <c r="F354" s="351"/>
      <c r="G354" s="351"/>
      <c r="H354" s="351"/>
      <c r="I354" s="351"/>
      <c r="J354" s="351"/>
      <c r="K354" s="351"/>
      <c r="L354" s="351"/>
      <c r="M354" s="351"/>
      <c r="N354" s="351"/>
      <c r="O354" s="351"/>
      <c r="P354" s="351"/>
      <c r="Q354" s="351"/>
      <c r="R354" s="351"/>
      <c r="S354" s="619"/>
      <c r="T354" s="351"/>
      <c r="U354" s="351"/>
      <c r="V354" s="351"/>
      <c r="W354" s="351"/>
      <c r="X354" s="351"/>
      <c r="Y354" s="351"/>
      <c r="Z354" s="351"/>
      <c r="AA354" s="351"/>
      <c r="AB354" s="351"/>
      <c r="AC354" s="351"/>
      <c r="AD354" s="351"/>
      <c r="AE354" s="351"/>
      <c r="AF354" s="351"/>
      <c r="AG354" s="351"/>
      <c r="AH354" s="351"/>
      <c r="AI354" s="351"/>
      <c r="AJ354" s="351"/>
      <c r="AK354" s="351"/>
      <c r="AL354" s="351"/>
      <c r="AM354" s="351"/>
    </row>
    <row r="355" ht="12.0" customHeight="1">
      <c r="A355" s="351"/>
      <c r="B355" s="351"/>
      <c r="C355" s="351"/>
      <c r="D355" s="351"/>
      <c r="E355" s="351"/>
      <c r="F355" s="351"/>
      <c r="G355" s="351"/>
      <c r="H355" s="351"/>
      <c r="I355" s="351"/>
      <c r="J355" s="351"/>
      <c r="K355" s="351"/>
      <c r="L355" s="351"/>
      <c r="M355" s="351"/>
      <c r="N355" s="351"/>
      <c r="O355" s="351"/>
      <c r="P355" s="351"/>
      <c r="Q355" s="351"/>
      <c r="R355" s="351"/>
      <c r="S355" s="619"/>
      <c r="T355" s="351"/>
      <c r="U355" s="351"/>
      <c r="V355" s="351"/>
      <c r="W355" s="351"/>
      <c r="X355" s="351"/>
      <c r="Y355" s="351"/>
      <c r="Z355" s="351"/>
      <c r="AA355" s="351"/>
      <c r="AB355" s="351"/>
      <c r="AC355" s="351"/>
      <c r="AD355" s="351"/>
      <c r="AE355" s="351"/>
      <c r="AF355" s="351"/>
      <c r="AG355" s="351"/>
      <c r="AH355" s="351"/>
      <c r="AI355" s="351"/>
      <c r="AJ355" s="351"/>
      <c r="AK355" s="351"/>
      <c r="AL355" s="351"/>
      <c r="AM355" s="351"/>
    </row>
    <row r="356" ht="12.0" customHeight="1">
      <c r="A356" s="351"/>
      <c r="B356" s="351"/>
      <c r="C356" s="351"/>
      <c r="D356" s="351"/>
      <c r="E356" s="351"/>
      <c r="F356" s="351"/>
      <c r="G356" s="351"/>
      <c r="H356" s="351"/>
      <c r="I356" s="351"/>
      <c r="J356" s="351"/>
      <c r="K356" s="351"/>
      <c r="L356" s="351"/>
      <c r="M356" s="351"/>
      <c r="N356" s="351"/>
      <c r="O356" s="351"/>
      <c r="P356" s="351"/>
      <c r="Q356" s="351"/>
      <c r="R356" s="351"/>
      <c r="S356" s="619"/>
      <c r="T356" s="351"/>
      <c r="U356" s="351"/>
      <c r="V356" s="351"/>
      <c r="W356" s="351"/>
      <c r="X356" s="351"/>
      <c r="Y356" s="351"/>
      <c r="Z356" s="351"/>
      <c r="AA356" s="351"/>
      <c r="AB356" s="351"/>
      <c r="AC356" s="351"/>
      <c r="AD356" s="351"/>
      <c r="AE356" s="351"/>
      <c r="AF356" s="351"/>
      <c r="AG356" s="351"/>
      <c r="AH356" s="351"/>
      <c r="AI356" s="351"/>
      <c r="AJ356" s="351"/>
      <c r="AK356" s="351"/>
      <c r="AL356" s="351"/>
      <c r="AM356" s="351"/>
    </row>
    <row r="357" ht="12.0" customHeight="1">
      <c r="A357" s="351"/>
      <c r="B357" s="351"/>
      <c r="C357" s="351"/>
      <c r="D357" s="351"/>
      <c r="E357" s="351"/>
      <c r="F357" s="351"/>
      <c r="G357" s="351"/>
      <c r="H357" s="351"/>
      <c r="I357" s="351"/>
      <c r="J357" s="351"/>
      <c r="K357" s="351"/>
      <c r="L357" s="351"/>
      <c r="M357" s="351"/>
      <c r="N357" s="351"/>
      <c r="O357" s="351"/>
      <c r="P357" s="351"/>
      <c r="Q357" s="351"/>
      <c r="R357" s="351"/>
      <c r="S357" s="619"/>
      <c r="T357" s="351"/>
      <c r="U357" s="351"/>
      <c r="V357" s="351"/>
      <c r="W357" s="351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51"/>
      <c r="AL357" s="351"/>
      <c r="AM357" s="351"/>
    </row>
    <row r="358" ht="12.0" customHeight="1">
      <c r="A358" s="351"/>
      <c r="B358" s="351"/>
      <c r="C358" s="351"/>
      <c r="D358" s="351"/>
      <c r="E358" s="351"/>
      <c r="F358" s="351"/>
      <c r="G358" s="351"/>
      <c r="H358" s="351"/>
      <c r="I358" s="351"/>
      <c r="J358" s="351"/>
      <c r="K358" s="351"/>
      <c r="L358" s="351"/>
      <c r="M358" s="351"/>
      <c r="N358" s="351"/>
      <c r="O358" s="351"/>
      <c r="P358" s="351"/>
      <c r="Q358" s="351"/>
      <c r="R358" s="351"/>
      <c r="S358" s="619"/>
      <c r="T358" s="351"/>
      <c r="U358" s="351"/>
      <c r="V358" s="351"/>
      <c r="W358" s="351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51"/>
      <c r="AL358" s="351"/>
      <c r="AM358" s="351"/>
    </row>
    <row r="359" ht="12.0" customHeight="1">
      <c r="A359" s="351"/>
      <c r="B359" s="351"/>
      <c r="C359" s="351"/>
      <c r="D359" s="351"/>
      <c r="E359" s="351"/>
      <c r="F359" s="351"/>
      <c r="G359" s="351"/>
      <c r="H359" s="351"/>
      <c r="I359" s="351"/>
      <c r="J359" s="351"/>
      <c r="K359" s="351"/>
      <c r="L359" s="351"/>
      <c r="M359" s="351"/>
      <c r="N359" s="351"/>
      <c r="O359" s="351"/>
      <c r="P359" s="351"/>
      <c r="Q359" s="351"/>
      <c r="R359" s="351"/>
      <c r="S359" s="619"/>
      <c r="T359" s="351"/>
      <c r="U359" s="351"/>
      <c r="V359" s="351"/>
      <c r="W359" s="351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51"/>
      <c r="AL359" s="351"/>
      <c r="AM359" s="351"/>
    </row>
    <row r="360" ht="12.0" customHeight="1">
      <c r="A360" s="351"/>
      <c r="B360" s="351"/>
      <c r="C360" s="351"/>
      <c r="D360" s="351"/>
      <c r="E360" s="351"/>
      <c r="F360" s="351"/>
      <c r="G360" s="351"/>
      <c r="H360" s="351"/>
      <c r="I360" s="351"/>
      <c r="J360" s="351"/>
      <c r="K360" s="351"/>
      <c r="L360" s="351"/>
      <c r="M360" s="351"/>
      <c r="N360" s="351"/>
      <c r="O360" s="351"/>
      <c r="P360" s="351"/>
      <c r="Q360" s="351"/>
      <c r="R360" s="351"/>
      <c r="S360" s="619"/>
      <c r="T360" s="351"/>
      <c r="U360" s="351"/>
      <c r="V360" s="351"/>
      <c r="W360" s="351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351"/>
      <c r="AI360" s="351"/>
      <c r="AJ360" s="351"/>
      <c r="AK360" s="351"/>
      <c r="AL360" s="351"/>
      <c r="AM360" s="351"/>
    </row>
    <row r="361" ht="12.0" customHeight="1">
      <c r="A361" s="351"/>
      <c r="B361" s="351"/>
      <c r="C361" s="351"/>
      <c r="D361" s="351"/>
      <c r="E361" s="351"/>
      <c r="F361" s="351"/>
      <c r="G361" s="351"/>
      <c r="H361" s="351"/>
      <c r="I361" s="351"/>
      <c r="J361" s="351"/>
      <c r="K361" s="351"/>
      <c r="L361" s="351"/>
      <c r="M361" s="351"/>
      <c r="N361" s="351"/>
      <c r="O361" s="351"/>
      <c r="P361" s="351"/>
      <c r="Q361" s="351"/>
      <c r="R361" s="351"/>
      <c r="S361" s="619"/>
      <c r="T361" s="351"/>
      <c r="U361" s="351"/>
      <c r="V361" s="351"/>
      <c r="W361" s="351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351"/>
      <c r="AI361" s="351"/>
      <c r="AJ361" s="351"/>
      <c r="AK361" s="351"/>
      <c r="AL361" s="351"/>
      <c r="AM361" s="351"/>
    </row>
    <row r="362" ht="12.0" customHeight="1">
      <c r="A362" s="351"/>
      <c r="B362" s="351"/>
      <c r="C362" s="351"/>
      <c r="D362" s="351"/>
      <c r="E362" s="351"/>
      <c r="F362" s="351"/>
      <c r="G362" s="351"/>
      <c r="H362" s="351"/>
      <c r="I362" s="351"/>
      <c r="J362" s="351"/>
      <c r="K362" s="351"/>
      <c r="L362" s="351"/>
      <c r="M362" s="351"/>
      <c r="N362" s="351"/>
      <c r="O362" s="351"/>
      <c r="P362" s="351"/>
      <c r="Q362" s="351"/>
      <c r="R362" s="351"/>
      <c r="S362" s="619"/>
      <c r="T362" s="351"/>
      <c r="U362" s="351"/>
      <c r="V362" s="351"/>
      <c r="W362" s="351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351"/>
      <c r="AJ362" s="351"/>
      <c r="AK362" s="351"/>
      <c r="AL362" s="351"/>
      <c r="AM362" s="351"/>
    </row>
    <row r="363" ht="12.0" customHeight="1">
      <c r="A363" s="351"/>
      <c r="B363" s="351"/>
      <c r="C363" s="351"/>
      <c r="D363" s="351"/>
      <c r="E363" s="351"/>
      <c r="F363" s="351"/>
      <c r="G363" s="351"/>
      <c r="H363" s="351"/>
      <c r="I363" s="351"/>
      <c r="J363" s="351"/>
      <c r="K363" s="351"/>
      <c r="L363" s="351"/>
      <c r="M363" s="351"/>
      <c r="N363" s="351"/>
      <c r="O363" s="351"/>
      <c r="P363" s="351"/>
      <c r="Q363" s="351"/>
      <c r="R363" s="351"/>
      <c r="S363" s="619"/>
      <c r="T363" s="351"/>
      <c r="U363" s="351"/>
      <c r="V363" s="351"/>
      <c r="W363" s="351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351"/>
      <c r="AJ363" s="351"/>
      <c r="AK363" s="351"/>
      <c r="AL363" s="351"/>
      <c r="AM363" s="351"/>
    </row>
    <row r="364" ht="12.0" customHeight="1">
      <c r="A364" s="351"/>
      <c r="B364" s="351"/>
      <c r="C364" s="351"/>
      <c r="D364" s="351"/>
      <c r="E364" s="351"/>
      <c r="F364" s="351"/>
      <c r="G364" s="351"/>
      <c r="H364" s="351"/>
      <c r="I364" s="351"/>
      <c r="J364" s="351"/>
      <c r="K364" s="351"/>
      <c r="L364" s="351"/>
      <c r="M364" s="351"/>
      <c r="N364" s="351"/>
      <c r="O364" s="351"/>
      <c r="P364" s="351"/>
      <c r="Q364" s="351"/>
      <c r="R364" s="351"/>
      <c r="S364" s="619"/>
      <c r="T364" s="351"/>
      <c r="U364" s="351"/>
      <c r="V364" s="351"/>
      <c r="W364" s="351"/>
      <c r="X364" s="351"/>
      <c r="Y364" s="351"/>
      <c r="Z364" s="351"/>
      <c r="AA364" s="351"/>
      <c r="AB364" s="351"/>
      <c r="AC364" s="351"/>
      <c r="AD364" s="351"/>
      <c r="AE364" s="351"/>
      <c r="AF364" s="351"/>
      <c r="AG364" s="351"/>
      <c r="AH364" s="351"/>
      <c r="AI364" s="351"/>
      <c r="AJ364" s="351"/>
      <c r="AK364" s="351"/>
      <c r="AL364" s="351"/>
      <c r="AM364" s="351"/>
    </row>
    <row r="365" ht="12.0" customHeight="1">
      <c r="A365" s="351"/>
      <c r="B365" s="351"/>
      <c r="C365" s="351"/>
      <c r="D365" s="351"/>
      <c r="E365" s="351"/>
      <c r="F365" s="351"/>
      <c r="G365" s="351"/>
      <c r="H365" s="351"/>
      <c r="I365" s="351"/>
      <c r="J365" s="351"/>
      <c r="K365" s="351"/>
      <c r="L365" s="351"/>
      <c r="M365" s="351"/>
      <c r="N365" s="351"/>
      <c r="O365" s="351"/>
      <c r="P365" s="351"/>
      <c r="Q365" s="351"/>
      <c r="R365" s="351"/>
      <c r="S365" s="619"/>
      <c r="T365" s="351"/>
      <c r="U365" s="351"/>
      <c r="V365" s="351"/>
      <c r="W365" s="351"/>
      <c r="X365" s="351"/>
      <c r="Y365" s="351"/>
      <c r="Z365" s="351"/>
      <c r="AA365" s="351"/>
      <c r="AB365" s="351"/>
      <c r="AC365" s="351"/>
      <c r="AD365" s="351"/>
      <c r="AE365" s="351"/>
      <c r="AF365" s="351"/>
      <c r="AG365" s="351"/>
      <c r="AH365" s="351"/>
      <c r="AI365" s="351"/>
      <c r="AJ365" s="351"/>
      <c r="AK365" s="351"/>
      <c r="AL365" s="351"/>
      <c r="AM365" s="351"/>
    </row>
    <row r="366" ht="12.0" customHeight="1">
      <c r="A366" s="351"/>
      <c r="B366" s="351"/>
      <c r="C366" s="351"/>
      <c r="D366" s="351"/>
      <c r="E366" s="351"/>
      <c r="F366" s="351"/>
      <c r="G366" s="351"/>
      <c r="H366" s="351"/>
      <c r="I366" s="351"/>
      <c r="J366" s="351"/>
      <c r="K366" s="351"/>
      <c r="L366" s="351"/>
      <c r="M366" s="351"/>
      <c r="N366" s="351"/>
      <c r="O366" s="351"/>
      <c r="P366" s="351"/>
      <c r="Q366" s="351"/>
      <c r="R366" s="351"/>
      <c r="S366" s="619"/>
      <c r="T366" s="351"/>
      <c r="U366" s="351"/>
      <c r="V366" s="351"/>
      <c r="W366" s="351"/>
      <c r="X366" s="351"/>
      <c r="Y366" s="351"/>
      <c r="Z366" s="351"/>
      <c r="AA366" s="351"/>
      <c r="AB366" s="351"/>
      <c r="AC366" s="351"/>
      <c r="AD366" s="351"/>
      <c r="AE366" s="351"/>
      <c r="AF366" s="351"/>
      <c r="AG366" s="351"/>
      <c r="AH366" s="351"/>
      <c r="AI366" s="351"/>
      <c r="AJ366" s="351"/>
      <c r="AK366" s="351"/>
      <c r="AL366" s="351"/>
      <c r="AM366" s="351"/>
    </row>
    <row r="367" ht="12.0" customHeight="1">
      <c r="A367" s="351"/>
      <c r="B367" s="351"/>
      <c r="C367" s="351"/>
      <c r="D367" s="351"/>
      <c r="E367" s="351"/>
      <c r="F367" s="351"/>
      <c r="G367" s="351"/>
      <c r="H367" s="351"/>
      <c r="I367" s="351"/>
      <c r="J367" s="351"/>
      <c r="K367" s="351"/>
      <c r="L367" s="351"/>
      <c r="M367" s="351"/>
      <c r="N367" s="351"/>
      <c r="O367" s="351"/>
      <c r="P367" s="351"/>
      <c r="Q367" s="351"/>
      <c r="R367" s="351"/>
      <c r="S367" s="619"/>
      <c r="T367" s="351"/>
      <c r="U367" s="351"/>
      <c r="V367" s="351"/>
      <c r="W367" s="351"/>
      <c r="X367" s="351"/>
      <c r="Y367" s="351"/>
      <c r="Z367" s="351"/>
      <c r="AA367" s="351"/>
      <c r="AB367" s="351"/>
      <c r="AC367" s="351"/>
      <c r="AD367" s="351"/>
      <c r="AE367" s="351"/>
      <c r="AF367" s="351"/>
      <c r="AG367" s="351"/>
      <c r="AH367" s="351"/>
      <c r="AI367" s="351"/>
      <c r="AJ367" s="351"/>
      <c r="AK367" s="351"/>
      <c r="AL367" s="351"/>
      <c r="AM367" s="351"/>
    </row>
    <row r="368" ht="12.0" customHeight="1">
      <c r="A368" s="351"/>
      <c r="B368" s="351"/>
      <c r="C368" s="351"/>
      <c r="D368" s="351"/>
      <c r="E368" s="351"/>
      <c r="F368" s="351"/>
      <c r="G368" s="351"/>
      <c r="H368" s="351"/>
      <c r="I368" s="351"/>
      <c r="J368" s="351"/>
      <c r="K368" s="351"/>
      <c r="L368" s="351"/>
      <c r="M368" s="351"/>
      <c r="N368" s="351"/>
      <c r="O368" s="351"/>
      <c r="P368" s="351"/>
      <c r="Q368" s="351"/>
      <c r="R368" s="351"/>
      <c r="S368" s="619"/>
      <c r="T368" s="351"/>
      <c r="U368" s="351"/>
      <c r="V368" s="351"/>
      <c r="W368" s="351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351"/>
      <c r="AJ368" s="351"/>
      <c r="AK368" s="351"/>
      <c r="AL368" s="351"/>
      <c r="AM368" s="351"/>
    </row>
    <row r="369" ht="12.0" customHeight="1">
      <c r="A369" s="351"/>
      <c r="B369" s="351"/>
      <c r="C369" s="351"/>
      <c r="D369" s="351"/>
      <c r="E369" s="351"/>
      <c r="F369" s="351"/>
      <c r="G369" s="351"/>
      <c r="H369" s="351"/>
      <c r="I369" s="351"/>
      <c r="J369" s="351"/>
      <c r="K369" s="351"/>
      <c r="L369" s="351"/>
      <c r="M369" s="351"/>
      <c r="N369" s="351"/>
      <c r="O369" s="351"/>
      <c r="P369" s="351"/>
      <c r="Q369" s="351"/>
      <c r="R369" s="351"/>
      <c r="S369" s="619"/>
      <c r="T369" s="351"/>
      <c r="U369" s="351"/>
      <c r="V369" s="351"/>
      <c r="W369" s="351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351"/>
      <c r="AI369" s="351"/>
      <c r="AJ369" s="351"/>
      <c r="AK369" s="351"/>
      <c r="AL369" s="351"/>
      <c r="AM369" s="351"/>
    </row>
    <row r="370" ht="12.0" customHeight="1">
      <c r="A370" s="351"/>
      <c r="B370" s="351"/>
      <c r="C370" s="351"/>
      <c r="D370" s="351"/>
      <c r="E370" s="351"/>
      <c r="F370" s="351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619"/>
      <c r="T370" s="351"/>
      <c r="U370" s="351"/>
      <c r="V370" s="351"/>
      <c r="W370" s="351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351"/>
      <c r="AH370" s="351"/>
      <c r="AI370" s="351"/>
      <c r="AJ370" s="351"/>
      <c r="AK370" s="351"/>
      <c r="AL370" s="351"/>
      <c r="AM370" s="351"/>
    </row>
    <row r="371" ht="12.0" customHeight="1">
      <c r="A371" s="351"/>
      <c r="B371" s="351"/>
      <c r="C371" s="351"/>
      <c r="D371" s="351"/>
      <c r="E371" s="351"/>
      <c r="F371" s="351"/>
      <c r="G371" s="351"/>
      <c r="H371" s="351"/>
      <c r="I371" s="351"/>
      <c r="J371" s="351"/>
      <c r="K371" s="351"/>
      <c r="L371" s="351"/>
      <c r="M371" s="351"/>
      <c r="N371" s="351"/>
      <c r="O371" s="351"/>
      <c r="P371" s="351"/>
      <c r="Q371" s="351"/>
      <c r="R371" s="351"/>
      <c r="S371" s="619"/>
      <c r="T371" s="351"/>
      <c r="U371" s="351"/>
      <c r="V371" s="351"/>
      <c r="W371" s="351"/>
      <c r="X371" s="351"/>
      <c r="Y371" s="351"/>
      <c r="Z371" s="351"/>
      <c r="AA371" s="351"/>
      <c r="AB371" s="351"/>
      <c r="AC371" s="351"/>
      <c r="AD371" s="351"/>
      <c r="AE371" s="351"/>
      <c r="AF371" s="351"/>
      <c r="AG371" s="351"/>
      <c r="AH371" s="351"/>
      <c r="AI371" s="351"/>
      <c r="AJ371" s="351"/>
      <c r="AK371" s="351"/>
      <c r="AL371" s="351"/>
      <c r="AM371" s="351"/>
    </row>
    <row r="372" ht="12.0" customHeight="1">
      <c r="A372" s="351"/>
      <c r="B372" s="351"/>
      <c r="C372" s="351"/>
      <c r="D372" s="351"/>
      <c r="E372" s="351"/>
      <c r="F372" s="351"/>
      <c r="G372" s="351"/>
      <c r="H372" s="351"/>
      <c r="I372" s="351"/>
      <c r="J372" s="351"/>
      <c r="K372" s="351"/>
      <c r="L372" s="351"/>
      <c r="M372" s="351"/>
      <c r="N372" s="351"/>
      <c r="O372" s="351"/>
      <c r="P372" s="351"/>
      <c r="Q372" s="351"/>
      <c r="R372" s="351"/>
      <c r="S372" s="619"/>
      <c r="T372" s="351"/>
      <c r="U372" s="351"/>
      <c r="V372" s="351"/>
      <c r="W372" s="351"/>
      <c r="X372" s="351"/>
      <c r="Y372" s="351"/>
      <c r="Z372" s="351"/>
      <c r="AA372" s="351"/>
      <c r="AB372" s="351"/>
      <c r="AC372" s="351"/>
      <c r="AD372" s="351"/>
      <c r="AE372" s="351"/>
      <c r="AF372" s="351"/>
      <c r="AG372" s="351"/>
      <c r="AH372" s="351"/>
      <c r="AI372" s="351"/>
      <c r="AJ372" s="351"/>
      <c r="AK372" s="351"/>
      <c r="AL372" s="351"/>
      <c r="AM372" s="351"/>
    </row>
    <row r="373" ht="12.0" customHeight="1">
      <c r="A373" s="351"/>
      <c r="B373" s="351"/>
      <c r="C373" s="351"/>
      <c r="D373" s="351"/>
      <c r="E373" s="351"/>
      <c r="F373" s="351"/>
      <c r="G373" s="351"/>
      <c r="H373" s="351"/>
      <c r="I373" s="351"/>
      <c r="J373" s="351"/>
      <c r="K373" s="351"/>
      <c r="L373" s="351"/>
      <c r="M373" s="351"/>
      <c r="N373" s="351"/>
      <c r="O373" s="351"/>
      <c r="P373" s="351"/>
      <c r="Q373" s="351"/>
      <c r="R373" s="351"/>
      <c r="S373" s="619"/>
      <c r="T373" s="351"/>
      <c r="U373" s="351"/>
      <c r="V373" s="351"/>
      <c r="W373" s="351"/>
      <c r="X373" s="351"/>
      <c r="Y373" s="351"/>
      <c r="Z373" s="351"/>
      <c r="AA373" s="351"/>
      <c r="AB373" s="351"/>
      <c r="AC373" s="351"/>
      <c r="AD373" s="351"/>
      <c r="AE373" s="351"/>
      <c r="AF373" s="351"/>
      <c r="AG373" s="351"/>
      <c r="AH373" s="351"/>
      <c r="AI373" s="351"/>
      <c r="AJ373" s="351"/>
      <c r="AK373" s="351"/>
      <c r="AL373" s="351"/>
      <c r="AM373" s="351"/>
    </row>
    <row r="374" ht="12.0" customHeight="1">
      <c r="A374" s="351"/>
      <c r="B374" s="351"/>
      <c r="C374" s="351"/>
      <c r="D374" s="351"/>
      <c r="E374" s="351"/>
      <c r="F374" s="351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619"/>
      <c r="T374" s="351"/>
      <c r="U374" s="351"/>
      <c r="V374" s="351"/>
      <c r="W374" s="351"/>
      <c r="X374" s="351"/>
      <c r="Y374" s="351"/>
      <c r="Z374" s="351"/>
      <c r="AA374" s="351"/>
      <c r="AB374" s="351"/>
      <c r="AC374" s="351"/>
      <c r="AD374" s="351"/>
      <c r="AE374" s="351"/>
      <c r="AF374" s="351"/>
      <c r="AG374" s="351"/>
      <c r="AH374" s="351"/>
      <c r="AI374" s="351"/>
      <c r="AJ374" s="351"/>
      <c r="AK374" s="351"/>
      <c r="AL374" s="351"/>
      <c r="AM374" s="351"/>
    </row>
    <row r="375" ht="12.0" customHeight="1">
      <c r="A375" s="351"/>
      <c r="B375" s="351"/>
      <c r="C375" s="351"/>
      <c r="D375" s="351"/>
      <c r="E375" s="351"/>
      <c r="F375" s="351"/>
      <c r="G375" s="351"/>
      <c r="H375" s="351"/>
      <c r="I375" s="351"/>
      <c r="J375" s="351"/>
      <c r="K375" s="351"/>
      <c r="L375" s="351"/>
      <c r="M375" s="351"/>
      <c r="N375" s="351"/>
      <c r="O375" s="351"/>
      <c r="P375" s="351"/>
      <c r="Q375" s="351"/>
      <c r="R375" s="351"/>
      <c r="S375" s="619"/>
      <c r="T375" s="351"/>
      <c r="U375" s="351"/>
      <c r="V375" s="351"/>
      <c r="W375" s="351"/>
      <c r="X375" s="351"/>
      <c r="Y375" s="351"/>
      <c r="Z375" s="351"/>
      <c r="AA375" s="351"/>
      <c r="AB375" s="351"/>
      <c r="AC375" s="351"/>
      <c r="AD375" s="351"/>
      <c r="AE375" s="351"/>
      <c r="AF375" s="351"/>
      <c r="AG375" s="351"/>
      <c r="AH375" s="351"/>
      <c r="AI375" s="351"/>
      <c r="AJ375" s="351"/>
      <c r="AK375" s="351"/>
      <c r="AL375" s="351"/>
      <c r="AM375" s="351"/>
    </row>
    <row r="376" ht="12.0" customHeight="1">
      <c r="A376" s="351"/>
      <c r="B376" s="351"/>
      <c r="C376" s="351"/>
      <c r="D376" s="351"/>
      <c r="E376" s="351"/>
      <c r="F376" s="351"/>
      <c r="G376" s="351"/>
      <c r="H376" s="351"/>
      <c r="I376" s="351"/>
      <c r="J376" s="351"/>
      <c r="K376" s="351"/>
      <c r="L376" s="351"/>
      <c r="M376" s="351"/>
      <c r="N376" s="351"/>
      <c r="O376" s="351"/>
      <c r="P376" s="351"/>
      <c r="Q376" s="351"/>
      <c r="R376" s="351"/>
      <c r="S376" s="619"/>
      <c r="T376" s="351"/>
      <c r="U376" s="351"/>
      <c r="V376" s="351"/>
      <c r="W376" s="351"/>
      <c r="X376" s="351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51"/>
      <c r="AL376" s="351"/>
      <c r="AM376" s="351"/>
    </row>
    <row r="377" ht="12.0" customHeight="1">
      <c r="A377" s="351"/>
      <c r="B377" s="351"/>
      <c r="C377" s="351"/>
      <c r="D377" s="351"/>
      <c r="E377" s="351"/>
      <c r="F377" s="351"/>
      <c r="G377" s="351"/>
      <c r="H377" s="351"/>
      <c r="I377" s="351"/>
      <c r="J377" s="351"/>
      <c r="K377" s="351"/>
      <c r="L377" s="351"/>
      <c r="M377" s="351"/>
      <c r="N377" s="351"/>
      <c r="O377" s="351"/>
      <c r="P377" s="351"/>
      <c r="Q377" s="351"/>
      <c r="R377" s="351"/>
      <c r="S377" s="619"/>
      <c r="T377" s="351"/>
      <c r="U377" s="351"/>
      <c r="V377" s="351"/>
      <c r="W377" s="351"/>
      <c r="X377" s="351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351"/>
      <c r="AI377" s="351"/>
      <c r="AJ377" s="351"/>
      <c r="AK377" s="351"/>
      <c r="AL377" s="351"/>
      <c r="AM377" s="351"/>
    </row>
    <row r="378" ht="12.0" customHeight="1">
      <c r="A378" s="351"/>
      <c r="B378" s="351"/>
      <c r="C378" s="351"/>
      <c r="D378" s="351"/>
      <c r="E378" s="351"/>
      <c r="F378" s="351"/>
      <c r="G378" s="351"/>
      <c r="H378" s="351"/>
      <c r="I378" s="351"/>
      <c r="J378" s="351"/>
      <c r="K378" s="351"/>
      <c r="L378" s="351"/>
      <c r="M378" s="351"/>
      <c r="N378" s="351"/>
      <c r="O378" s="351"/>
      <c r="P378" s="351"/>
      <c r="Q378" s="351"/>
      <c r="R378" s="351"/>
      <c r="S378" s="619"/>
      <c r="T378" s="351"/>
      <c r="U378" s="351"/>
      <c r="V378" s="351"/>
      <c r="W378" s="351"/>
      <c r="X378" s="351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351"/>
      <c r="AJ378" s="351"/>
      <c r="AK378" s="351"/>
      <c r="AL378" s="351"/>
      <c r="AM378" s="351"/>
    </row>
    <row r="379" ht="12.0" customHeight="1">
      <c r="A379" s="351"/>
      <c r="B379" s="351"/>
      <c r="C379" s="351"/>
      <c r="D379" s="351"/>
      <c r="E379" s="351"/>
      <c r="F379" s="351"/>
      <c r="G379" s="351"/>
      <c r="H379" s="351"/>
      <c r="I379" s="351"/>
      <c r="J379" s="351"/>
      <c r="K379" s="351"/>
      <c r="L379" s="351"/>
      <c r="M379" s="351"/>
      <c r="N379" s="351"/>
      <c r="O379" s="351"/>
      <c r="P379" s="351"/>
      <c r="Q379" s="351"/>
      <c r="R379" s="351"/>
      <c r="S379" s="619"/>
      <c r="T379" s="351"/>
      <c r="U379" s="351"/>
      <c r="V379" s="351"/>
      <c r="W379" s="351"/>
      <c r="X379" s="351"/>
      <c r="Y379" s="351"/>
      <c r="Z379" s="351"/>
      <c r="AA379" s="351"/>
      <c r="AB379" s="351"/>
      <c r="AC379" s="351"/>
      <c r="AD379" s="351"/>
      <c r="AE379" s="351"/>
      <c r="AF379" s="351"/>
      <c r="AG379" s="351"/>
      <c r="AH379" s="351"/>
      <c r="AI379" s="351"/>
      <c r="AJ379" s="351"/>
      <c r="AK379" s="351"/>
      <c r="AL379" s="351"/>
      <c r="AM379" s="351"/>
    </row>
    <row r="380" ht="12.0" customHeight="1">
      <c r="A380" s="351"/>
      <c r="B380" s="351"/>
      <c r="C380" s="351"/>
      <c r="D380" s="351"/>
      <c r="E380" s="351"/>
      <c r="F380" s="351"/>
      <c r="G380" s="351"/>
      <c r="H380" s="351"/>
      <c r="I380" s="351"/>
      <c r="J380" s="351"/>
      <c r="K380" s="351"/>
      <c r="L380" s="351"/>
      <c r="M380" s="351"/>
      <c r="N380" s="351"/>
      <c r="O380" s="351"/>
      <c r="P380" s="351"/>
      <c r="Q380" s="351"/>
      <c r="R380" s="351"/>
      <c r="S380" s="619"/>
      <c r="T380" s="351"/>
      <c r="U380" s="351"/>
      <c r="V380" s="351"/>
      <c r="W380" s="351"/>
      <c r="X380" s="351"/>
      <c r="Y380" s="351"/>
      <c r="Z380" s="351"/>
      <c r="AA380" s="351"/>
      <c r="AB380" s="351"/>
      <c r="AC380" s="351"/>
      <c r="AD380" s="351"/>
      <c r="AE380" s="351"/>
      <c r="AF380" s="351"/>
      <c r="AG380" s="351"/>
      <c r="AH380" s="351"/>
      <c r="AI380" s="351"/>
      <c r="AJ380" s="351"/>
      <c r="AK380" s="351"/>
      <c r="AL380" s="351"/>
      <c r="AM380" s="351"/>
    </row>
    <row r="381" ht="12.0" customHeight="1">
      <c r="A381" s="351"/>
      <c r="B381" s="351"/>
      <c r="C381" s="351"/>
      <c r="D381" s="351"/>
      <c r="E381" s="351"/>
      <c r="F381" s="351"/>
      <c r="G381" s="351"/>
      <c r="H381" s="351"/>
      <c r="I381" s="351"/>
      <c r="J381" s="351"/>
      <c r="K381" s="351"/>
      <c r="L381" s="351"/>
      <c r="M381" s="351"/>
      <c r="N381" s="351"/>
      <c r="O381" s="351"/>
      <c r="P381" s="351"/>
      <c r="Q381" s="351"/>
      <c r="R381" s="351"/>
      <c r="S381" s="619"/>
      <c r="T381" s="351"/>
      <c r="U381" s="351"/>
      <c r="V381" s="351"/>
      <c r="W381" s="351"/>
      <c r="X381" s="351"/>
      <c r="Y381" s="351"/>
      <c r="Z381" s="351"/>
      <c r="AA381" s="351"/>
      <c r="AB381" s="351"/>
      <c r="AC381" s="351"/>
      <c r="AD381" s="351"/>
      <c r="AE381" s="351"/>
      <c r="AF381" s="351"/>
      <c r="AG381" s="351"/>
      <c r="AH381" s="351"/>
      <c r="AI381" s="351"/>
      <c r="AJ381" s="351"/>
      <c r="AK381" s="351"/>
      <c r="AL381" s="351"/>
      <c r="AM381" s="351"/>
    </row>
    <row r="382" ht="12.0" customHeight="1">
      <c r="A382" s="351"/>
      <c r="B382" s="351"/>
      <c r="C382" s="351"/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  <c r="N382" s="351"/>
      <c r="O382" s="351"/>
      <c r="P382" s="351"/>
      <c r="Q382" s="351"/>
      <c r="R382" s="351"/>
      <c r="S382" s="619"/>
      <c r="T382" s="351"/>
      <c r="U382" s="351"/>
      <c r="V382" s="351"/>
      <c r="W382" s="351"/>
      <c r="X382" s="351"/>
      <c r="Y382" s="351"/>
      <c r="Z382" s="351"/>
      <c r="AA382" s="351"/>
      <c r="AB382" s="351"/>
      <c r="AC382" s="351"/>
      <c r="AD382" s="351"/>
      <c r="AE382" s="351"/>
      <c r="AF382" s="351"/>
      <c r="AG382" s="351"/>
      <c r="AH382" s="351"/>
      <c r="AI382" s="351"/>
      <c r="AJ382" s="351"/>
      <c r="AK382" s="351"/>
      <c r="AL382" s="351"/>
      <c r="AM382" s="351"/>
    </row>
    <row r="383" ht="12.0" customHeight="1">
      <c r="A383" s="351"/>
      <c r="B383" s="351"/>
      <c r="C383" s="351"/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619"/>
      <c r="T383" s="351"/>
      <c r="U383" s="351"/>
      <c r="V383" s="351"/>
      <c r="W383" s="351"/>
      <c r="X383" s="351"/>
      <c r="Y383" s="351"/>
      <c r="Z383" s="351"/>
      <c r="AA383" s="351"/>
      <c r="AB383" s="351"/>
      <c r="AC383" s="351"/>
      <c r="AD383" s="351"/>
      <c r="AE383" s="351"/>
      <c r="AF383" s="351"/>
      <c r="AG383" s="351"/>
      <c r="AH383" s="351"/>
      <c r="AI383" s="351"/>
      <c r="AJ383" s="351"/>
      <c r="AK383" s="351"/>
      <c r="AL383" s="351"/>
      <c r="AM383" s="351"/>
    </row>
    <row r="384" ht="12.0" customHeight="1">
      <c r="A384" s="351"/>
      <c r="B384" s="351"/>
      <c r="C384" s="351"/>
      <c r="D384" s="351"/>
      <c r="E384" s="351"/>
      <c r="F384" s="351"/>
      <c r="G384" s="351"/>
      <c r="H384" s="351"/>
      <c r="I384" s="351"/>
      <c r="J384" s="351"/>
      <c r="K384" s="351"/>
      <c r="L384" s="351"/>
      <c r="M384" s="351"/>
      <c r="N384" s="351"/>
      <c r="O384" s="351"/>
      <c r="P384" s="351"/>
      <c r="Q384" s="351"/>
      <c r="R384" s="351"/>
      <c r="S384" s="619"/>
      <c r="T384" s="351"/>
      <c r="U384" s="351"/>
      <c r="V384" s="351"/>
      <c r="W384" s="351"/>
      <c r="X384" s="351"/>
      <c r="Y384" s="351"/>
      <c r="Z384" s="351"/>
      <c r="AA384" s="351"/>
      <c r="AB384" s="351"/>
      <c r="AC384" s="351"/>
      <c r="AD384" s="351"/>
      <c r="AE384" s="351"/>
      <c r="AF384" s="351"/>
      <c r="AG384" s="351"/>
      <c r="AH384" s="351"/>
      <c r="AI384" s="351"/>
      <c r="AJ384" s="351"/>
      <c r="AK384" s="351"/>
      <c r="AL384" s="351"/>
      <c r="AM384" s="351"/>
    </row>
    <row r="385" ht="12.0" customHeight="1">
      <c r="A385" s="351"/>
      <c r="B385" s="351"/>
      <c r="C385" s="351"/>
      <c r="D385" s="351"/>
      <c r="E385" s="351"/>
      <c r="F385" s="351"/>
      <c r="G385" s="351"/>
      <c r="H385" s="351"/>
      <c r="I385" s="351"/>
      <c r="J385" s="351"/>
      <c r="K385" s="351"/>
      <c r="L385" s="351"/>
      <c r="M385" s="351"/>
      <c r="N385" s="351"/>
      <c r="O385" s="351"/>
      <c r="P385" s="351"/>
      <c r="Q385" s="351"/>
      <c r="R385" s="351"/>
      <c r="S385" s="619"/>
      <c r="T385" s="351"/>
      <c r="U385" s="351"/>
      <c r="V385" s="351"/>
      <c r="W385" s="351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351"/>
      <c r="AH385" s="351"/>
      <c r="AI385" s="351"/>
      <c r="AJ385" s="351"/>
      <c r="AK385" s="351"/>
      <c r="AL385" s="351"/>
      <c r="AM385" s="351"/>
    </row>
    <row r="386" ht="12.0" customHeight="1">
      <c r="A386" s="351"/>
      <c r="B386" s="351"/>
      <c r="C386" s="351"/>
      <c r="D386" s="351"/>
      <c r="E386" s="351"/>
      <c r="F386" s="351"/>
      <c r="G386" s="351"/>
      <c r="H386" s="351"/>
      <c r="I386" s="351"/>
      <c r="J386" s="351"/>
      <c r="K386" s="351"/>
      <c r="L386" s="351"/>
      <c r="M386" s="351"/>
      <c r="N386" s="351"/>
      <c r="O386" s="351"/>
      <c r="P386" s="351"/>
      <c r="Q386" s="351"/>
      <c r="R386" s="351"/>
      <c r="S386" s="619"/>
      <c r="T386" s="351"/>
      <c r="U386" s="351"/>
      <c r="V386" s="351"/>
      <c r="W386" s="351"/>
      <c r="X386" s="351"/>
      <c r="Y386" s="351"/>
      <c r="Z386" s="351"/>
      <c r="AA386" s="351"/>
      <c r="AB386" s="351"/>
      <c r="AC386" s="351"/>
      <c r="AD386" s="351"/>
      <c r="AE386" s="351"/>
      <c r="AF386" s="351"/>
      <c r="AG386" s="351"/>
      <c r="AH386" s="351"/>
      <c r="AI386" s="351"/>
      <c r="AJ386" s="351"/>
      <c r="AK386" s="351"/>
      <c r="AL386" s="351"/>
      <c r="AM386" s="351"/>
    </row>
    <row r="387" ht="12.0" customHeight="1">
      <c r="A387" s="351"/>
      <c r="B387" s="351"/>
      <c r="C387" s="351"/>
      <c r="D387" s="351"/>
      <c r="E387" s="351"/>
      <c r="F387" s="351"/>
      <c r="G387" s="351"/>
      <c r="H387" s="351"/>
      <c r="I387" s="351"/>
      <c r="J387" s="351"/>
      <c r="K387" s="351"/>
      <c r="L387" s="351"/>
      <c r="M387" s="351"/>
      <c r="N387" s="351"/>
      <c r="O387" s="351"/>
      <c r="P387" s="351"/>
      <c r="Q387" s="351"/>
      <c r="R387" s="351"/>
      <c r="S387" s="619"/>
      <c r="T387" s="351"/>
      <c r="U387" s="351"/>
      <c r="V387" s="351"/>
      <c r="W387" s="351"/>
      <c r="X387" s="351"/>
      <c r="Y387" s="351"/>
      <c r="Z387" s="351"/>
      <c r="AA387" s="351"/>
      <c r="AB387" s="351"/>
      <c r="AC387" s="351"/>
      <c r="AD387" s="351"/>
      <c r="AE387" s="351"/>
      <c r="AF387" s="351"/>
      <c r="AG387" s="351"/>
      <c r="AH387" s="351"/>
      <c r="AI387" s="351"/>
      <c r="AJ387" s="351"/>
      <c r="AK387" s="351"/>
      <c r="AL387" s="351"/>
      <c r="AM387" s="351"/>
    </row>
    <row r="388" ht="12.0" customHeight="1">
      <c r="A388" s="351"/>
      <c r="B388" s="351"/>
      <c r="C388" s="351"/>
      <c r="D388" s="351"/>
      <c r="E388" s="351"/>
      <c r="F388" s="351"/>
      <c r="G388" s="351"/>
      <c r="H388" s="351"/>
      <c r="I388" s="351"/>
      <c r="J388" s="351"/>
      <c r="K388" s="351"/>
      <c r="L388" s="351"/>
      <c r="M388" s="351"/>
      <c r="N388" s="351"/>
      <c r="O388" s="351"/>
      <c r="P388" s="351"/>
      <c r="Q388" s="351"/>
      <c r="R388" s="351"/>
      <c r="S388" s="619"/>
      <c r="T388" s="351"/>
      <c r="U388" s="351"/>
      <c r="V388" s="351"/>
      <c r="W388" s="351"/>
      <c r="X388" s="351"/>
      <c r="Y388" s="351"/>
      <c r="Z388" s="351"/>
      <c r="AA388" s="351"/>
      <c r="AB388" s="351"/>
      <c r="AC388" s="351"/>
      <c r="AD388" s="351"/>
      <c r="AE388" s="351"/>
      <c r="AF388" s="351"/>
      <c r="AG388" s="351"/>
      <c r="AH388" s="351"/>
      <c r="AI388" s="351"/>
      <c r="AJ388" s="351"/>
      <c r="AK388" s="351"/>
      <c r="AL388" s="351"/>
      <c r="AM388" s="351"/>
    </row>
    <row r="389" ht="12.0" customHeight="1">
      <c r="A389" s="351"/>
      <c r="B389" s="351"/>
      <c r="C389" s="351"/>
      <c r="D389" s="351"/>
      <c r="E389" s="351"/>
      <c r="F389" s="351"/>
      <c r="G389" s="351"/>
      <c r="H389" s="351"/>
      <c r="I389" s="351"/>
      <c r="J389" s="351"/>
      <c r="K389" s="351"/>
      <c r="L389" s="351"/>
      <c r="M389" s="351"/>
      <c r="N389" s="351"/>
      <c r="O389" s="351"/>
      <c r="P389" s="351"/>
      <c r="Q389" s="351"/>
      <c r="R389" s="351"/>
      <c r="S389" s="619"/>
      <c r="T389" s="351"/>
      <c r="U389" s="351"/>
      <c r="V389" s="351"/>
      <c r="W389" s="351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51"/>
      <c r="AK389" s="351"/>
      <c r="AL389" s="351"/>
      <c r="AM389" s="351"/>
    </row>
    <row r="390" ht="12.0" customHeight="1">
      <c r="A390" s="351"/>
      <c r="B390" s="351"/>
      <c r="C390" s="351"/>
      <c r="D390" s="351"/>
      <c r="E390" s="351"/>
      <c r="F390" s="351"/>
      <c r="G390" s="351"/>
      <c r="H390" s="351"/>
      <c r="I390" s="351"/>
      <c r="J390" s="351"/>
      <c r="K390" s="351"/>
      <c r="L390" s="351"/>
      <c r="M390" s="351"/>
      <c r="N390" s="351"/>
      <c r="O390" s="351"/>
      <c r="P390" s="351"/>
      <c r="Q390" s="351"/>
      <c r="R390" s="351"/>
      <c r="S390" s="619"/>
      <c r="T390" s="351"/>
      <c r="U390" s="351"/>
      <c r="V390" s="351"/>
      <c r="W390" s="351"/>
      <c r="X390" s="351"/>
      <c r="Y390" s="351"/>
      <c r="Z390" s="351"/>
      <c r="AA390" s="351"/>
      <c r="AB390" s="351"/>
      <c r="AC390" s="351"/>
      <c r="AD390" s="351"/>
      <c r="AE390" s="351"/>
      <c r="AF390" s="351"/>
      <c r="AG390" s="351"/>
      <c r="AH390" s="351"/>
      <c r="AI390" s="351"/>
      <c r="AJ390" s="351"/>
      <c r="AK390" s="351"/>
      <c r="AL390" s="351"/>
      <c r="AM390" s="351"/>
    </row>
    <row r="391" ht="12.0" customHeight="1">
      <c r="A391" s="351"/>
      <c r="B391" s="351"/>
      <c r="C391" s="351"/>
      <c r="D391" s="351"/>
      <c r="E391" s="351"/>
      <c r="F391" s="351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619"/>
      <c r="T391" s="351"/>
      <c r="U391" s="351"/>
      <c r="V391" s="351"/>
      <c r="W391" s="351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51"/>
      <c r="AK391" s="351"/>
      <c r="AL391" s="351"/>
      <c r="AM391" s="351"/>
    </row>
    <row r="392" ht="12.0" customHeight="1">
      <c r="A392" s="351"/>
      <c r="B392" s="351"/>
      <c r="C392" s="351"/>
      <c r="D392" s="351"/>
      <c r="E392" s="351"/>
      <c r="F392" s="351"/>
      <c r="G392" s="351"/>
      <c r="H392" s="351"/>
      <c r="I392" s="351"/>
      <c r="J392" s="351"/>
      <c r="K392" s="351"/>
      <c r="L392" s="351"/>
      <c r="M392" s="351"/>
      <c r="N392" s="351"/>
      <c r="O392" s="351"/>
      <c r="P392" s="351"/>
      <c r="Q392" s="351"/>
      <c r="R392" s="351"/>
      <c r="S392" s="619"/>
      <c r="T392" s="351"/>
      <c r="U392" s="351"/>
      <c r="V392" s="351"/>
      <c r="W392" s="351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351"/>
      <c r="AH392" s="351"/>
      <c r="AI392" s="351"/>
      <c r="AJ392" s="351"/>
      <c r="AK392" s="351"/>
      <c r="AL392" s="351"/>
      <c r="AM392" s="351"/>
    </row>
    <row r="393" ht="12.0" customHeight="1">
      <c r="A393" s="351"/>
      <c r="B393" s="351"/>
      <c r="C393" s="351"/>
      <c r="D393" s="351"/>
      <c r="E393" s="351"/>
      <c r="F393" s="351"/>
      <c r="G393" s="351"/>
      <c r="H393" s="351"/>
      <c r="I393" s="351"/>
      <c r="J393" s="351"/>
      <c r="K393" s="351"/>
      <c r="L393" s="351"/>
      <c r="M393" s="351"/>
      <c r="N393" s="351"/>
      <c r="O393" s="351"/>
      <c r="P393" s="351"/>
      <c r="Q393" s="351"/>
      <c r="R393" s="351"/>
      <c r="S393" s="619"/>
      <c r="T393" s="351"/>
      <c r="U393" s="351"/>
      <c r="V393" s="351"/>
      <c r="W393" s="351"/>
      <c r="X393" s="351"/>
      <c r="Y393" s="351"/>
      <c r="Z393" s="351"/>
      <c r="AA393" s="351"/>
      <c r="AB393" s="351"/>
      <c r="AC393" s="351"/>
      <c r="AD393" s="351"/>
      <c r="AE393" s="351"/>
      <c r="AF393" s="351"/>
      <c r="AG393" s="351"/>
      <c r="AH393" s="351"/>
      <c r="AI393" s="351"/>
      <c r="AJ393" s="351"/>
      <c r="AK393" s="351"/>
      <c r="AL393" s="351"/>
      <c r="AM393" s="351"/>
    </row>
    <row r="394" ht="12.0" customHeight="1">
      <c r="A394" s="351"/>
      <c r="B394" s="351"/>
      <c r="C394" s="351"/>
      <c r="D394" s="351"/>
      <c r="E394" s="351"/>
      <c r="F394" s="351"/>
      <c r="G394" s="351"/>
      <c r="H394" s="351"/>
      <c r="I394" s="351"/>
      <c r="J394" s="351"/>
      <c r="K394" s="351"/>
      <c r="L394" s="351"/>
      <c r="M394" s="351"/>
      <c r="N394" s="351"/>
      <c r="O394" s="351"/>
      <c r="P394" s="351"/>
      <c r="Q394" s="351"/>
      <c r="R394" s="351"/>
      <c r="S394" s="619"/>
      <c r="T394" s="351"/>
      <c r="U394" s="351"/>
      <c r="V394" s="351"/>
      <c r="W394" s="351"/>
      <c r="X394" s="351"/>
      <c r="Y394" s="351"/>
      <c r="Z394" s="351"/>
      <c r="AA394" s="351"/>
      <c r="AB394" s="351"/>
      <c r="AC394" s="351"/>
      <c r="AD394" s="351"/>
      <c r="AE394" s="351"/>
      <c r="AF394" s="351"/>
      <c r="AG394" s="351"/>
      <c r="AH394" s="351"/>
      <c r="AI394" s="351"/>
      <c r="AJ394" s="351"/>
      <c r="AK394" s="351"/>
      <c r="AL394" s="351"/>
      <c r="AM394" s="351"/>
    </row>
    <row r="395" ht="12.0" customHeight="1">
      <c r="A395" s="351"/>
      <c r="B395" s="351"/>
      <c r="C395" s="351"/>
      <c r="D395" s="351"/>
      <c r="E395" s="351"/>
      <c r="F395" s="351"/>
      <c r="G395" s="351"/>
      <c r="H395" s="351"/>
      <c r="I395" s="351"/>
      <c r="J395" s="351"/>
      <c r="K395" s="351"/>
      <c r="L395" s="351"/>
      <c r="M395" s="351"/>
      <c r="N395" s="351"/>
      <c r="O395" s="351"/>
      <c r="P395" s="351"/>
      <c r="Q395" s="351"/>
      <c r="R395" s="351"/>
      <c r="S395" s="619"/>
      <c r="T395" s="351"/>
      <c r="U395" s="351"/>
      <c r="V395" s="351"/>
      <c r="W395" s="351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351"/>
      <c r="AJ395" s="351"/>
      <c r="AK395" s="351"/>
      <c r="AL395" s="351"/>
      <c r="AM395" s="351"/>
    </row>
    <row r="396" ht="12.0" customHeight="1">
      <c r="A396" s="351"/>
      <c r="B396" s="351"/>
      <c r="C396" s="351"/>
      <c r="D396" s="351"/>
      <c r="E396" s="351"/>
      <c r="F396" s="351"/>
      <c r="G396" s="351"/>
      <c r="H396" s="351"/>
      <c r="I396" s="351"/>
      <c r="J396" s="351"/>
      <c r="K396" s="351"/>
      <c r="L396" s="351"/>
      <c r="M396" s="351"/>
      <c r="N396" s="351"/>
      <c r="O396" s="351"/>
      <c r="P396" s="351"/>
      <c r="Q396" s="351"/>
      <c r="R396" s="351"/>
      <c r="S396" s="619"/>
      <c r="T396" s="351"/>
      <c r="U396" s="351"/>
      <c r="V396" s="351"/>
      <c r="W396" s="351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351"/>
      <c r="AJ396" s="351"/>
      <c r="AK396" s="351"/>
      <c r="AL396" s="351"/>
      <c r="AM396" s="351"/>
    </row>
    <row r="397" ht="12.0" customHeight="1">
      <c r="A397" s="351"/>
      <c r="B397" s="351"/>
      <c r="C397" s="351"/>
      <c r="D397" s="351"/>
      <c r="E397" s="351"/>
      <c r="F397" s="351"/>
      <c r="G397" s="351"/>
      <c r="H397" s="351"/>
      <c r="I397" s="351"/>
      <c r="J397" s="351"/>
      <c r="K397" s="351"/>
      <c r="L397" s="351"/>
      <c r="M397" s="351"/>
      <c r="N397" s="351"/>
      <c r="O397" s="351"/>
      <c r="P397" s="351"/>
      <c r="Q397" s="351"/>
      <c r="R397" s="351"/>
      <c r="S397" s="619"/>
      <c r="T397" s="351"/>
      <c r="U397" s="351"/>
      <c r="V397" s="351"/>
      <c r="W397" s="351"/>
      <c r="X397" s="351"/>
      <c r="Y397" s="351"/>
      <c r="Z397" s="351"/>
      <c r="AA397" s="351"/>
      <c r="AB397" s="351"/>
      <c r="AC397" s="351"/>
      <c r="AD397" s="351"/>
      <c r="AE397" s="351"/>
      <c r="AF397" s="351"/>
      <c r="AG397" s="351"/>
      <c r="AH397" s="351"/>
      <c r="AI397" s="351"/>
      <c r="AJ397" s="351"/>
      <c r="AK397" s="351"/>
      <c r="AL397" s="351"/>
      <c r="AM397" s="351"/>
    </row>
    <row r="398" ht="12.0" customHeight="1">
      <c r="A398" s="351"/>
      <c r="B398" s="351"/>
      <c r="C398" s="351"/>
      <c r="D398" s="351"/>
      <c r="E398" s="351"/>
      <c r="F398" s="351"/>
      <c r="G398" s="351"/>
      <c r="H398" s="351"/>
      <c r="I398" s="351"/>
      <c r="J398" s="351"/>
      <c r="K398" s="351"/>
      <c r="L398" s="351"/>
      <c r="M398" s="351"/>
      <c r="N398" s="351"/>
      <c r="O398" s="351"/>
      <c r="P398" s="351"/>
      <c r="Q398" s="351"/>
      <c r="R398" s="351"/>
      <c r="S398" s="619"/>
      <c r="T398" s="351"/>
      <c r="U398" s="351"/>
      <c r="V398" s="351"/>
      <c r="W398" s="351"/>
      <c r="X398" s="351"/>
      <c r="Y398" s="351"/>
      <c r="Z398" s="351"/>
      <c r="AA398" s="351"/>
      <c r="AB398" s="351"/>
      <c r="AC398" s="351"/>
      <c r="AD398" s="351"/>
      <c r="AE398" s="351"/>
      <c r="AF398" s="351"/>
      <c r="AG398" s="351"/>
      <c r="AH398" s="351"/>
      <c r="AI398" s="351"/>
      <c r="AJ398" s="351"/>
      <c r="AK398" s="351"/>
      <c r="AL398" s="351"/>
      <c r="AM398" s="351"/>
    </row>
    <row r="399" ht="12.0" customHeight="1">
      <c r="A399" s="351"/>
      <c r="B399" s="351"/>
      <c r="C399" s="351"/>
      <c r="D399" s="351"/>
      <c r="E399" s="351"/>
      <c r="F399" s="351"/>
      <c r="G399" s="351"/>
      <c r="H399" s="351"/>
      <c r="I399" s="351"/>
      <c r="J399" s="351"/>
      <c r="K399" s="351"/>
      <c r="L399" s="351"/>
      <c r="M399" s="351"/>
      <c r="N399" s="351"/>
      <c r="O399" s="351"/>
      <c r="P399" s="351"/>
      <c r="Q399" s="351"/>
      <c r="R399" s="351"/>
      <c r="S399" s="619"/>
      <c r="T399" s="351"/>
      <c r="U399" s="351"/>
      <c r="V399" s="351"/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51"/>
      <c r="AL399" s="351"/>
      <c r="AM399" s="351"/>
    </row>
    <row r="400" ht="12.0" customHeight="1">
      <c r="A400" s="351"/>
      <c r="B400" s="351"/>
      <c r="C400" s="351"/>
      <c r="D400" s="351"/>
      <c r="E400" s="351"/>
      <c r="F400" s="351"/>
      <c r="G400" s="351"/>
      <c r="H400" s="351"/>
      <c r="I400" s="351"/>
      <c r="J400" s="351"/>
      <c r="K400" s="351"/>
      <c r="L400" s="351"/>
      <c r="M400" s="351"/>
      <c r="N400" s="351"/>
      <c r="O400" s="351"/>
      <c r="P400" s="351"/>
      <c r="Q400" s="351"/>
      <c r="R400" s="351"/>
      <c r="S400" s="619"/>
      <c r="T400" s="351"/>
      <c r="U400" s="351"/>
      <c r="V400" s="351"/>
      <c r="W400" s="351"/>
      <c r="X400" s="351"/>
      <c r="Y400" s="351"/>
      <c r="Z400" s="351"/>
      <c r="AA400" s="351"/>
      <c r="AB400" s="351"/>
      <c r="AC400" s="351"/>
      <c r="AD400" s="351"/>
      <c r="AE400" s="351"/>
      <c r="AF400" s="351"/>
      <c r="AG400" s="351"/>
      <c r="AH400" s="351"/>
      <c r="AI400" s="351"/>
      <c r="AJ400" s="351"/>
      <c r="AK400" s="351"/>
      <c r="AL400" s="351"/>
      <c r="AM400" s="351"/>
    </row>
    <row r="401" ht="12.0" customHeight="1">
      <c r="A401" s="351"/>
      <c r="B401" s="351"/>
      <c r="C401" s="351"/>
      <c r="D401" s="351"/>
      <c r="E401" s="351"/>
      <c r="F401" s="351"/>
      <c r="G401" s="351"/>
      <c r="H401" s="351"/>
      <c r="I401" s="351"/>
      <c r="J401" s="351"/>
      <c r="K401" s="351"/>
      <c r="L401" s="351"/>
      <c r="M401" s="351"/>
      <c r="N401" s="351"/>
      <c r="O401" s="351"/>
      <c r="P401" s="351"/>
      <c r="Q401" s="351"/>
      <c r="R401" s="351"/>
      <c r="S401" s="619"/>
      <c r="T401" s="351"/>
      <c r="U401" s="351"/>
      <c r="V401" s="351"/>
      <c r="W401" s="351"/>
      <c r="X401" s="351"/>
      <c r="Y401" s="351"/>
      <c r="Z401" s="351"/>
      <c r="AA401" s="351"/>
      <c r="AB401" s="351"/>
      <c r="AC401" s="351"/>
      <c r="AD401" s="351"/>
      <c r="AE401" s="351"/>
      <c r="AF401" s="351"/>
      <c r="AG401" s="351"/>
      <c r="AH401" s="351"/>
      <c r="AI401" s="351"/>
      <c r="AJ401" s="351"/>
      <c r="AK401" s="351"/>
      <c r="AL401" s="351"/>
      <c r="AM401" s="351"/>
    </row>
    <row r="402" ht="12.0" customHeight="1">
      <c r="A402" s="351"/>
      <c r="B402" s="351"/>
      <c r="C402" s="351"/>
      <c r="D402" s="351"/>
      <c r="E402" s="351"/>
      <c r="F402" s="351"/>
      <c r="G402" s="351"/>
      <c r="H402" s="351"/>
      <c r="I402" s="351"/>
      <c r="J402" s="351"/>
      <c r="K402" s="351"/>
      <c r="L402" s="351"/>
      <c r="M402" s="351"/>
      <c r="N402" s="351"/>
      <c r="O402" s="351"/>
      <c r="P402" s="351"/>
      <c r="Q402" s="351"/>
      <c r="R402" s="351"/>
      <c r="S402" s="619"/>
      <c r="T402" s="351"/>
      <c r="U402" s="351"/>
      <c r="V402" s="351"/>
      <c r="W402" s="351"/>
      <c r="X402" s="351"/>
      <c r="Y402" s="351"/>
      <c r="Z402" s="351"/>
      <c r="AA402" s="351"/>
      <c r="AB402" s="351"/>
      <c r="AC402" s="351"/>
      <c r="AD402" s="351"/>
      <c r="AE402" s="351"/>
      <c r="AF402" s="351"/>
      <c r="AG402" s="351"/>
      <c r="AH402" s="351"/>
      <c r="AI402" s="351"/>
      <c r="AJ402" s="351"/>
      <c r="AK402" s="351"/>
      <c r="AL402" s="351"/>
      <c r="AM402" s="351"/>
    </row>
    <row r="403" ht="12.0" customHeight="1">
      <c r="A403" s="351"/>
      <c r="B403" s="351"/>
      <c r="C403" s="351"/>
      <c r="D403" s="351"/>
      <c r="E403" s="351"/>
      <c r="F403" s="351"/>
      <c r="G403" s="351"/>
      <c r="H403" s="351"/>
      <c r="I403" s="351"/>
      <c r="J403" s="351"/>
      <c r="K403" s="351"/>
      <c r="L403" s="351"/>
      <c r="M403" s="351"/>
      <c r="N403" s="351"/>
      <c r="O403" s="351"/>
      <c r="P403" s="351"/>
      <c r="Q403" s="351"/>
      <c r="R403" s="351"/>
      <c r="S403" s="619"/>
      <c r="T403" s="351"/>
      <c r="U403" s="351"/>
      <c r="V403" s="351"/>
      <c r="W403" s="351"/>
      <c r="X403" s="351"/>
      <c r="Y403" s="351"/>
      <c r="Z403" s="351"/>
      <c r="AA403" s="351"/>
      <c r="AB403" s="351"/>
      <c r="AC403" s="351"/>
      <c r="AD403" s="351"/>
      <c r="AE403" s="351"/>
      <c r="AF403" s="351"/>
      <c r="AG403" s="351"/>
      <c r="AH403" s="351"/>
      <c r="AI403" s="351"/>
      <c r="AJ403" s="351"/>
      <c r="AK403" s="351"/>
      <c r="AL403" s="351"/>
      <c r="AM403" s="351"/>
    </row>
    <row r="404" ht="12.0" customHeight="1">
      <c r="A404" s="351"/>
      <c r="B404" s="351"/>
      <c r="C404" s="351"/>
      <c r="D404" s="351"/>
      <c r="E404" s="351"/>
      <c r="F404" s="351"/>
      <c r="G404" s="351"/>
      <c r="H404" s="351"/>
      <c r="I404" s="351"/>
      <c r="J404" s="351"/>
      <c r="K404" s="351"/>
      <c r="L404" s="351"/>
      <c r="M404" s="351"/>
      <c r="N404" s="351"/>
      <c r="O404" s="351"/>
      <c r="P404" s="351"/>
      <c r="Q404" s="351"/>
      <c r="R404" s="351"/>
      <c r="S404" s="619"/>
      <c r="T404" s="351"/>
      <c r="U404" s="351"/>
      <c r="V404" s="351"/>
      <c r="W404" s="351"/>
      <c r="X404" s="351"/>
      <c r="Y404" s="351"/>
      <c r="Z404" s="351"/>
      <c r="AA404" s="351"/>
      <c r="AB404" s="351"/>
      <c r="AC404" s="351"/>
      <c r="AD404" s="351"/>
      <c r="AE404" s="351"/>
      <c r="AF404" s="351"/>
      <c r="AG404" s="351"/>
      <c r="AH404" s="351"/>
      <c r="AI404" s="351"/>
      <c r="AJ404" s="351"/>
      <c r="AK404" s="351"/>
      <c r="AL404" s="351"/>
      <c r="AM404" s="351"/>
    </row>
    <row r="405" ht="12.0" customHeight="1">
      <c r="A405" s="351"/>
      <c r="B405" s="351"/>
      <c r="C405" s="351"/>
      <c r="D405" s="351"/>
      <c r="E405" s="351"/>
      <c r="F405" s="351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619"/>
      <c r="T405" s="351"/>
      <c r="U405" s="351"/>
      <c r="V405" s="351"/>
      <c r="W405" s="351"/>
      <c r="X405" s="351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51"/>
      <c r="AK405" s="351"/>
      <c r="AL405" s="351"/>
      <c r="AM405" s="351"/>
    </row>
    <row r="406" ht="12.0" customHeight="1">
      <c r="A406" s="351"/>
      <c r="B406" s="351"/>
      <c r="C406" s="351"/>
      <c r="D406" s="351"/>
      <c r="E406" s="351"/>
      <c r="F406" s="351"/>
      <c r="G406" s="351"/>
      <c r="H406" s="351"/>
      <c r="I406" s="351"/>
      <c r="J406" s="351"/>
      <c r="K406" s="351"/>
      <c r="L406" s="351"/>
      <c r="M406" s="351"/>
      <c r="N406" s="351"/>
      <c r="O406" s="351"/>
      <c r="P406" s="351"/>
      <c r="Q406" s="351"/>
      <c r="R406" s="351"/>
      <c r="S406" s="619"/>
      <c r="T406" s="351"/>
      <c r="U406" s="351"/>
      <c r="V406" s="351"/>
      <c r="W406" s="351"/>
      <c r="X406" s="351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51"/>
      <c r="AL406" s="351"/>
      <c r="AM406" s="351"/>
    </row>
    <row r="407" ht="12.0" customHeight="1">
      <c r="A407" s="351"/>
      <c r="B407" s="351"/>
      <c r="C407" s="351"/>
      <c r="D407" s="351"/>
      <c r="E407" s="351"/>
      <c r="F407" s="351"/>
      <c r="G407" s="351"/>
      <c r="H407" s="351"/>
      <c r="I407" s="351"/>
      <c r="J407" s="351"/>
      <c r="K407" s="351"/>
      <c r="L407" s="351"/>
      <c r="M407" s="351"/>
      <c r="N407" s="351"/>
      <c r="O407" s="351"/>
      <c r="P407" s="351"/>
      <c r="Q407" s="351"/>
      <c r="R407" s="351"/>
      <c r="S407" s="619"/>
      <c r="T407" s="351"/>
      <c r="U407" s="351"/>
      <c r="V407" s="351"/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51"/>
      <c r="AL407" s="351"/>
      <c r="AM407" s="351"/>
    </row>
    <row r="408" ht="12.0" customHeight="1">
      <c r="A408" s="351"/>
      <c r="B408" s="351"/>
      <c r="C408" s="351"/>
      <c r="D408" s="351"/>
      <c r="E408" s="351"/>
      <c r="F408" s="351"/>
      <c r="G408" s="351"/>
      <c r="H408" s="351"/>
      <c r="I408" s="351"/>
      <c r="J408" s="351"/>
      <c r="K408" s="351"/>
      <c r="L408" s="351"/>
      <c r="M408" s="351"/>
      <c r="N408" s="351"/>
      <c r="O408" s="351"/>
      <c r="P408" s="351"/>
      <c r="Q408" s="351"/>
      <c r="R408" s="351"/>
      <c r="S408" s="619"/>
      <c r="T408" s="351"/>
      <c r="U408" s="351"/>
      <c r="V408" s="351"/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351"/>
      <c r="AI408" s="351"/>
      <c r="AJ408" s="351"/>
      <c r="AK408" s="351"/>
      <c r="AL408" s="351"/>
      <c r="AM408" s="351"/>
    </row>
    <row r="409" ht="12.0" customHeight="1">
      <c r="A409" s="351"/>
      <c r="B409" s="351"/>
      <c r="C409" s="351"/>
      <c r="D409" s="351"/>
      <c r="E409" s="351"/>
      <c r="F409" s="351"/>
      <c r="G409" s="351"/>
      <c r="H409" s="351"/>
      <c r="I409" s="351"/>
      <c r="J409" s="351"/>
      <c r="K409" s="351"/>
      <c r="L409" s="351"/>
      <c r="M409" s="351"/>
      <c r="N409" s="351"/>
      <c r="O409" s="351"/>
      <c r="P409" s="351"/>
      <c r="Q409" s="351"/>
      <c r="R409" s="351"/>
      <c r="S409" s="619"/>
      <c r="T409" s="351"/>
      <c r="U409" s="351"/>
      <c r="V409" s="351"/>
      <c r="W409" s="351"/>
      <c r="X409" s="351"/>
      <c r="Y409" s="351"/>
      <c r="Z409" s="351"/>
      <c r="AA409" s="351"/>
      <c r="AB409" s="351"/>
      <c r="AC409" s="351"/>
      <c r="AD409" s="351"/>
      <c r="AE409" s="351"/>
      <c r="AF409" s="351"/>
      <c r="AG409" s="351"/>
      <c r="AH409" s="351"/>
      <c r="AI409" s="351"/>
      <c r="AJ409" s="351"/>
      <c r="AK409" s="351"/>
      <c r="AL409" s="351"/>
      <c r="AM409" s="351"/>
    </row>
    <row r="410" ht="12.0" customHeight="1">
      <c r="A410" s="351"/>
      <c r="B410" s="351"/>
      <c r="C410" s="351"/>
      <c r="D410" s="351"/>
      <c r="E410" s="351"/>
      <c r="F410" s="351"/>
      <c r="G410" s="351"/>
      <c r="H410" s="351"/>
      <c r="I410" s="351"/>
      <c r="J410" s="351"/>
      <c r="K410" s="351"/>
      <c r="L410" s="351"/>
      <c r="M410" s="351"/>
      <c r="N410" s="351"/>
      <c r="O410" s="351"/>
      <c r="P410" s="351"/>
      <c r="Q410" s="351"/>
      <c r="R410" s="351"/>
      <c r="S410" s="619"/>
      <c r="T410" s="351"/>
      <c r="U410" s="351"/>
      <c r="V410" s="351"/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351"/>
      <c r="AI410" s="351"/>
      <c r="AJ410" s="351"/>
      <c r="AK410" s="351"/>
      <c r="AL410" s="351"/>
      <c r="AM410" s="351"/>
    </row>
    <row r="411" ht="12.0" customHeight="1">
      <c r="A411" s="351"/>
      <c r="B411" s="351"/>
      <c r="C411" s="351"/>
      <c r="D411" s="351"/>
      <c r="E411" s="351"/>
      <c r="F411" s="351"/>
      <c r="G411" s="351"/>
      <c r="H411" s="351"/>
      <c r="I411" s="351"/>
      <c r="J411" s="351"/>
      <c r="K411" s="351"/>
      <c r="L411" s="351"/>
      <c r="M411" s="351"/>
      <c r="N411" s="351"/>
      <c r="O411" s="351"/>
      <c r="P411" s="351"/>
      <c r="Q411" s="351"/>
      <c r="R411" s="351"/>
      <c r="S411" s="619"/>
      <c r="T411" s="351"/>
      <c r="U411" s="351"/>
      <c r="V411" s="351"/>
      <c r="W411" s="351"/>
      <c r="X411" s="351"/>
      <c r="Y411" s="351"/>
      <c r="Z411" s="351"/>
      <c r="AA411" s="351"/>
      <c r="AB411" s="351"/>
      <c r="AC411" s="351"/>
      <c r="AD411" s="351"/>
      <c r="AE411" s="351"/>
      <c r="AF411" s="351"/>
      <c r="AG411" s="351"/>
      <c r="AH411" s="351"/>
      <c r="AI411" s="351"/>
      <c r="AJ411" s="351"/>
      <c r="AK411" s="351"/>
      <c r="AL411" s="351"/>
      <c r="AM411" s="351"/>
    </row>
    <row r="412" ht="12.0" customHeight="1">
      <c r="A412" s="351"/>
      <c r="B412" s="351"/>
      <c r="C412" s="351"/>
      <c r="D412" s="351"/>
      <c r="E412" s="351"/>
      <c r="F412" s="351"/>
      <c r="G412" s="351"/>
      <c r="H412" s="351"/>
      <c r="I412" s="351"/>
      <c r="J412" s="351"/>
      <c r="K412" s="351"/>
      <c r="L412" s="351"/>
      <c r="M412" s="351"/>
      <c r="N412" s="351"/>
      <c r="O412" s="351"/>
      <c r="P412" s="351"/>
      <c r="Q412" s="351"/>
      <c r="R412" s="351"/>
      <c r="S412" s="619"/>
      <c r="T412" s="351"/>
      <c r="U412" s="351"/>
      <c r="V412" s="351"/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351"/>
      <c r="AH412" s="351"/>
      <c r="AI412" s="351"/>
      <c r="AJ412" s="351"/>
      <c r="AK412" s="351"/>
      <c r="AL412" s="351"/>
      <c r="AM412" s="351"/>
    </row>
    <row r="413" ht="12.0" customHeight="1">
      <c r="A413" s="351"/>
      <c r="B413" s="351"/>
      <c r="C413" s="351"/>
      <c r="D413" s="351"/>
      <c r="E413" s="351"/>
      <c r="F413" s="351"/>
      <c r="G413" s="351"/>
      <c r="H413" s="351"/>
      <c r="I413" s="351"/>
      <c r="J413" s="351"/>
      <c r="K413" s="351"/>
      <c r="L413" s="351"/>
      <c r="M413" s="351"/>
      <c r="N413" s="351"/>
      <c r="O413" s="351"/>
      <c r="P413" s="351"/>
      <c r="Q413" s="351"/>
      <c r="R413" s="351"/>
      <c r="S413" s="619"/>
      <c r="T413" s="351"/>
      <c r="U413" s="351"/>
      <c r="V413" s="351"/>
      <c r="W413" s="351"/>
      <c r="X413" s="351"/>
      <c r="Y413" s="351"/>
      <c r="Z413" s="351"/>
      <c r="AA413" s="351"/>
      <c r="AB413" s="351"/>
      <c r="AC413" s="351"/>
      <c r="AD413" s="351"/>
      <c r="AE413" s="351"/>
      <c r="AF413" s="351"/>
      <c r="AG413" s="351"/>
      <c r="AH413" s="351"/>
      <c r="AI413" s="351"/>
      <c r="AJ413" s="351"/>
      <c r="AK413" s="351"/>
      <c r="AL413" s="351"/>
      <c r="AM413" s="351"/>
    </row>
    <row r="414" ht="12.0" customHeight="1">
      <c r="A414" s="351"/>
      <c r="B414" s="351"/>
      <c r="C414" s="351"/>
      <c r="D414" s="351"/>
      <c r="E414" s="351"/>
      <c r="F414" s="351"/>
      <c r="G414" s="351"/>
      <c r="H414" s="351"/>
      <c r="I414" s="351"/>
      <c r="J414" s="351"/>
      <c r="K414" s="351"/>
      <c r="L414" s="351"/>
      <c r="M414" s="351"/>
      <c r="N414" s="351"/>
      <c r="O414" s="351"/>
      <c r="P414" s="351"/>
      <c r="Q414" s="351"/>
      <c r="R414" s="351"/>
      <c r="S414" s="619"/>
      <c r="T414" s="351"/>
      <c r="U414" s="351"/>
      <c r="V414" s="351"/>
      <c r="W414" s="351"/>
      <c r="X414" s="351"/>
      <c r="Y414" s="351"/>
      <c r="Z414" s="351"/>
      <c r="AA414" s="351"/>
      <c r="AB414" s="351"/>
      <c r="AC414" s="351"/>
      <c r="AD414" s="351"/>
      <c r="AE414" s="351"/>
      <c r="AF414" s="351"/>
      <c r="AG414" s="351"/>
      <c r="AH414" s="351"/>
      <c r="AI414" s="351"/>
      <c r="AJ414" s="351"/>
      <c r="AK414" s="351"/>
      <c r="AL414" s="351"/>
      <c r="AM414" s="351"/>
    </row>
    <row r="415" ht="12.0" customHeight="1">
      <c r="A415" s="351"/>
      <c r="B415" s="351"/>
      <c r="C415" s="351"/>
      <c r="D415" s="351"/>
      <c r="E415" s="351"/>
      <c r="F415" s="351"/>
      <c r="G415" s="351"/>
      <c r="H415" s="351"/>
      <c r="I415" s="351"/>
      <c r="J415" s="351"/>
      <c r="K415" s="351"/>
      <c r="L415" s="351"/>
      <c r="M415" s="351"/>
      <c r="N415" s="351"/>
      <c r="O415" s="351"/>
      <c r="P415" s="351"/>
      <c r="Q415" s="351"/>
      <c r="R415" s="351"/>
      <c r="S415" s="619"/>
      <c r="T415" s="351"/>
      <c r="U415" s="351"/>
      <c r="V415" s="351"/>
      <c r="W415" s="351"/>
      <c r="X415" s="351"/>
      <c r="Y415" s="351"/>
      <c r="Z415" s="351"/>
      <c r="AA415" s="351"/>
      <c r="AB415" s="351"/>
      <c r="AC415" s="351"/>
      <c r="AD415" s="351"/>
      <c r="AE415" s="351"/>
      <c r="AF415" s="351"/>
      <c r="AG415" s="351"/>
      <c r="AH415" s="351"/>
      <c r="AI415" s="351"/>
      <c r="AJ415" s="351"/>
      <c r="AK415" s="351"/>
      <c r="AL415" s="351"/>
      <c r="AM415" s="351"/>
    </row>
    <row r="416" ht="12.0" customHeight="1">
      <c r="A416" s="351"/>
      <c r="B416" s="351"/>
      <c r="C416" s="351"/>
      <c r="D416" s="351"/>
      <c r="E416" s="351"/>
      <c r="F416" s="351"/>
      <c r="G416" s="351"/>
      <c r="H416" s="351"/>
      <c r="I416" s="351"/>
      <c r="J416" s="351"/>
      <c r="K416" s="351"/>
      <c r="L416" s="351"/>
      <c r="M416" s="351"/>
      <c r="N416" s="351"/>
      <c r="O416" s="351"/>
      <c r="P416" s="351"/>
      <c r="Q416" s="351"/>
      <c r="R416" s="351"/>
      <c r="S416" s="619"/>
      <c r="T416" s="351"/>
      <c r="U416" s="351"/>
      <c r="V416" s="351"/>
      <c r="W416" s="351"/>
      <c r="X416" s="351"/>
      <c r="Y416" s="351"/>
      <c r="Z416" s="351"/>
      <c r="AA416" s="351"/>
      <c r="AB416" s="351"/>
      <c r="AC416" s="351"/>
      <c r="AD416" s="351"/>
      <c r="AE416" s="351"/>
      <c r="AF416" s="351"/>
      <c r="AG416" s="351"/>
      <c r="AH416" s="351"/>
      <c r="AI416" s="351"/>
      <c r="AJ416" s="351"/>
      <c r="AK416" s="351"/>
      <c r="AL416" s="351"/>
      <c r="AM416" s="351"/>
    </row>
    <row r="417" ht="12.0" customHeight="1">
      <c r="A417" s="351"/>
      <c r="B417" s="351"/>
      <c r="C417" s="351"/>
      <c r="D417" s="351"/>
      <c r="E417" s="351"/>
      <c r="F417" s="351"/>
      <c r="G417" s="351"/>
      <c r="H417" s="351"/>
      <c r="I417" s="351"/>
      <c r="J417" s="351"/>
      <c r="K417" s="351"/>
      <c r="L417" s="351"/>
      <c r="M417" s="351"/>
      <c r="N417" s="351"/>
      <c r="O417" s="351"/>
      <c r="P417" s="351"/>
      <c r="Q417" s="351"/>
      <c r="R417" s="351"/>
      <c r="S417" s="619"/>
      <c r="T417" s="351"/>
      <c r="U417" s="351"/>
      <c r="V417" s="351"/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351"/>
      <c r="AH417" s="351"/>
      <c r="AI417" s="351"/>
      <c r="AJ417" s="351"/>
      <c r="AK417" s="351"/>
      <c r="AL417" s="351"/>
      <c r="AM417" s="351"/>
    </row>
    <row r="418" ht="12.0" customHeight="1">
      <c r="A418" s="351"/>
      <c r="B418" s="351"/>
      <c r="C418" s="351"/>
      <c r="D418" s="351"/>
      <c r="E418" s="351"/>
      <c r="F418" s="351"/>
      <c r="G418" s="351"/>
      <c r="H418" s="351"/>
      <c r="I418" s="351"/>
      <c r="J418" s="351"/>
      <c r="K418" s="351"/>
      <c r="L418" s="351"/>
      <c r="M418" s="351"/>
      <c r="N418" s="351"/>
      <c r="O418" s="351"/>
      <c r="P418" s="351"/>
      <c r="Q418" s="351"/>
      <c r="R418" s="351"/>
      <c r="S418" s="619"/>
      <c r="T418" s="351"/>
      <c r="U418" s="351"/>
      <c r="V418" s="351"/>
      <c r="W418" s="351"/>
      <c r="X418" s="351"/>
      <c r="Y418" s="351"/>
      <c r="Z418" s="351"/>
      <c r="AA418" s="351"/>
      <c r="AB418" s="351"/>
      <c r="AC418" s="351"/>
      <c r="AD418" s="351"/>
      <c r="AE418" s="351"/>
      <c r="AF418" s="351"/>
      <c r="AG418" s="351"/>
      <c r="AH418" s="351"/>
      <c r="AI418" s="351"/>
      <c r="AJ418" s="351"/>
      <c r="AK418" s="351"/>
      <c r="AL418" s="351"/>
      <c r="AM418" s="351"/>
    </row>
    <row r="419" ht="12.0" customHeight="1">
      <c r="A419" s="351"/>
      <c r="B419" s="351"/>
      <c r="C419" s="351"/>
      <c r="D419" s="351"/>
      <c r="E419" s="351"/>
      <c r="F419" s="351"/>
      <c r="G419" s="351"/>
      <c r="H419" s="351"/>
      <c r="I419" s="351"/>
      <c r="J419" s="351"/>
      <c r="K419" s="351"/>
      <c r="L419" s="351"/>
      <c r="M419" s="351"/>
      <c r="N419" s="351"/>
      <c r="O419" s="351"/>
      <c r="P419" s="351"/>
      <c r="Q419" s="351"/>
      <c r="R419" s="351"/>
      <c r="S419" s="619"/>
      <c r="T419" s="351"/>
      <c r="U419" s="351"/>
      <c r="V419" s="351"/>
      <c r="W419" s="351"/>
      <c r="X419" s="351"/>
      <c r="Y419" s="351"/>
      <c r="Z419" s="351"/>
      <c r="AA419" s="351"/>
      <c r="AB419" s="351"/>
      <c r="AC419" s="351"/>
      <c r="AD419" s="351"/>
      <c r="AE419" s="351"/>
      <c r="AF419" s="351"/>
      <c r="AG419" s="351"/>
      <c r="AH419" s="351"/>
      <c r="AI419" s="351"/>
      <c r="AJ419" s="351"/>
      <c r="AK419" s="351"/>
      <c r="AL419" s="351"/>
      <c r="AM419" s="351"/>
    </row>
    <row r="420" ht="12.0" customHeight="1">
      <c r="A420" s="351"/>
      <c r="B420" s="351"/>
      <c r="C420" s="351"/>
      <c r="D420" s="351"/>
      <c r="E420" s="351"/>
      <c r="F420" s="351"/>
      <c r="G420" s="351"/>
      <c r="H420" s="351"/>
      <c r="I420" s="351"/>
      <c r="J420" s="351"/>
      <c r="K420" s="351"/>
      <c r="L420" s="351"/>
      <c r="M420" s="351"/>
      <c r="N420" s="351"/>
      <c r="O420" s="351"/>
      <c r="P420" s="351"/>
      <c r="Q420" s="351"/>
      <c r="R420" s="351"/>
      <c r="S420" s="619"/>
      <c r="T420" s="351"/>
      <c r="U420" s="351"/>
      <c r="V420" s="351"/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51"/>
      <c r="AL420" s="351"/>
      <c r="AM420" s="351"/>
    </row>
    <row r="421" ht="12.0" customHeight="1">
      <c r="A421" s="351"/>
      <c r="B421" s="351"/>
      <c r="C421" s="351"/>
      <c r="D421" s="351"/>
      <c r="E421" s="351"/>
      <c r="F421" s="351"/>
      <c r="G421" s="351"/>
      <c r="H421" s="351"/>
      <c r="I421" s="351"/>
      <c r="J421" s="351"/>
      <c r="K421" s="351"/>
      <c r="L421" s="351"/>
      <c r="M421" s="351"/>
      <c r="N421" s="351"/>
      <c r="O421" s="351"/>
      <c r="P421" s="351"/>
      <c r="Q421" s="351"/>
      <c r="R421" s="351"/>
      <c r="S421" s="619"/>
      <c r="T421" s="351"/>
      <c r="U421" s="351"/>
      <c r="V421" s="351"/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51"/>
      <c r="AL421" s="351"/>
      <c r="AM421" s="351"/>
    </row>
    <row r="422" ht="12.0" customHeight="1">
      <c r="A422" s="351"/>
      <c r="B422" s="351"/>
      <c r="C422" s="351"/>
      <c r="D422" s="351"/>
      <c r="E422" s="351"/>
      <c r="F422" s="351"/>
      <c r="G422" s="351"/>
      <c r="H422" s="351"/>
      <c r="I422" s="351"/>
      <c r="J422" s="351"/>
      <c r="K422" s="351"/>
      <c r="L422" s="351"/>
      <c r="M422" s="351"/>
      <c r="N422" s="351"/>
      <c r="O422" s="351"/>
      <c r="P422" s="351"/>
      <c r="Q422" s="351"/>
      <c r="R422" s="351"/>
      <c r="S422" s="619"/>
      <c r="T422" s="351"/>
      <c r="U422" s="351"/>
      <c r="V422" s="351"/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51"/>
      <c r="AL422" s="351"/>
      <c r="AM422" s="351"/>
    </row>
    <row r="423" ht="12.0" customHeight="1">
      <c r="A423" s="351"/>
      <c r="B423" s="351"/>
      <c r="C423" s="351"/>
      <c r="D423" s="351"/>
      <c r="E423" s="351"/>
      <c r="F423" s="351"/>
      <c r="G423" s="351"/>
      <c r="H423" s="351"/>
      <c r="I423" s="351"/>
      <c r="J423" s="351"/>
      <c r="K423" s="351"/>
      <c r="L423" s="351"/>
      <c r="M423" s="351"/>
      <c r="N423" s="351"/>
      <c r="O423" s="351"/>
      <c r="P423" s="351"/>
      <c r="Q423" s="351"/>
      <c r="R423" s="351"/>
      <c r="S423" s="619"/>
      <c r="T423" s="351"/>
      <c r="U423" s="351"/>
      <c r="V423" s="351"/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51"/>
      <c r="AL423" s="351"/>
      <c r="AM423" s="351"/>
    </row>
    <row r="424" ht="12.0" customHeight="1">
      <c r="A424" s="351"/>
      <c r="B424" s="351"/>
      <c r="C424" s="351"/>
      <c r="D424" s="351"/>
      <c r="E424" s="351"/>
      <c r="F424" s="351"/>
      <c r="G424" s="351"/>
      <c r="H424" s="351"/>
      <c r="I424" s="351"/>
      <c r="J424" s="351"/>
      <c r="K424" s="351"/>
      <c r="L424" s="351"/>
      <c r="M424" s="351"/>
      <c r="N424" s="351"/>
      <c r="O424" s="351"/>
      <c r="P424" s="351"/>
      <c r="Q424" s="351"/>
      <c r="R424" s="351"/>
      <c r="S424" s="619"/>
      <c r="T424" s="351"/>
      <c r="U424" s="351"/>
      <c r="V424" s="351"/>
      <c r="W424" s="351"/>
      <c r="X424" s="351"/>
      <c r="Y424" s="351"/>
      <c r="Z424" s="351"/>
      <c r="AA424" s="351"/>
      <c r="AB424" s="351"/>
      <c r="AC424" s="351"/>
      <c r="AD424" s="351"/>
      <c r="AE424" s="351"/>
      <c r="AF424" s="351"/>
      <c r="AG424" s="351"/>
      <c r="AH424" s="351"/>
      <c r="AI424" s="351"/>
      <c r="AJ424" s="351"/>
      <c r="AK424" s="351"/>
      <c r="AL424" s="351"/>
      <c r="AM424" s="351"/>
    </row>
    <row r="425" ht="12.0" customHeight="1">
      <c r="A425" s="351"/>
      <c r="B425" s="351"/>
      <c r="C425" s="351"/>
      <c r="D425" s="351"/>
      <c r="E425" s="351"/>
      <c r="F425" s="351"/>
      <c r="G425" s="351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R425" s="351"/>
      <c r="S425" s="619"/>
      <c r="T425" s="351"/>
      <c r="U425" s="351"/>
      <c r="V425" s="351"/>
      <c r="W425" s="351"/>
      <c r="X425" s="351"/>
      <c r="Y425" s="351"/>
      <c r="Z425" s="351"/>
      <c r="AA425" s="351"/>
      <c r="AB425" s="351"/>
      <c r="AC425" s="351"/>
      <c r="AD425" s="351"/>
      <c r="AE425" s="351"/>
      <c r="AF425" s="351"/>
      <c r="AG425" s="351"/>
      <c r="AH425" s="351"/>
      <c r="AI425" s="351"/>
      <c r="AJ425" s="351"/>
      <c r="AK425" s="351"/>
      <c r="AL425" s="351"/>
      <c r="AM425" s="351"/>
    </row>
    <row r="426" ht="12.0" customHeight="1">
      <c r="A426" s="351"/>
      <c r="B426" s="351"/>
      <c r="C426" s="351"/>
      <c r="D426" s="351"/>
      <c r="E426" s="351"/>
      <c r="F426" s="351"/>
      <c r="G426" s="351"/>
      <c r="H426" s="351"/>
      <c r="I426" s="351"/>
      <c r="J426" s="351"/>
      <c r="K426" s="351"/>
      <c r="L426" s="351"/>
      <c r="M426" s="351"/>
      <c r="N426" s="351"/>
      <c r="O426" s="351"/>
      <c r="P426" s="351"/>
      <c r="Q426" s="351"/>
      <c r="R426" s="351"/>
      <c r="S426" s="619"/>
      <c r="T426" s="351"/>
      <c r="U426" s="351"/>
      <c r="V426" s="351"/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51"/>
      <c r="AL426" s="351"/>
      <c r="AM426" s="351"/>
    </row>
    <row r="427" ht="12.0" customHeight="1">
      <c r="A427" s="351"/>
      <c r="B427" s="351"/>
      <c r="C427" s="351"/>
      <c r="D427" s="351"/>
      <c r="E427" s="351"/>
      <c r="F427" s="351"/>
      <c r="G427" s="351"/>
      <c r="H427" s="351"/>
      <c r="I427" s="351"/>
      <c r="J427" s="351"/>
      <c r="K427" s="351"/>
      <c r="L427" s="351"/>
      <c r="M427" s="351"/>
      <c r="N427" s="351"/>
      <c r="O427" s="351"/>
      <c r="P427" s="351"/>
      <c r="Q427" s="351"/>
      <c r="R427" s="351"/>
      <c r="S427" s="619"/>
      <c r="T427" s="351"/>
      <c r="U427" s="351"/>
      <c r="V427" s="351"/>
      <c r="W427" s="351"/>
      <c r="X427" s="351"/>
      <c r="Y427" s="351"/>
      <c r="Z427" s="351"/>
      <c r="AA427" s="351"/>
      <c r="AB427" s="351"/>
      <c r="AC427" s="351"/>
      <c r="AD427" s="351"/>
      <c r="AE427" s="351"/>
      <c r="AF427" s="351"/>
      <c r="AG427" s="351"/>
      <c r="AH427" s="351"/>
      <c r="AI427" s="351"/>
      <c r="AJ427" s="351"/>
      <c r="AK427" s="351"/>
      <c r="AL427" s="351"/>
      <c r="AM427" s="351"/>
    </row>
    <row r="428" ht="12.0" customHeight="1">
      <c r="A428" s="351"/>
      <c r="B428" s="351"/>
      <c r="C428" s="351"/>
      <c r="D428" s="351"/>
      <c r="E428" s="351"/>
      <c r="F428" s="351"/>
      <c r="G428" s="351"/>
      <c r="H428" s="351"/>
      <c r="I428" s="351"/>
      <c r="J428" s="351"/>
      <c r="K428" s="351"/>
      <c r="L428" s="351"/>
      <c r="M428" s="351"/>
      <c r="N428" s="351"/>
      <c r="O428" s="351"/>
      <c r="P428" s="351"/>
      <c r="Q428" s="351"/>
      <c r="R428" s="351"/>
      <c r="S428" s="619"/>
      <c r="T428" s="351"/>
      <c r="U428" s="351"/>
      <c r="V428" s="351"/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51"/>
      <c r="AL428" s="351"/>
      <c r="AM428" s="351"/>
    </row>
    <row r="429" ht="12.0" customHeight="1">
      <c r="A429" s="351"/>
      <c r="B429" s="351"/>
      <c r="C429" s="351"/>
      <c r="D429" s="351"/>
      <c r="E429" s="351"/>
      <c r="F429" s="351"/>
      <c r="G429" s="351"/>
      <c r="H429" s="351"/>
      <c r="I429" s="351"/>
      <c r="J429" s="351"/>
      <c r="K429" s="351"/>
      <c r="L429" s="351"/>
      <c r="M429" s="351"/>
      <c r="N429" s="351"/>
      <c r="O429" s="351"/>
      <c r="P429" s="351"/>
      <c r="Q429" s="351"/>
      <c r="R429" s="351"/>
      <c r="S429" s="619"/>
      <c r="T429" s="351"/>
      <c r="U429" s="351"/>
      <c r="V429" s="351"/>
      <c r="W429" s="351"/>
      <c r="X429" s="351"/>
      <c r="Y429" s="351"/>
      <c r="Z429" s="351"/>
      <c r="AA429" s="351"/>
      <c r="AB429" s="351"/>
      <c r="AC429" s="351"/>
      <c r="AD429" s="351"/>
      <c r="AE429" s="351"/>
      <c r="AF429" s="351"/>
      <c r="AG429" s="351"/>
      <c r="AH429" s="351"/>
      <c r="AI429" s="351"/>
      <c r="AJ429" s="351"/>
      <c r="AK429" s="351"/>
      <c r="AL429" s="351"/>
      <c r="AM429" s="351"/>
    </row>
    <row r="430" ht="12.0" customHeight="1">
      <c r="A430" s="351"/>
      <c r="B430" s="351"/>
      <c r="C430" s="351"/>
      <c r="D430" s="351"/>
      <c r="E430" s="351"/>
      <c r="F430" s="351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619"/>
      <c r="T430" s="351"/>
      <c r="U430" s="351"/>
      <c r="V430" s="351"/>
      <c r="W430" s="351"/>
      <c r="X430" s="351"/>
      <c r="Y430" s="351"/>
      <c r="Z430" s="351"/>
      <c r="AA430" s="351"/>
      <c r="AB430" s="351"/>
      <c r="AC430" s="351"/>
      <c r="AD430" s="351"/>
      <c r="AE430" s="351"/>
      <c r="AF430" s="351"/>
      <c r="AG430" s="351"/>
      <c r="AH430" s="351"/>
      <c r="AI430" s="351"/>
      <c r="AJ430" s="351"/>
      <c r="AK430" s="351"/>
      <c r="AL430" s="351"/>
      <c r="AM430" s="351"/>
    </row>
    <row r="431" ht="12.0" customHeight="1">
      <c r="A431" s="351"/>
      <c r="B431" s="351"/>
      <c r="C431" s="351"/>
      <c r="D431" s="351"/>
      <c r="E431" s="351"/>
      <c r="F431" s="351"/>
      <c r="G431" s="351"/>
      <c r="H431" s="351"/>
      <c r="I431" s="351"/>
      <c r="J431" s="351"/>
      <c r="K431" s="351"/>
      <c r="L431" s="351"/>
      <c r="M431" s="351"/>
      <c r="N431" s="351"/>
      <c r="O431" s="351"/>
      <c r="P431" s="351"/>
      <c r="Q431" s="351"/>
      <c r="R431" s="351"/>
      <c r="S431" s="619"/>
      <c r="T431" s="351"/>
      <c r="U431" s="351"/>
      <c r="V431" s="351"/>
      <c r="W431" s="351"/>
      <c r="X431" s="351"/>
      <c r="Y431" s="351"/>
      <c r="Z431" s="351"/>
      <c r="AA431" s="351"/>
      <c r="AB431" s="351"/>
      <c r="AC431" s="351"/>
      <c r="AD431" s="351"/>
      <c r="AE431" s="351"/>
      <c r="AF431" s="351"/>
      <c r="AG431" s="351"/>
      <c r="AH431" s="351"/>
      <c r="AI431" s="351"/>
      <c r="AJ431" s="351"/>
      <c r="AK431" s="351"/>
      <c r="AL431" s="351"/>
      <c r="AM431" s="351"/>
    </row>
    <row r="432" ht="12.0" customHeight="1">
      <c r="A432" s="351"/>
      <c r="B432" s="351"/>
      <c r="C432" s="351"/>
      <c r="D432" s="351"/>
      <c r="E432" s="351"/>
      <c r="F432" s="351"/>
      <c r="G432" s="351"/>
      <c r="H432" s="351"/>
      <c r="I432" s="351"/>
      <c r="J432" s="351"/>
      <c r="K432" s="351"/>
      <c r="L432" s="351"/>
      <c r="M432" s="351"/>
      <c r="N432" s="351"/>
      <c r="O432" s="351"/>
      <c r="P432" s="351"/>
      <c r="Q432" s="351"/>
      <c r="R432" s="351"/>
      <c r="S432" s="619"/>
      <c r="T432" s="351"/>
      <c r="U432" s="351"/>
      <c r="V432" s="351"/>
      <c r="W432" s="351"/>
      <c r="X432" s="351"/>
      <c r="Y432" s="351"/>
      <c r="Z432" s="351"/>
      <c r="AA432" s="351"/>
      <c r="AB432" s="351"/>
      <c r="AC432" s="351"/>
      <c r="AD432" s="351"/>
      <c r="AE432" s="351"/>
      <c r="AF432" s="351"/>
      <c r="AG432" s="351"/>
      <c r="AH432" s="351"/>
      <c r="AI432" s="351"/>
      <c r="AJ432" s="351"/>
      <c r="AK432" s="351"/>
      <c r="AL432" s="351"/>
      <c r="AM432" s="351"/>
    </row>
    <row r="433" ht="12.0" customHeight="1">
      <c r="A433" s="351"/>
      <c r="B433" s="351"/>
      <c r="C433" s="351"/>
      <c r="D433" s="351"/>
      <c r="E433" s="351"/>
      <c r="F433" s="351"/>
      <c r="G433" s="351"/>
      <c r="H433" s="351"/>
      <c r="I433" s="351"/>
      <c r="J433" s="351"/>
      <c r="K433" s="351"/>
      <c r="L433" s="351"/>
      <c r="M433" s="351"/>
      <c r="N433" s="351"/>
      <c r="O433" s="351"/>
      <c r="P433" s="351"/>
      <c r="Q433" s="351"/>
      <c r="R433" s="351"/>
      <c r="S433" s="619"/>
      <c r="T433" s="351"/>
      <c r="U433" s="351"/>
      <c r="V433" s="351"/>
      <c r="W433" s="351"/>
      <c r="X433" s="351"/>
      <c r="Y433" s="351"/>
      <c r="Z433" s="351"/>
      <c r="AA433" s="351"/>
      <c r="AB433" s="351"/>
      <c r="AC433" s="351"/>
      <c r="AD433" s="351"/>
      <c r="AE433" s="351"/>
      <c r="AF433" s="351"/>
      <c r="AG433" s="351"/>
      <c r="AH433" s="351"/>
      <c r="AI433" s="351"/>
      <c r="AJ433" s="351"/>
      <c r="AK433" s="351"/>
      <c r="AL433" s="351"/>
      <c r="AM433" s="351"/>
    </row>
    <row r="434" ht="12.0" customHeight="1">
      <c r="A434" s="351"/>
      <c r="B434" s="351"/>
      <c r="C434" s="351"/>
      <c r="D434" s="351"/>
      <c r="E434" s="351"/>
      <c r="F434" s="351"/>
      <c r="G434" s="351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R434" s="351"/>
      <c r="S434" s="619"/>
      <c r="T434" s="351"/>
      <c r="U434" s="351"/>
      <c r="V434" s="351"/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351"/>
      <c r="AH434" s="351"/>
      <c r="AI434" s="351"/>
      <c r="AJ434" s="351"/>
      <c r="AK434" s="351"/>
      <c r="AL434" s="351"/>
      <c r="AM434" s="351"/>
    </row>
    <row r="435" ht="12.0" customHeight="1">
      <c r="A435" s="351"/>
      <c r="B435" s="351"/>
      <c r="C435" s="351"/>
      <c r="D435" s="351"/>
      <c r="E435" s="351"/>
      <c r="F435" s="351"/>
      <c r="G435" s="351"/>
      <c r="H435" s="351"/>
      <c r="I435" s="351"/>
      <c r="J435" s="351"/>
      <c r="K435" s="351"/>
      <c r="L435" s="351"/>
      <c r="M435" s="351"/>
      <c r="N435" s="351"/>
      <c r="O435" s="351"/>
      <c r="P435" s="351"/>
      <c r="Q435" s="351"/>
      <c r="R435" s="351"/>
      <c r="S435" s="619"/>
      <c r="T435" s="351"/>
      <c r="U435" s="351"/>
      <c r="V435" s="351"/>
      <c r="W435" s="351"/>
      <c r="X435" s="351"/>
      <c r="Y435" s="351"/>
      <c r="Z435" s="351"/>
      <c r="AA435" s="351"/>
      <c r="AB435" s="351"/>
      <c r="AC435" s="351"/>
      <c r="AD435" s="351"/>
      <c r="AE435" s="351"/>
      <c r="AF435" s="351"/>
      <c r="AG435" s="351"/>
      <c r="AH435" s="351"/>
      <c r="AI435" s="351"/>
      <c r="AJ435" s="351"/>
      <c r="AK435" s="351"/>
      <c r="AL435" s="351"/>
      <c r="AM435" s="351"/>
    </row>
    <row r="436" ht="12.0" customHeight="1">
      <c r="A436" s="351"/>
      <c r="B436" s="351"/>
      <c r="C436" s="351"/>
      <c r="D436" s="351"/>
      <c r="E436" s="351"/>
      <c r="F436" s="351"/>
      <c r="G436" s="351"/>
      <c r="H436" s="351"/>
      <c r="I436" s="351"/>
      <c r="J436" s="351"/>
      <c r="K436" s="351"/>
      <c r="L436" s="351"/>
      <c r="M436" s="351"/>
      <c r="N436" s="351"/>
      <c r="O436" s="351"/>
      <c r="P436" s="351"/>
      <c r="Q436" s="351"/>
      <c r="R436" s="351"/>
      <c r="S436" s="619"/>
      <c r="T436" s="351"/>
      <c r="U436" s="351"/>
      <c r="V436" s="351"/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351"/>
      <c r="AH436" s="351"/>
      <c r="AI436" s="351"/>
      <c r="AJ436" s="351"/>
      <c r="AK436" s="351"/>
      <c r="AL436" s="351"/>
      <c r="AM436" s="351"/>
    </row>
    <row r="437" ht="12.0" customHeight="1">
      <c r="A437" s="351"/>
      <c r="B437" s="351"/>
      <c r="C437" s="351"/>
      <c r="D437" s="351"/>
      <c r="E437" s="351"/>
      <c r="F437" s="351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619"/>
      <c r="T437" s="351"/>
      <c r="U437" s="351"/>
      <c r="V437" s="351"/>
      <c r="W437" s="351"/>
      <c r="X437" s="351"/>
      <c r="Y437" s="351"/>
      <c r="Z437" s="351"/>
      <c r="AA437" s="351"/>
      <c r="AB437" s="351"/>
      <c r="AC437" s="351"/>
      <c r="AD437" s="351"/>
      <c r="AE437" s="351"/>
      <c r="AF437" s="351"/>
      <c r="AG437" s="351"/>
      <c r="AH437" s="351"/>
      <c r="AI437" s="351"/>
      <c r="AJ437" s="351"/>
      <c r="AK437" s="351"/>
      <c r="AL437" s="351"/>
      <c r="AM437" s="351"/>
    </row>
    <row r="438" ht="12.0" customHeight="1">
      <c r="A438" s="351"/>
      <c r="B438" s="351"/>
      <c r="C438" s="351"/>
      <c r="D438" s="351"/>
      <c r="E438" s="351"/>
      <c r="F438" s="351"/>
      <c r="G438" s="351"/>
      <c r="H438" s="351"/>
      <c r="I438" s="351"/>
      <c r="J438" s="351"/>
      <c r="K438" s="351"/>
      <c r="L438" s="351"/>
      <c r="M438" s="351"/>
      <c r="N438" s="351"/>
      <c r="O438" s="351"/>
      <c r="P438" s="351"/>
      <c r="Q438" s="351"/>
      <c r="R438" s="351"/>
      <c r="S438" s="619"/>
      <c r="T438" s="351"/>
      <c r="U438" s="351"/>
      <c r="V438" s="351"/>
      <c r="W438" s="351"/>
      <c r="X438" s="351"/>
      <c r="Y438" s="351"/>
      <c r="Z438" s="351"/>
      <c r="AA438" s="351"/>
      <c r="AB438" s="351"/>
      <c r="AC438" s="351"/>
      <c r="AD438" s="351"/>
      <c r="AE438" s="351"/>
      <c r="AF438" s="351"/>
      <c r="AG438" s="351"/>
      <c r="AH438" s="351"/>
      <c r="AI438" s="351"/>
      <c r="AJ438" s="351"/>
      <c r="AK438" s="351"/>
      <c r="AL438" s="351"/>
      <c r="AM438" s="351"/>
    </row>
    <row r="439" ht="12.0" customHeight="1">
      <c r="A439" s="351"/>
      <c r="B439" s="351"/>
      <c r="C439" s="351"/>
      <c r="D439" s="351"/>
      <c r="E439" s="351"/>
      <c r="F439" s="351"/>
      <c r="G439" s="351"/>
      <c r="H439" s="351"/>
      <c r="I439" s="351"/>
      <c r="J439" s="351"/>
      <c r="K439" s="351"/>
      <c r="L439" s="351"/>
      <c r="M439" s="351"/>
      <c r="N439" s="351"/>
      <c r="O439" s="351"/>
      <c r="P439" s="351"/>
      <c r="Q439" s="351"/>
      <c r="R439" s="351"/>
      <c r="S439" s="619"/>
      <c r="T439" s="351"/>
      <c r="U439" s="351"/>
      <c r="V439" s="351"/>
      <c r="W439" s="351"/>
      <c r="X439" s="351"/>
      <c r="Y439" s="351"/>
      <c r="Z439" s="351"/>
      <c r="AA439" s="351"/>
      <c r="AB439" s="351"/>
      <c r="AC439" s="351"/>
      <c r="AD439" s="351"/>
      <c r="AE439" s="351"/>
      <c r="AF439" s="351"/>
      <c r="AG439" s="351"/>
      <c r="AH439" s="351"/>
      <c r="AI439" s="351"/>
      <c r="AJ439" s="351"/>
      <c r="AK439" s="351"/>
      <c r="AL439" s="351"/>
      <c r="AM439" s="351"/>
    </row>
    <row r="440" ht="12.0" customHeight="1">
      <c r="A440" s="351"/>
      <c r="B440" s="351"/>
      <c r="C440" s="351"/>
      <c r="D440" s="351"/>
      <c r="E440" s="351"/>
      <c r="F440" s="351"/>
      <c r="G440" s="351"/>
      <c r="H440" s="351"/>
      <c r="I440" s="351"/>
      <c r="J440" s="351"/>
      <c r="K440" s="351"/>
      <c r="L440" s="351"/>
      <c r="M440" s="351"/>
      <c r="N440" s="351"/>
      <c r="O440" s="351"/>
      <c r="P440" s="351"/>
      <c r="Q440" s="351"/>
      <c r="R440" s="351"/>
      <c r="S440" s="619"/>
      <c r="T440" s="351"/>
      <c r="U440" s="351"/>
      <c r="V440" s="351"/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51"/>
      <c r="AL440" s="351"/>
      <c r="AM440" s="351"/>
    </row>
    <row r="441" ht="12.0" customHeight="1">
      <c r="A441" s="351"/>
      <c r="B441" s="351"/>
      <c r="C441" s="351"/>
      <c r="D441" s="351"/>
      <c r="E441" s="351"/>
      <c r="F441" s="351"/>
      <c r="G441" s="351"/>
      <c r="H441" s="351"/>
      <c r="I441" s="351"/>
      <c r="J441" s="351"/>
      <c r="K441" s="351"/>
      <c r="L441" s="351"/>
      <c r="M441" s="351"/>
      <c r="N441" s="351"/>
      <c r="O441" s="351"/>
      <c r="P441" s="351"/>
      <c r="Q441" s="351"/>
      <c r="R441" s="351"/>
      <c r="S441" s="619"/>
      <c r="T441" s="351"/>
      <c r="U441" s="351"/>
      <c r="V441" s="351"/>
      <c r="W441" s="351"/>
      <c r="X441" s="351"/>
      <c r="Y441" s="351"/>
      <c r="Z441" s="351"/>
      <c r="AA441" s="351"/>
      <c r="AB441" s="351"/>
      <c r="AC441" s="351"/>
      <c r="AD441" s="351"/>
      <c r="AE441" s="351"/>
      <c r="AF441" s="351"/>
      <c r="AG441" s="351"/>
      <c r="AH441" s="351"/>
      <c r="AI441" s="351"/>
      <c r="AJ441" s="351"/>
      <c r="AK441" s="351"/>
      <c r="AL441" s="351"/>
      <c r="AM441" s="351"/>
    </row>
    <row r="442" ht="12.0" customHeight="1">
      <c r="A442" s="351"/>
      <c r="B442" s="351"/>
      <c r="C442" s="351"/>
      <c r="D442" s="351"/>
      <c r="E442" s="351"/>
      <c r="F442" s="351"/>
      <c r="G442" s="351"/>
      <c r="H442" s="351"/>
      <c r="I442" s="351"/>
      <c r="J442" s="351"/>
      <c r="K442" s="351"/>
      <c r="L442" s="351"/>
      <c r="M442" s="351"/>
      <c r="N442" s="351"/>
      <c r="O442" s="351"/>
      <c r="P442" s="351"/>
      <c r="Q442" s="351"/>
      <c r="R442" s="351"/>
      <c r="S442" s="619"/>
      <c r="T442" s="351"/>
      <c r="U442" s="351"/>
      <c r="V442" s="351"/>
      <c r="W442" s="351"/>
      <c r="X442" s="351"/>
      <c r="Y442" s="351"/>
      <c r="Z442" s="351"/>
      <c r="AA442" s="351"/>
      <c r="AB442" s="351"/>
      <c r="AC442" s="351"/>
      <c r="AD442" s="351"/>
      <c r="AE442" s="351"/>
      <c r="AF442" s="351"/>
      <c r="AG442" s="351"/>
      <c r="AH442" s="351"/>
      <c r="AI442" s="351"/>
      <c r="AJ442" s="351"/>
      <c r="AK442" s="351"/>
      <c r="AL442" s="351"/>
      <c r="AM442" s="351"/>
    </row>
    <row r="443" ht="12.0" customHeight="1">
      <c r="A443" s="351"/>
      <c r="B443" s="351"/>
      <c r="C443" s="351"/>
      <c r="D443" s="351"/>
      <c r="E443" s="351"/>
      <c r="F443" s="351"/>
      <c r="G443" s="351"/>
      <c r="H443" s="351"/>
      <c r="I443" s="351"/>
      <c r="J443" s="351"/>
      <c r="K443" s="351"/>
      <c r="L443" s="351"/>
      <c r="M443" s="351"/>
      <c r="N443" s="351"/>
      <c r="O443" s="351"/>
      <c r="P443" s="351"/>
      <c r="Q443" s="351"/>
      <c r="R443" s="351"/>
      <c r="S443" s="619"/>
      <c r="T443" s="351"/>
      <c r="U443" s="351"/>
      <c r="V443" s="351"/>
      <c r="W443" s="351"/>
      <c r="X443" s="351"/>
      <c r="Y443" s="351"/>
      <c r="Z443" s="351"/>
      <c r="AA443" s="351"/>
      <c r="AB443" s="351"/>
      <c r="AC443" s="351"/>
      <c r="AD443" s="351"/>
      <c r="AE443" s="351"/>
      <c r="AF443" s="351"/>
      <c r="AG443" s="351"/>
      <c r="AH443" s="351"/>
      <c r="AI443" s="351"/>
      <c r="AJ443" s="351"/>
      <c r="AK443" s="351"/>
      <c r="AL443" s="351"/>
      <c r="AM443" s="351"/>
    </row>
    <row r="444" ht="12.0" customHeight="1">
      <c r="A444" s="351"/>
      <c r="B444" s="351"/>
      <c r="C444" s="351"/>
      <c r="D444" s="351"/>
      <c r="E444" s="351"/>
      <c r="F444" s="351"/>
      <c r="G444" s="351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R444" s="351"/>
      <c r="S444" s="619"/>
      <c r="T444" s="351"/>
      <c r="U444" s="351"/>
      <c r="V444" s="351"/>
      <c r="W444" s="351"/>
      <c r="X444" s="351"/>
      <c r="Y444" s="351"/>
      <c r="Z444" s="351"/>
      <c r="AA444" s="351"/>
      <c r="AB444" s="351"/>
      <c r="AC444" s="351"/>
      <c r="AD444" s="351"/>
      <c r="AE444" s="351"/>
      <c r="AF444" s="351"/>
      <c r="AG444" s="351"/>
      <c r="AH444" s="351"/>
      <c r="AI444" s="351"/>
      <c r="AJ444" s="351"/>
      <c r="AK444" s="351"/>
      <c r="AL444" s="351"/>
      <c r="AM444" s="351"/>
    </row>
    <row r="445" ht="12.0" customHeight="1">
      <c r="A445" s="351"/>
      <c r="B445" s="351"/>
      <c r="C445" s="351"/>
      <c r="D445" s="351"/>
      <c r="E445" s="351"/>
      <c r="F445" s="351"/>
      <c r="G445" s="351"/>
      <c r="H445" s="351"/>
      <c r="I445" s="351"/>
      <c r="J445" s="351"/>
      <c r="K445" s="351"/>
      <c r="L445" s="351"/>
      <c r="M445" s="351"/>
      <c r="N445" s="351"/>
      <c r="O445" s="351"/>
      <c r="P445" s="351"/>
      <c r="Q445" s="351"/>
      <c r="R445" s="351"/>
      <c r="S445" s="619"/>
      <c r="T445" s="351"/>
      <c r="U445" s="351"/>
      <c r="V445" s="351"/>
      <c r="W445" s="351"/>
      <c r="X445" s="351"/>
      <c r="Y445" s="351"/>
      <c r="Z445" s="351"/>
      <c r="AA445" s="351"/>
      <c r="AB445" s="351"/>
      <c r="AC445" s="351"/>
      <c r="AD445" s="351"/>
      <c r="AE445" s="351"/>
      <c r="AF445" s="351"/>
      <c r="AG445" s="351"/>
      <c r="AH445" s="351"/>
      <c r="AI445" s="351"/>
      <c r="AJ445" s="351"/>
      <c r="AK445" s="351"/>
      <c r="AL445" s="351"/>
      <c r="AM445" s="351"/>
    </row>
    <row r="446" ht="12.0" customHeight="1">
      <c r="A446" s="351"/>
      <c r="B446" s="351"/>
      <c r="C446" s="351"/>
      <c r="D446" s="351"/>
      <c r="E446" s="351"/>
      <c r="F446" s="351"/>
      <c r="G446" s="351"/>
      <c r="H446" s="351"/>
      <c r="I446" s="351"/>
      <c r="J446" s="351"/>
      <c r="K446" s="351"/>
      <c r="L446" s="351"/>
      <c r="M446" s="351"/>
      <c r="N446" s="351"/>
      <c r="O446" s="351"/>
      <c r="P446" s="351"/>
      <c r="Q446" s="351"/>
      <c r="R446" s="351"/>
      <c r="S446" s="619"/>
      <c r="T446" s="351"/>
      <c r="U446" s="351"/>
      <c r="V446" s="351"/>
      <c r="W446" s="351"/>
      <c r="X446" s="351"/>
      <c r="Y446" s="351"/>
      <c r="Z446" s="351"/>
      <c r="AA446" s="351"/>
      <c r="AB446" s="351"/>
      <c r="AC446" s="351"/>
      <c r="AD446" s="351"/>
      <c r="AE446" s="351"/>
      <c r="AF446" s="351"/>
      <c r="AG446" s="351"/>
      <c r="AH446" s="351"/>
      <c r="AI446" s="351"/>
      <c r="AJ446" s="351"/>
      <c r="AK446" s="351"/>
      <c r="AL446" s="351"/>
      <c r="AM446" s="351"/>
    </row>
    <row r="447" ht="12.0" customHeight="1">
      <c r="A447" s="351"/>
      <c r="B447" s="351"/>
      <c r="C447" s="351"/>
      <c r="D447" s="351"/>
      <c r="E447" s="351"/>
      <c r="F447" s="351"/>
      <c r="G447" s="351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R447" s="351"/>
      <c r="S447" s="619"/>
      <c r="T447" s="351"/>
      <c r="U447" s="351"/>
      <c r="V447" s="351"/>
      <c r="W447" s="351"/>
      <c r="X447" s="351"/>
      <c r="Y447" s="351"/>
      <c r="Z447" s="351"/>
      <c r="AA447" s="351"/>
      <c r="AB447" s="351"/>
      <c r="AC447" s="351"/>
      <c r="AD447" s="351"/>
      <c r="AE447" s="351"/>
      <c r="AF447" s="351"/>
      <c r="AG447" s="351"/>
      <c r="AH447" s="351"/>
      <c r="AI447" s="351"/>
      <c r="AJ447" s="351"/>
      <c r="AK447" s="351"/>
      <c r="AL447" s="351"/>
      <c r="AM447" s="351"/>
    </row>
    <row r="448" ht="12.0" customHeight="1">
      <c r="A448" s="351"/>
      <c r="B448" s="351"/>
      <c r="C448" s="351"/>
      <c r="D448" s="351"/>
      <c r="E448" s="351"/>
      <c r="F448" s="351"/>
      <c r="G448" s="351"/>
      <c r="H448" s="351"/>
      <c r="I448" s="351"/>
      <c r="J448" s="351"/>
      <c r="K448" s="351"/>
      <c r="L448" s="351"/>
      <c r="M448" s="351"/>
      <c r="N448" s="351"/>
      <c r="O448" s="351"/>
      <c r="P448" s="351"/>
      <c r="Q448" s="351"/>
      <c r="R448" s="351"/>
      <c r="S448" s="619"/>
      <c r="T448" s="351"/>
      <c r="U448" s="351"/>
      <c r="V448" s="351"/>
      <c r="W448" s="351"/>
      <c r="X448" s="351"/>
      <c r="Y448" s="351"/>
      <c r="Z448" s="351"/>
      <c r="AA448" s="351"/>
      <c r="AB448" s="351"/>
      <c r="AC448" s="351"/>
      <c r="AD448" s="351"/>
      <c r="AE448" s="351"/>
      <c r="AF448" s="351"/>
      <c r="AG448" s="351"/>
      <c r="AH448" s="351"/>
      <c r="AI448" s="351"/>
      <c r="AJ448" s="351"/>
      <c r="AK448" s="351"/>
      <c r="AL448" s="351"/>
      <c r="AM448" s="351"/>
    </row>
    <row r="449" ht="12.0" customHeight="1">
      <c r="A449" s="351"/>
      <c r="B449" s="351"/>
      <c r="C449" s="351"/>
      <c r="D449" s="351"/>
      <c r="E449" s="351"/>
      <c r="F449" s="351"/>
      <c r="G449" s="351"/>
      <c r="H449" s="351"/>
      <c r="I449" s="351"/>
      <c r="J449" s="351"/>
      <c r="K449" s="351"/>
      <c r="L449" s="351"/>
      <c r="M449" s="351"/>
      <c r="N449" s="351"/>
      <c r="O449" s="351"/>
      <c r="P449" s="351"/>
      <c r="Q449" s="351"/>
      <c r="R449" s="351"/>
      <c r="S449" s="619"/>
      <c r="T449" s="351"/>
      <c r="U449" s="351"/>
      <c r="V449" s="351"/>
      <c r="W449" s="351"/>
      <c r="X449" s="351"/>
      <c r="Y449" s="351"/>
      <c r="Z449" s="351"/>
      <c r="AA449" s="351"/>
      <c r="AB449" s="351"/>
      <c r="AC449" s="351"/>
      <c r="AD449" s="351"/>
      <c r="AE449" s="351"/>
      <c r="AF449" s="351"/>
      <c r="AG449" s="351"/>
      <c r="AH449" s="351"/>
      <c r="AI449" s="351"/>
      <c r="AJ449" s="351"/>
      <c r="AK449" s="351"/>
      <c r="AL449" s="351"/>
      <c r="AM449" s="351"/>
    </row>
    <row r="450" ht="12.0" customHeight="1">
      <c r="A450" s="351"/>
      <c r="B450" s="351"/>
      <c r="C450" s="351"/>
      <c r="D450" s="351"/>
      <c r="E450" s="351"/>
      <c r="F450" s="351"/>
      <c r="G450" s="351"/>
      <c r="H450" s="351"/>
      <c r="I450" s="351"/>
      <c r="J450" s="351"/>
      <c r="K450" s="351"/>
      <c r="L450" s="351"/>
      <c r="M450" s="351"/>
      <c r="N450" s="351"/>
      <c r="O450" s="351"/>
      <c r="P450" s="351"/>
      <c r="Q450" s="351"/>
      <c r="R450" s="351"/>
      <c r="S450" s="619"/>
      <c r="T450" s="351"/>
      <c r="U450" s="351"/>
      <c r="V450" s="351"/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51"/>
      <c r="AM450" s="351"/>
    </row>
    <row r="451" ht="12.0" customHeight="1">
      <c r="A451" s="351"/>
      <c r="B451" s="351"/>
      <c r="C451" s="351"/>
      <c r="D451" s="351"/>
      <c r="E451" s="351"/>
      <c r="F451" s="351"/>
      <c r="G451" s="351"/>
      <c r="H451" s="351"/>
      <c r="I451" s="351"/>
      <c r="J451" s="351"/>
      <c r="K451" s="351"/>
      <c r="L451" s="351"/>
      <c r="M451" s="351"/>
      <c r="N451" s="351"/>
      <c r="O451" s="351"/>
      <c r="P451" s="351"/>
      <c r="Q451" s="351"/>
      <c r="R451" s="351"/>
      <c r="S451" s="619"/>
      <c r="T451" s="351"/>
      <c r="U451" s="351"/>
      <c r="V451" s="351"/>
      <c r="W451" s="351"/>
      <c r="X451" s="351"/>
      <c r="Y451" s="351"/>
      <c r="Z451" s="351"/>
      <c r="AA451" s="351"/>
      <c r="AB451" s="351"/>
      <c r="AC451" s="351"/>
      <c r="AD451" s="351"/>
      <c r="AE451" s="351"/>
      <c r="AF451" s="351"/>
      <c r="AG451" s="351"/>
      <c r="AH451" s="351"/>
      <c r="AI451" s="351"/>
      <c r="AJ451" s="351"/>
      <c r="AK451" s="351"/>
      <c r="AL451" s="351"/>
      <c r="AM451" s="351"/>
    </row>
    <row r="452" ht="12.0" customHeight="1">
      <c r="A452" s="351"/>
      <c r="B452" s="351"/>
      <c r="C452" s="351"/>
      <c r="D452" s="351"/>
      <c r="E452" s="351"/>
      <c r="F452" s="351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619"/>
      <c r="T452" s="351"/>
      <c r="U452" s="351"/>
      <c r="V452" s="351"/>
      <c r="W452" s="351"/>
      <c r="X452" s="351"/>
      <c r="Y452" s="351"/>
      <c r="Z452" s="351"/>
      <c r="AA452" s="351"/>
      <c r="AB452" s="351"/>
      <c r="AC452" s="351"/>
      <c r="AD452" s="351"/>
      <c r="AE452" s="351"/>
      <c r="AF452" s="351"/>
      <c r="AG452" s="351"/>
      <c r="AH452" s="351"/>
      <c r="AI452" s="351"/>
      <c r="AJ452" s="351"/>
      <c r="AK452" s="351"/>
      <c r="AL452" s="351"/>
      <c r="AM452" s="351"/>
    </row>
    <row r="453" ht="12.0" customHeight="1">
      <c r="A453" s="351"/>
      <c r="B453" s="351"/>
      <c r="C453" s="351"/>
      <c r="D453" s="351"/>
      <c r="E453" s="351"/>
      <c r="F453" s="351"/>
      <c r="G453" s="351"/>
      <c r="H453" s="351"/>
      <c r="I453" s="351"/>
      <c r="J453" s="351"/>
      <c r="K453" s="351"/>
      <c r="L453" s="351"/>
      <c r="M453" s="351"/>
      <c r="N453" s="351"/>
      <c r="O453" s="351"/>
      <c r="P453" s="351"/>
      <c r="Q453" s="351"/>
      <c r="R453" s="351"/>
      <c r="S453" s="619"/>
      <c r="T453" s="351"/>
      <c r="U453" s="351"/>
      <c r="V453" s="351"/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351"/>
      <c r="AI453" s="351"/>
      <c r="AJ453" s="351"/>
      <c r="AK453" s="351"/>
      <c r="AL453" s="351"/>
      <c r="AM453" s="351"/>
    </row>
    <row r="454" ht="12.0" customHeight="1">
      <c r="A454" s="351"/>
      <c r="B454" s="351"/>
      <c r="C454" s="351"/>
      <c r="D454" s="351"/>
      <c r="E454" s="351"/>
      <c r="F454" s="351"/>
      <c r="G454" s="351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R454" s="351"/>
      <c r="S454" s="619"/>
      <c r="T454" s="351"/>
      <c r="U454" s="351"/>
      <c r="V454" s="351"/>
      <c r="W454" s="351"/>
      <c r="X454" s="351"/>
      <c r="Y454" s="351"/>
      <c r="Z454" s="351"/>
      <c r="AA454" s="351"/>
      <c r="AB454" s="351"/>
      <c r="AC454" s="351"/>
      <c r="AD454" s="351"/>
      <c r="AE454" s="351"/>
      <c r="AF454" s="351"/>
      <c r="AG454" s="351"/>
      <c r="AH454" s="351"/>
      <c r="AI454" s="351"/>
      <c r="AJ454" s="351"/>
      <c r="AK454" s="351"/>
      <c r="AL454" s="351"/>
      <c r="AM454" s="351"/>
    </row>
    <row r="455" ht="12.0" customHeight="1">
      <c r="A455" s="351"/>
      <c r="B455" s="351"/>
      <c r="C455" s="351"/>
      <c r="D455" s="351"/>
      <c r="E455" s="351"/>
      <c r="F455" s="351"/>
      <c r="G455" s="351"/>
      <c r="H455" s="351"/>
      <c r="I455" s="351"/>
      <c r="J455" s="351"/>
      <c r="K455" s="351"/>
      <c r="L455" s="351"/>
      <c r="M455" s="351"/>
      <c r="N455" s="351"/>
      <c r="O455" s="351"/>
      <c r="P455" s="351"/>
      <c r="Q455" s="351"/>
      <c r="R455" s="351"/>
      <c r="S455" s="619"/>
      <c r="T455" s="351"/>
      <c r="U455" s="351"/>
      <c r="V455" s="351"/>
      <c r="W455" s="351"/>
      <c r="X455" s="351"/>
      <c r="Y455" s="351"/>
      <c r="Z455" s="351"/>
      <c r="AA455" s="351"/>
      <c r="AB455" s="351"/>
      <c r="AC455" s="351"/>
      <c r="AD455" s="351"/>
      <c r="AE455" s="351"/>
      <c r="AF455" s="351"/>
      <c r="AG455" s="351"/>
      <c r="AH455" s="351"/>
      <c r="AI455" s="351"/>
      <c r="AJ455" s="351"/>
      <c r="AK455" s="351"/>
      <c r="AL455" s="351"/>
      <c r="AM455" s="351"/>
    </row>
    <row r="456" ht="12.0" customHeight="1">
      <c r="A456" s="351"/>
      <c r="B456" s="351"/>
      <c r="C456" s="351"/>
      <c r="D456" s="351"/>
      <c r="E456" s="351"/>
      <c r="F456" s="351"/>
      <c r="G456" s="351"/>
      <c r="H456" s="351"/>
      <c r="I456" s="351"/>
      <c r="J456" s="351"/>
      <c r="K456" s="351"/>
      <c r="L456" s="351"/>
      <c r="M456" s="351"/>
      <c r="N456" s="351"/>
      <c r="O456" s="351"/>
      <c r="P456" s="351"/>
      <c r="Q456" s="351"/>
      <c r="R456" s="351"/>
      <c r="S456" s="619"/>
      <c r="T456" s="351"/>
      <c r="U456" s="351"/>
      <c r="V456" s="351"/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51"/>
      <c r="AM456" s="351"/>
    </row>
    <row r="457" ht="12.0" customHeight="1">
      <c r="A457" s="351"/>
      <c r="B457" s="351"/>
      <c r="C457" s="351"/>
      <c r="D457" s="351"/>
      <c r="E457" s="351"/>
      <c r="F457" s="351"/>
      <c r="G457" s="351"/>
      <c r="H457" s="351"/>
      <c r="I457" s="351"/>
      <c r="J457" s="351"/>
      <c r="K457" s="351"/>
      <c r="L457" s="351"/>
      <c r="M457" s="351"/>
      <c r="N457" s="351"/>
      <c r="O457" s="351"/>
      <c r="P457" s="351"/>
      <c r="Q457" s="351"/>
      <c r="R457" s="351"/>
      <c r="S457" s="619"/>
      <c r="T457" s="351"/>
      <c r="U457" s="351"/>
      <c r="V457" s="351"/>
      <c r="W457" s="351"/>
      <c r="X457" s="351"/>
      <c r="Y457" s="351"/>
      <c r="Z457" s="351"/>
      <c r="AA457" s="351"/>
      <c r="AB457" s="351"/>
      <c r="AC457" s="351"/>
      <c r="AD457" s="351"/>
      <c r="AE457" s="351"/>
      <c r="AF457" s="351"/>
      <c r="AG457" s="351"/>
      <c r="AH457" s="351"/>
      <c r="AI457" s="351"/>
      <c r="AJ457" s="351"/>
      <c r="AK457" s="351"/>
      <c r="AL457" s="351"/>
      <c r="AM457" s="351"/>
    </row>
    <row r="458" ht="12.0" customHeight="1">
      <c r="A458" s="351"/>
      <c r="B458" s="351"/>
      <c r="C458" s="351"/>
      <c r="D458" s="351"/>
      <c r="E458" s="351"/>
      <c r="F458" s="351"/>
      <c r="G458" s="351"/>
      <c r="H458" s="351"/>
      <c r="I458" s="351"/>
      <c r="J458" s="351"/>
      <c r="K458" s="351"/>
      <c r="L458" s="351"/>
      <c r="M458" s="351"/>
      <c r="N458" s="351"/>
      <c r="O458" s="351"/>
      <c r="P458" s="351"/>
      <c r="Q458" s="351"/>
      <c r="R458" s="351"/>
      <c r="S458" s="619"/>
      <c r="T458" s="351"/>
      <c r="U458" s="351"/>
      <c r="V458" s="351"/>
      <c r="W458" s="351"/>
      <c r="X458" s="351"/>
      <c r="Y458" s="351"/>
      <c r="Z458" s="351"/>
      <c r="AA458" s="351"/>
      <c r="AB458" s="351"/>
      <c r="AC458" s="351"/>
      <c r="AD458" s="351"/>
      <c r="AE458" s="351"/>
      <c r="AF458" s="351"/>
      <c r="AG458" s="351"/>
      <c r="AH458" s="351"/>
      <c r="AI458" s="351"/>
      <c r="AJ458" s="351"/>
      <c r="AK458" s="351"/>
      <c r="AL458" s="351"/>
      <c r="AM458" s="351"/>
    </row>
    <row r="459" ht="12.0" customHeight="1">
      <c r="A459" s="351"/>
      <c r="B459" s="351"/>
      <c r="C459" s="351"/>
      <c r="D459" s="351"/>
      <c r="E459" s="351"/>
      <c r="F459" s="351"/>
      <c r="G459" s="351"/>
      <c r="H459" s="351"/>
      <c r="I459" s="351"/>
      <c r="J459" s="351"/>
      <c r="K459" s="351"/>
      <c r="L459" s="351"/>
      <c r="M459" s="351"/>
      <c r="N459" s="351"/>
      <c r="O459" s="351"/>
      <c r="P459" s="351"/>
      <c r="Q459" s="351"/>
      <c r="R459" s="351"/>
      <c r="S459" s="619"/>
      <c r="T459" s="351"/>
      <c r="U459" s="351"/>
      <c r="V459" s="351"/>
      <c r="W459" s="351"/>
      <c r="X459" s="351"/>
      <c r="Y459" s="351"/>
      <c r="Z459" s="351"/>
      <c r="AA459" s="351"/>
      <c r="AB459" s="351"/>
      <c r="AC459" s="351"/>
      <c r="AD459" s="351"/>
      <c r="AE459" s="351"/>
      <c r="AF459" s="351"/>
      <c r="AG459" s="351"/>
      <c r="AH459" s="351"/>
      <c r="AI459" s="351"/>
      <c r="AJ459" s="351"/>
      <c r="AK459" s="351"/>
      <c r="AL459" s="351"/>
      <c r="AM459" s="351"/>
    </row>
    <row r="460" ht="12.0" customHeight="1">
      <c r="A460" s="351"/>
      <c r="B460" s="351"/>
      <c r="C460" s="351"/>
      <c r="D460" s="351"/>
      <c r="E460" s="351"/>
      <c r="F460" s="351"/>
      <c r="G460" s="351"/>
      <c r="H460" s="351"/>
      <c r="I460" s="351"/>
      <c r="J460" s="351"/>
      <c r="K460" s="351"/>
      <c r="L460" s="351"/>
      <c r="M460" s="351"/>
      <c r="N460" s="351"/>
      <c r="O460" s="351"/>
      <c r="P460" s="351"/>
      <c r="Q460" s="351"/>
      <c r="R460" s="351"/>
      <c r="S460" s="619"/>
      <c r="T460" s="351"/>
      <c r="U460" s="351"/>
      <c r="V460" s="351"/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51"/>
      <c r="AL460" s="351"/>
      <c r="AM460" s="351"/>
    </row>
    <row r="461" ht="12.0" customHeight="1">
      <c r="A461" s="351"/>
      <c r="B461" s="351"/>
      <c r="C461" s="351"/>
      <c r="D461" s="351"/>
      <c r="E461" s="351"/>
      <c r="F461" s="351"/>
      <c r="G461" s="351"/>
      <c r="H461" s="351"/>
      <c r="I461" s="351"/>
      <c r="J461" s="351"/>
      <c r="K461" s="351"/>
      <c r="L461" s="351"/>
      <c r="M461" s="351"/>
      <c r="N461" s="351"/>
      <c r="O461" s="351"/>
      <c r="P461" s="351"/>
      <c r="Q461" s="351"/>
      <c r="R461" s="351"/>
      <c r="S461" s="619"/>
      <c r="T461" s="351"/>
      <c r="U461" s="351"/>
      <c r="V461" s="351"/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351"/>
      <c r="AH461" s="351"/>
      <c r="AI461" s="351"/>
      <c r="AJ461" s="351"/>
      <c r="AK461" s="351"/>
      <c r="AL461" s="351"/>
      <c r="AM461" s="351"/>
    </row>
    <row r="462" ht="12.0" customHeight="1">
      <c r="A462" s="351"/>
      <c r="B462" s="351"/>
      <c r="C462" s="351"/>
      <c r="D462" s="351"/>
      <c r="E462" s="351"/>
      <c r="F462" s="351"/>
      <c r="G462" s="351"/>
      <c r="H462" s="351"/>
      <c r="I462" s="351"/>
      <c r="J462" s="351"/>
      <c r="K462" s="351"/>
      <c r="L462" s="351"/>
      <c r="M462" s="351"/>
      <c r="N462" s="351"/>
      <c r="O462" s="351"/>
      <c r="P462" s="351"/>
      <c r="Q462" s="351"/>
      <c r="R462" s="351"/>
      <c r="S462" s="619"/>
      <c r="T462" s="351"/>
      <c r="U462" s="351"/>
      <c r="V462" s="351"/>
      <c r="W462" s="351"/>
      <c r="X462" s="351"/>
      <c r="Y462" s="351"/>
      <c r="Z462" s="351"/>
      <c r="AA462" s="351"/>
      <c r="AB462" s="351"/>
      <c r="AC462" s="351"/>
      <c r="AD462" s="351"/>
      <c r="AE462" s="351"/>
      <c r="AF462" s="351"/>
      <c r="AG462" s="351"/>
      <c r="AH462" s="351"/>
      <c r="AI462" s="351"/>
      <c r="AJ462" s="351"/>
      <c r="AK462" s="351"/>
      <c r="AL462" s="351"/>
      <c r="AM462" s="351"/>
    </row>
    <row r="463" ht="12.0" customHeight="1">
      <c r="A463" s="351"/>
      <c r="B463" s="351"/>
      <c r="C463" s="351"/>
      <c r="D463" s="351"/>
      <c r="E463" s="351"/>
      <c r="F463" s="351"/>
      <c r="G463" s="351"/>
      <c r="H463" s="351"/>
      <c r="I463" s="351"/>
      <c r="J463" s="351"/>
      <c r="K463" s="351"/>
      <c r="L463" s="351"/>
      <c r="M463" s="351"/>
      <c r="N463" s="351"/>
      <c r="O463" s="351"/>
      <c r="P463" s="351"/>
      <c r="Q463" s="351"/>
      <c r="R463" s="351"/>
      <c r="S463" s="619"/>
      <c r="T463" s="351"/>
      <c r="U463" s="351"/>
      <c r="V463" s="351"/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51"/>
      <c r="AK463" s="351"/>
      <c r="AL463" s="351"/>
      <c r="AM463" s="351"/>
    </row>
    <row r="464" ht="12.0" customHeight="1">
      <c r="A464" s="351"/>
      <c r="B464" s="351"/>
      <c r="C464" s="351"/>
      <c r="D464" s="351"/>
      <c r="E464" s="351"/>
      <c r="F464" s="351"/>
      <c r="G464" s="351"/>
      <c r="H464" s="351"/>
      <c r="I464" s="351"/>
      <c r="J464" s="351"/>
      <c r="K464" s="351"/>
      <c r="L464" s="351"/>
      <c r="M464" s="351"/>
      <c r="N464" s="351"/>
      <c r="O464" s="351"/>
      <c r="P464" s="351"/>
      <c r="Q464" s="351"/>
      <c r="R464" s="351"/>
      <c r="S464" s="619"/>
      <c r="T464" s="351"/>
      <c r="U464" s="351"/>
      <c r="V464" s="351"/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51"/>
      <c r="AK464" s="351"/>
      <c r="AL464" s="351"/>
      <c r="AM464" s="351"/>
    </row>
    <row r="465" ht="12.0" customHeight="1">
      <c r="A465" s="351"/>
      <c r="B465" s="351"/>
      <c r="C465" s="351"/>
      <c r="D465" s="351"/>
      <c r="E465" s="351"/>
      <c r="F465" s="351"/>
      <c r="G465" s="351"/>
      <c r="H465" s="351"/>
      <c r="I465" s="351"/>
      <c r="J465" s="351"/>
      <c r="K465" s="351"/>
      <c r="L465" s="351"/>
      <c r="M465" s="351"/>
      <c r="N465" s="351"/>
      <c r="O465" s="351"/>
      <c r="P465" s="351"/>
      <c r="Q465" s="351"/>
      <c r="R465" s="351"/>
      <c r="S465" s="619"/>
      <c r="T465" s="351"/>
      <c r="U465" s="351"/>
      <c r="V465" s="351"/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351"/>
      <c r="AI465" s="351"/>
      <c r="AJ465" s="351"/>
      <c r="AK465" s="351"/>
      <c r="AL465" s="351"/>
      <c r="AM465" s="351"/>
    </row>
    <row r="466" ht="12.0" customHeight="1">
      <c r="A466" s="351"/>
      <c r="B466" s="351"/>
      <c r="C466" s="351"/>
      <c r="D466" s="351"/>
      <c r="E466" s="351"/>
      <c r="F466" s="351"/>
      <c r="G466" s="351"/>
      <c r="H466" s="351"/>
      <c r="I466" s="351"/>
      <c r="J466" s="351"/>
      <c r="K466" s="351"/>
      <c r="L466" s="351"/>
      <c r="M466" s="351"/>
      <c r="N466" s="351"/>
      <c r="O466" s="351"/>
      <c r="P466" s="351"/>
      <c r="Q466" s="351"/>
      <c r="R466" s="351"/>
      <c r="S466" s="619"/>
      <c r="T466" s="351"/>
      <c r="U466" s="351"/>
      <c r="V466" s="351"/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351"/>
      <c r="AI466" s="351"/>
      <c r="AJ466" s="351"/>
      <c r="AK466" s="351"/>
      <c r="AL466" s="351"/>
      <c r="AM466" s="351"/>
    </row>
    <row r="467" ht="12.0" customHeight="1">
      <c r="A467" s="351"/>
      <c r="B467" s="351"/>
      <c r="C467" s="351"/>
      <c r="D467" s="351"/>
      <c r="E467" s="351"/>
      <c r="F467" s="351"/>
      <c r="G467" s="351"/>
      <c r="H467" s="351"/>
      <c r="I467" s="351"/>
      <c r="J467" s="351"/>
      <c r="K467" s="351"/>
      <c r="L467" s="351"/>
      <c r="M467" s="351"/>
      <c r="N467" s="351"/>
      <c r="O467" s="351"/>
      <c r="P467" s="351"/>
      <c r="Q467" s="351"/>
      <c r="R467" s="351"/>
      <c r="S467" s="619"/>
      <c r="T467" s="351"/>
      <c r="U467" s="351"/>
      <c r="V467" s="351"/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351"/>
      <c r="AI467" s="351"/>
      <c r="AJ467" s="351"/>
      <c r="AK467" s="351"/>
      <c r="AL467" s="351"/>
      <c r="AM467" s="351"/>
    </row>
    <row r="468" ht="12.0" customHeight="1">
      <c r="A468" s="351"/>
      <c r="B468" s="351"/>
      <c r="C468" s="351"/>
      <c r="D468" s="351"/>
      <c r="E468" s="351"/>
      <c r="F468" s="351"/>
      <c r="G468" s="351"/>
      <c r="H468" s="351"/>
      <c r="I468" s="351"/>
      <c r="J468" s="351"/>
      <c r="K468" s="351"/>
      <c r="L468" s="351"/>
      <c r="M468" s="351"/>
      <c r="N468" s="351"/>
      <c r="O468" s="351"/>
      <c r="P468" s="351"/>
      <c r="Q468" s="351"/>
      <c r="R468" s="351"/>
      <c r="S468" s="619"/>
      <c r="T468" s="351"/>
      <c r="U468" s="351"/>
      <c r="V468" s="351"/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351"/>
      <c r="AJ468" s="351"/>
      <c r="AK468" s="351"/>
      <c r="AL468" s="351"/>
      <c r="AM468" s="351"/>
    </row>
    <row r="469" ht="12.0" customHeight="1">
      <c r="A469" s="351"/>
      <c r="B469" s="351"/>
      <c r="C469" s="351"/>
      <c r="D469" s="351"/>
      <c r="E469" s="351"/>
      <c r="F469" s="351"/>
      <c r="G469" s="351"/>
      <c r="H469" s="351"/>
      <c r="I469" s="351"/>
      <c r="J469" s="351"/>
      <c r="K469" s="351"/>
      <c r="L469" s="351"/>
      <c r="M469" s="351"/>
      <c r="N469" s="351"/>
      <c r="O469" s="351"/>
      <c r="P469" s="351"/>
      <c r="Q469" s="351"/>
      <c r="R469" s="351"/>
      <c r="S469" s="619"/>
      <c r="T469" s="351"/>
      <c r="U469" s="351"/>
      <c r="V469" s="351"/>
      <c r="W469" s="351"/>
      <c r="X469" s="351"/>
      <c r="Y469" s="351"/>
      <c r="Z469" s="351"/>
      <c r="AA469" s="351"/>
      <c r="AB469" s="351"/>
      <c r="AC469" s="351"/>
      <c r="AD469" s="351"/>
      <c r="AE469" s="351"/>
      <c r="AF469" s="351"/>
      <c r="AG469" s="351"/>
      <c r="AH469" s="351"/>
      <c r="AI469" s="351"/>
      <c r="AJ469" s="351"/>
      <c r="AK469" s="351"/>
      <c r="AL469" s="351"/>
      <c r="AM469" s="351"/>
    </row>
    <row r="470" ht="12.0" customHeight="1">
      <c r="A470" s="351"/>
      <c r="B470" s="351"/>
      <c r="C470" s="351"/>
      <c r="D470" s="351"/>
      <c r="E470" s="351"/>
      <c r="F470" s="351"/>
      <c r="G470" s="351"/>
      <c r="H470" s="351"/>
      <c r="I470" s="351"/>
      <c r="J470" s="351"/>
      <c r="K470" s="351"/>
      <c r="L470" s="351"/>
      <c r="M470" s="351"/>
      <c r="N470" s="351"/>
      <c r="O470" s="351"/>
      <c r="P470" s="351"/>
      <c r="Q470" s="351"/>
      <c r="R470" s="351"/>
      <c r="S470" s="619"/>
      <c r="T470" s="351"/>
      <c r="U470" s="351"/>
      <c r="V470" s="351"/>
      <c r="W470" s="351"/>
      <c r="X470" s="351"/>
      <c r="Y470" s="351"/>
      <c r="Z470" s="351"/>
      <c r="AA470" s="351"/>
      <c r="AB470" s="351"/>
      <c r="AC470" s="351"/>
      <c r="AD470" s="351"/>
      <c r="AE470" s="351"/>
      <c r="AF470" s="351"/>
      <c r="AG470" s="351"/>
      <c r="AH470" s="351"/>
      <c r="AI470" s="351"/>
      <c r="AJ470" s="351"/>
      <c r="AK470" s="351"/>
      <c r="AL470" s="351"/>
      <c r="AM470" s="351"/>
    </row>
    <row r="471" ht="12.0" customHeight="1">
      <c r="A471" s="351"/>
      <c r="B471" s="351"/>
      <c r="C471" s="351"/>
      <c r="D471" s="351"/>
      <c r="E471" s="351"/>
      <c r="F471" s="351"/>
      <c r="G471" s="351"/>
      <c r="H471" s="351"/>
      <c r="I471" s="351"/>
      <c r="J471" s="351"/>
      <c r="K471" s="351"/>
      <c r="L471" s="351"/>
      <c r="M471" s="351"/>
      <c r="N471" s="351"/>
      <c r="O471" s="351"/>
      <c r="P471" s="351"/>
      <c r="Q471" s="351"/>
      <c r="R471" s="351"/>
      <c r="S471" s="619"/>
      <c r="T471" s="351"/>
      <c r="U471" s="351"/>
      <c r="V471" s="351"/>
      <c r="W471" s="351"/>
      <c r="X471" s="351"/>
      <c r="Y471" s="351"/>
      <c r="Z471" s="351"/>
      <c r="AA471" s="351"/>
      <c r="AB471" s="351"/>
      <c r="AC471" s="351"/>
      <c r="AD471" s="351"/>
      <c r="AE471" s="351"/>
      <c r="AF471" s="351"/>
      <c r="AG471" s="351"/>
      <c r="AH471" s="351"/>
      <c r="AI471" s="351"/>
      <c r="AJ471" s="351"/>
      <c r="AK471" s="351"/>
      <c r="AL471" s="351"/>
      <c r="AM471" s="351"/>
    </row>
    <row r="472" ht="12.0" customHeight="1">
      <c r="A472" s="351"/>
      <c r="B472" s="351"/>
      <c r="C472" s="351"/>
      <c r="D472" s="351"/>
      <c r="E472" s="351"/>
      <c r="F472" s="351"/>
      <c r="G472" s="351"/>
      <c r="H472" s="351"/>
      <c r="I472" s="351"/>
      <c r="J472" s="351"/>
      <c r="K472" s="351"/>
      <c r="L472" s="351"/>
      <c r="M472" s="351"/>
      <c r="N472" s="351"/>
      <c r="O472" s="351"/>
      <c r="P472" s="351"/>
      <c r="Q472" s="351"/>
      <c r="R472" s="351"/>
      <c r="S472" s="619"/>
      <c r="T472" s="351"/>
      <c r="U472" s="351"/>
      <c r="V472" s="351"/>
      <c r="W472" s="351"/>
      <c r="X472" s="351"/>
      <c r="Y472" s="351"/>
      <c r="Z472" s="351"/>
      <c r="AA472" s="351"/>
      <c r="AB472" s="351"/>
      <c r="AC472" s="351"/>
      <c r="AD472" s="351"/>
      <c r="AE472" s="351"/>
      <c r="AF472" s="351"/>
      <c r="AG472" s="351"/>
      <c r="AH472" s="351"/>
      <c r="AI472" s="351"/>
      <c r="AJ472" s="351"/>
      <c r="AK472" s="351"/>
      <c r="AL472" s="351"/>
      <c r="AM472" s="351"/>
    </row>
    <row r="473" ht="12.0" customHeight="1">
      <c r="A473" s="351"/>
      <c r="B473" s="351"/>
      <c r="C473" s="351"/>
      <c r="D473" s="351"/>
      <c r="E473" s="351"/>
      <c r="F473" s="351"/>
      <c r="G473" s="351"/>
      <c r="H473" s="351"/>
      <c r="I473" s="351"/>
      <c r="J473" s="351"/>
      <c r="K473" s="351"/>
      <c r="L473" s="351"/>
      <c r="M473" s="351"/>
      <c r="N473" s="351"/>
      <c r="O473" s="351"/>
      <c r="P473" s="351"/>
      <c r="Q473" s="351"/>
      <c r="R473" s="351"/>
      <c r="S473" s="619"/>
      <c r="T473" s="351"/>
      <c r="U473" s="351"/>
      <c r="V473" s="351"/>
      <c r="W473" s="351"/>
      <c r="X473" s="351"/>
      <c r="Y473" s="351"/>
      <c r="Z473" s="351"/>
      <c r="AA473" s="351"/>
      <c r="AB473" s="351"/>
      <c r="AC473" s="351"/>
      <c r="AD473" s="351"/>
      <c r="AE473" s="351"/>
      <c r="AF473" s="351"/>
      <c r="AG473" s="351"/>
      <c r="AH473" s="351"/>
      <c r="AI473" s="351"/>
      <c r="AJ473" s="351"/>
      <c r="AK473" s="351"/>
      <c r="AL473" s="351"/>
      <c r="AM473" s="351"/>
    </row>
    <row r="474" ht="12.0" customHeight="1">
      <c r="A474" s="351"/>
      <c r="B474" s="351"/>
      <c r="C474" s="351"/>
      <c r="D474" s="351"/>
      <c r="E474" s="351"/>
      <c r="F474" s="351"/>
      <c r="G474" s="351"/>
      <c r="H474" s="351"/>
      <c r="I474" s="351"/>
      <c r="J474" s="351"/>
      <c r="K474" s="351"/>
      <c r="L474" s="351"/>
      <c r="M474" s="351"/>
      <c r="N474" s="351"/>
      <c r="O474" s="351"/>
      <c r="P474" s="351"/>
      <c r="Q474" s="351"/>
      <c r="R474" s="351"/>
      <c r="S474" s="619"/>
      <c r="T474" s="351"/>
      <c r="U474" s="351"/>
      <c r="V474" s="351"/>
      <c r="W474" s="351"/>
      <c r="X474" s="351"/>
      <c r="Y474" s="351"/>
      <c r="Z474" s="351"/>
      <c r="AA474" s="351"/>
      <c r="AB474" s="351"/>
      <c r="AC474" s="351"/>
      <c r="AD474" s="351"/>
      <c r="AE474" s="351"/>
      <c r="AF474" s="351"/>
      <c r="AG474" s="351"/>
      <c r="AH474" s="351"/>
      <c r="AI474" s="351"/>
      <c r="AJ474" s="351"/>
      <c r="AK474" s="351"/>
      <c r="AL474" s="351"/>
      <c r="AM474" s="351"/>
    </row>
    <row r="475" ht="12.0" customHeight="1">
      <c r="A475" s="351"/>
      <c r="B475" s="351"/>
      <c r="C475" s="351"/>
      <c r="D475" s="351"/>
      <c r="E475" s="351"/>
      <c r="F475" s="351"/>
      <c r="G475" s="351"/>
      <c r="H475" s="351"/>
      <c r="I475" s="351"/>
      <c r="J475" s="351"/>
      <c r="K475" s="351"/>
      <c r="L475" s="351"/>
      <c r="M475" s="351"/>
      <c r="N475" s="351"/>
      <c r="O475" s="351"/>
      <c r="P475" s="351"/>
      <c r="Q475" s="351"/>
      <c r="R475" s="351"/>
      <c r="S475" s="619"/>
      <c r="T475" s="351"/>
      <c r="U475" s="351"/>
      <c r="V475" s="351"/>
      <c r="W475" s="351"/>
      <c r="X475" s="351"/>
      <c r="Y475" s="351"/>
      <c r="Z475" s="351"/>
      <c r="AA475" s="351"/>
      <c r="AB475" s="351"/>
      <c r="AC475" s="351"/>
      <c r="AD475" s="351"/>
      <c r="AE475" s="351"/>
      <c r="AF475" s="351"/>
      <c r="AG475" s="351"/>
      <c r="AH475" s="351"/>
      <c r="AI475" s="351"/>
      <c r="AJ475" s="351"/>
      <c r="AK475" s="351"/>
      <c r="AL475" s="351"/>
      <c r="AM475" s="351"/>
    </row>
    <row r="476" ht="12.0" customHeight="1">
      <c r="A476" s="351"/>
      <c r="B476" s="351"/>
      <c r="C476" s="351"/>
      <c r="D476" s="351"/>
      <c r="E476" s="351"/>
      <c r="F476" s="351"/>
      <c r="G476" s="351"/>
      <c r="H476" s="351"/>
      <c r="I476" s="351"/>
      <c r="J476" s="351"/>
      <c r="K476" s="351"/>
      <c r="L476" s="351"/>
      <c r="M476" s="351"/>
      <c r="N476" s="351"/>
      <c r="O476" s="351"/>
      <c r="P476" s="351"/>
      <c r="Q476" s="351"/>
      <c r="R476" s="351"/>
      <c r="S476" s="619"/>
      <c r="T476" s="351"/>
      <c r="U476" s="351"/>
      <c r="V476" s="351"/>
      <c r="W476" s="351"/>
      <c r="X476" s="351"/>
      <c r="Y476" s="351"/>
      <c r="Z476" s="351"/>
      <c r="AA476" s="351"/>
      <c r="AB476" s="351"/>
      <c r="AC476" s="351"/>
      <c r="AD476" s="351"/>
      <c r="AE476" s="351"/>
      <c r="AF476" s="351"/>
      <c r="AG476" s="351"/>
      <c r="AH476" s="351"/>
      <c r="AI476" s="351"/>
      <c r="AJ476" s="351"/>
      <c r="AK476" s="351"/>
      <c r="AL476" s="351"/>
      <c r="AM476" s="351"/>
    </row>
    <row r="477" ht="12.0" customHeight="1">
      <c r="A477" s="351"/>
      <c r="B477" s="351"/>
      <c r="C477" s="351"/>
      <c r="D477" s="351"/>
      <c r="E477" s="351"/>
      <c r="F477" s="351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619"/>
      <c r="T477" s="351"/>
      <c r="U477" s="351"/>
      <c r="V477" s="351"/>
      <c r="W477" s="351"/>
      <c r="X477" s="351"/>
      <c r="Y477" s="351"/>
      <c r="Z477" s="351"/>
      <c r="AA477" s="351"/>
      <c r="AB477" s="351"/>
      <c r="AC477" s="351"/>
      <c r="AD477" s="351"/>
      <c r="AE477" s="351"/>
      <c r="AF477" s="351"/>
      <c r="AG477" s="351"/>
      <c r="AH477" s="351"/>
      <c r="AI477" s="351"/>
      <c r="AJ477" s="351"/>
      <c r="AK477" s="351"/>
      <c r="AL477" s="351"/>
      <c r="AM477" s="351"/>
    </row>
    <row r="478" ht="12.0" customHeight="1">
      <c r="A478" s="351"/>
      <c r="B478" s="351"/>
      <c r="C478" s="351"/>
      <c r="D478" s="351"/>
      <c r="E478" s="351"/>
      <c r="F478" s="351"/>
      <c r="G478" s="351"/>
      <c r="H478" s="351"/>
      <c r="I478" s="351"/>
      <c r="J478" s="351"/>
      <c r="K478" s="351"/>
      <c r="L478" s="351"/>
      <c r="M478" s="351"/>
      <c r="N478" s="351"/>
      <c r="O478" s="351"/>
      <c r="P478" s="351"/>
      <c r="Q478" s="351"/>
      <c r="R478" s="351"/>
      <c r="S478" s="619"/>
      <c r="T478" s="351"/>
      <c r="U478" s="351"/>
      <c r="V478" s="351"/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351"/>
      <c r="AJ478" s="351"/>
      <c r="AK478" s="351"/>
      <c r="AL478" s="351"/>
      <c r="AM478" s="351"/>
    </row>
    <row r="479" ht="12.0" customHeight="1">
      <c r="A479" s="351"/>
      <c r="B479" s="351"/>
      <c r="C479" s="351"/>
      <c r="D479" s="351"/>
      <c r="E479" s="351"/>
      <c r="F479" s="351"/>
      <c r="G479" s="351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R479" s="351"/>
      <c r="S479" s="619"/>
      <c r="T479" s="351"/>
      <c r="U479" s="351"/>
      <c r="V479" s="351"/>
      <c r="W479" s="351"/>
      <c r="X479" s="351"/>
      <c r="Y479" s="351"/>
      <c r="Z479" s="351"/>
      <c r="AA479" s="351"/>
      <c r="AB479" s="351"/>
      <c r="AC479" s="351"/>
      <c r="AD479" s="351"/>
      <c r="AE479" s="351"/>
      <c r="AF479" s="351"/>
      <c r="AG479" s="351"/>
      <c r="AH479" s="351"/>
      <c r="AI479" s="351"/>
      <c r="AJ479" s="351"/>
      <c r="AK479" s="351"/>
      <c r="AL479" s="351"/>
      <c r="AM479" s="351"/>
    </row>
    <row r="480" ht="12.0" customHeight="1">
      <c r="A480" s="351"/>
      <c r="B480" s="351"/>
      <c r="C480" s="351"/>
      <c r="D480" s="351"/>
      <c r="E480" s="351"/>
      <c r="F480" s="351"/>
      <c r="G480" s="351"/>
      <c r="H480" s="351"/>
      <c r="I480" s="351"/>
      <c r="J480" s="351"/>
      <c r="K480" s="351"/>
      <c r="L480" s="351"/>
      <c r="M480" s="351"/>
      <c r="N480" s="351"/>
      <c r="O480" s="351"/>
      <c r="P480" s="351"/>
      <c r="Q480" s="351"/>
      <c r="R480" s="351"/>
      <c r="S480" s="619"/>
      <c r="T480" s="351"/>
      <c r="U480" s="351"/>
      <c r="V480" s="351"/>
      <c r="W480" s="351"/>
      <c r="X480" s="351"/>
      <c r="Y480" s="351"/>
      <c r="Z480" s="351"/>
      <c r="AA480" s="351"/>
      <c r="AB480" s="351"/>
      <c r="AC480" s="351"/>
      <c r="AD480" s="351"/>
      <c r="AE480" s="351"/>
      <c r="AF480" s="351"/>
      <c r="AG480" s="351"/>
      <c r="AH480" s="351"/>
      <c r="AI480" s="351"/>
      <c r="AJ480" s="351"/>
      <c r="AK480" s="351"/>
      <c r="AL480" s="351"/>
      <c r="AM480" s="351"/>
    </row>
    <row r="481" ht="12.0" customHeight="1">
      <c r="A481" s="351"/>
      <c r="B481" s="351"/>
      <c r="C481" s="351"/>
      <c r="D481" s="351"/>
      <c r="E481" s="351"/>
      <c r="F481" s="351"/>
      <c r="G481" s="351"/>
      <c r="H481" s="351"/>
      <c r="I481" s="351"/>
      <c r="J481" s="351"/>
      <c r="K481" s="351"/>
      <c r="L481" s="351"/>
      <c r="M481" s="351"/>
      <c r="N481" s="351"/>
      <c r="O481" s="351"/>
      <c r="P481" s="351"/>
      <c r="Q481" s="351"/>
      <c r="R481" s="351"/>
      <c r="S481" s="619"/>
      <c r="T481" s="351"/>
      <c r="U481" s="351"/>
      <c r="V481" s="351"/>
      <c r="W481" s="351"/>
      <c r="X481" s="351"/>
      <c r="Y481" s="351"/>
      <c r="Z481" s="351"/>
      <c r="AA481" s="351"/>
      <c r="AB481" s="351"/>
      <c r="AC481" s="351"/>
      <c r="AD481" s="351"/>
      <c r="AE481" s="351"/>
      <c r="AF481" s="351"/>
      <c r="AG481" s="351"/>
      <c r="AH481" s="351"/>
      <c r="AI481" s="351"/>
      <c r="AJ481" s="351"/>
      <c r="AK481" s="351"/>
      <c r="AL481" s="351"/>
      <c r="AM481" s="351"/>
    </row>
    <row r="482" ht="12.0" customHeight="1">
      <c r="A482" s="351"/>
      <c r="B482" s="351"/>
      <c r="C482" s="351"/>
      <c r="D482" s="351"/>
      <c r="E482" s="351"/>
      <c r="F482" s="351"/>
      <c r="G482" s="351"/>
      <c r="H482" s="351"/>
      <c r="I482" s="351"/>
      <c r="J482" s="351"/>
      <c r="K482" s="351"/>
      <c r="L482" s="351"/>
      <c r="M482" s="351"/>
      <c r="N482" s="351"/>
      <c r="O482" s="351"/>
      <c r="P482" s="351"/>
      <c r="Q482" s="351"/>
      <c r="R482" s="351"/>
      <c r="S482" s="619"/>
      <c r="T482" s="351"/>
      <c r="U482" s="351"/>
      <c r="V482" s="351"/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351"/>
      <c r="AJ482" s="351"/>
      <c r="AK482" s="351"/>
      <c r="AL482" s="351"/>
      <c r="AM482" s="351"/>
    </row>
    <row r="483" ht="12.0" customHeight="1">
      <c r="A483" s="351"/>
      <c r="B483" s="351"/>
      <c r="C483" s="351"/>
      <c r="D483" s="351"/>
      <c r="E483" s="351"/>
      <c r="F483" s="351"/>
      <c r="G483" s="351"/>
      <c r="H483" s="351"/>
      <c r="I483" s="351"/>
      <c r="J483" s="351"/>
      <c r="K483" s="351"/>
      <c r="L483" s="351"/>
      <c r="M483" s="351"/>
      <c r="N483" s="351"/>
      <c r="O483" s="351"/>
      <c r="P483" s="351"/>
      <c r="Q483" s="351"/>
      <c r="R483" s="351"/>
      <c r="S483" s="619"/>
      <c r="T483" s="351"/>
      <c r="U483" s="351"/>
      <c r="V483" s="351"/>
      <c r="W483" s="351"/>
      <c r="X483" s="351"/>
      <c r="Y483" s="351"/>
      <c r="Z483" s="351"/>
      <c r="AA483" s="351"/>
      <c r="AB483" s="351"/>
      <c r="AC483" s="351"/>
      <c r="AD483" s="351"/>
      <c r="AE483" s="351"/>
      <c r="AF483" s="351"/>
      <c r="AG483" s="351"/>
      <c r="AH483" s="351"/>
      <c r="AI483" s="351"/>
      <c r="AJ483" s="351"/>
      <c r="AK483" s="351"/>
      <c r="AL483" s="351"/>
      <c r="AM483" s="351"/>
    </row>
    <row r="484" ht="12.0" customHeight="1">
      <c r="A484" s="351"/>
      <c r="B484" s="351"/>
      <c r="C484" s="351"/>
      <c r="D484" s="351"/>
      <c r="E484" s="351"/>
      <c r="F484" s="351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619"/>
      <c r="T484" s="351"/>
      <c r="U484" s="351"/>
      <c r="V484" s="351"/>
      <c r="W484" s="351"/>
      <c r="X484" s="351"/>
      <c r="Y484" s="351"/>
      <c r="Z484" s="351"/>
      <c r="AA484" s="351"/>
      <c r="AB484" s="351"/>
      <c r="AC484" s="351"/>
      <c r="AD484" s="351"/>
      <c r="AE484" s="351"/>
      <c r="AF484" s="351"/>
      <c r="AG484" s="351"/>
      <c r="AH484" s="351"/>
      <c r="AI484" s="351"/>
      <c r="AJ484" s="351"/>
      <c r="AK484" s="351"/>
      <c r="AL484" s="351"/>
      <c r="AM484" s="351"/>
    </row>
    <row r="485" ht="12.0" customHeight="1">
      <c r="A485" s="351"/>
      <c r="B485" s="351"/>
      <c r="C485" s="351"/>
      <c r="D485" s="351"/>
      <c r="E485" s="351"/>
      <c r="F485" s="351"/>
      <c r="G485" s="351"/>
      <c r="H485" s="351"/>
      <c r="I485" s="351"/>
      <c r="J485" s="351"/>
      <c r="K485" s="351"/>
      <c r="L485" s="351"/>
      <c r="M485" s="351"/>
      <c r="N485" s="351"/>
      <c r="O485" s="351"/>
      <c r="P485" s="351"/>
      <c r="Q485" s="351"/>
      <c r="R485" s="351"/>
      <c r="S485" s="619"/>
      <c r="T485" s="351"/>
      <c r="U485" s="351"/>
      <c r="V485" s="351"/>
      <c r="W485" s="351"/>
      <c r="X485" s="351"/>
      <c r="Y485" s="351"/>
      <c r="Z485" s="351"/>
      <c r="AA485" s="351"/>
      <c r="AB485" s="351"/>
      <c r="AC485" s="351"/>
      <c r="AD485" s="351"/>
      <c r="AE485" s="351"/>
      <c r="AF485" s="351"/>
      <c r="AG485" s="351"/>
      <c r="AH485" s="351"/>
      <c r="AI485" s="351"/>
      <c r="AJ485" s="351"/>
      <c r="AK485" s="351"/>
      <c r="AL485" s="351"/>
      <c r="AM485" s="351"/>
    </row>
    <row r="486" ht="12.0" customHeight="1">
      <c r="A486" s="351"/>
      <c r="B486" s="351"/>
      <c r="C486" s="351"/>
      <c r="D486" s="351"/>
      <c r="E486" s="351"/>
      <c r="F486" s="351"/>
      <c r="G486" s="351"/>
      <c r="H486" s="351"/>
      <c r="I486" s="351"/>
      <c r="J486" s="351"/>
      <c r="K486" s="351"/>
      <c r="L486" s="351"/>
      <c r="M486" s="351"/>
      <c r="N486" s="351"/>
      <c r="O486" s="351"/>
      <c r="P486" s="351"/>
      <c r="Q486" s="351"/>
      <c r="R486" s="351"/>
      <c r="S486" s="619"/>
      <c r="T486" s="351"/>
      <c r="U486" s="351"/>
      <c r="V486" s="351"/>
      <c r="W486" s="351"/>
      <c r="X486" s="351"/>
      <c r="Y486" s="351"/>
      <c r="Z486" s="351"/>
      <c r="AA486" s="351"/>
      <c r="AB486" s="351"/>
      <c r="AC486" s="351"/>
      <c r="AD486" s="351"/>
      <c r="AE486" s="351"/>
      <c r="AF486" s="351"/>
      <c r="AG486" s="351"/>
      <c r="AH486" s="351"/>
      <c r="AI486" s="351"/>
      <c r="AJ486" s="351"/>
      <c r="AK486" s="351"/>
      <c r="AL486" s="351"/>
      <c r="AM486" s="351"/>
    </row>
    <row r="487" ht="12.0" customHeight="1">
      <c r="A487" s="351"/>
      <c r="B487" s="351"/>
      <c r="C487" s="351"/>
      <c r="D487" s="351"/>
      <c r="E487" s="351"/>
      <c r="F487" s="351"/>
      <c r="G487" s="351"/>
      <c r="H487" s="351"/>
      <c r="I487" s="351"/>
      <c r="J487" s="351"/>
      <c r="K487" s="351"/>
      <c r="L487" s="351"/>
      <c r="M487" s="351"/>
      <c r="N487" s="351"/>
      <c r="O487" s="351"/>
      <c r="P487" s="351"/>
      <c r="Q487" s="351"/>
      <c r="R487" s="351"/>
      <c r="S487" s="619"/>
      <c r="T487" s="351"/>
      <c r="U487" s="351"/>
      <c r="V487" s="351"/>
      <c r="W487" s="351"/>
      <c r="X487" s="351"/>
      <c r="Y487" s="351"/>
      <c r="Z487" s="351"/>
      <c r="AA487" s="351"/>
      <c r="AB487" s="351"/>
      <c r="AC487" s="351"/>
      <c r="AD487" s="351"/>
      <c r="AE487" s="351"/>
      <c r="AF487" s="351"/>
      <c r="AG487" s="351"/>
      <c r="AH487" s="351"/>
      <c r="AI487" s="351"/>
      <c r="AJ487" s="351"/>
      <c r="AK487" s="351"/>
      <c r="AL487" s="351"/>
      <c r="AM487" s="351"/>
    </row>
    <row r="488" ht="12.0" customHeight="1">
      <c r="A488" s="351"/>
      <c r="B488" s="351"/>
      <c r="C488" s="351"/>
      <c r="D488" s="351"/>
      <c r="E488" s="351"/>
      <c r="F488" s="351"/>
      <c r="G488" s="351"/>
      <c r="H488" s="351"/>
      <c r="I488" s="351"/>
      <c r="J488" s="351"/>
      <c r="K488" s="351"/>
      <c r="L488" s="351"/>
      <c r="M488" s="351"/>
      <c r="N488" s="351"/>
      <c r="O488" s="351"/>
      <c r="P488" s="351"/>
      <c r="Q488" s="351"/>
      <c r="R488" s="351"/>
      <c r="S488" s="619"/>
      <c r="T488" s="351"/>
      <c r="U488" s="351"/>
      <c r="V488" s="351"/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51"/>
      <c r="AL488" s="351"/>
      <c r="AM488" s="351"/>
    </row>
    <row r="489" ht="12.0" customHeight="1">
      <c r="A489" s="351"/>
      <c r="B489" s="351"/>
      <c r="C489" s="351"/>
      <c r="D489" s="351"/>
      <c r="E489" s="351"/>
      <c r="F489" s="351"/>
      <c r="G489" s="351"/>
      <c r="H489" s="351"/>
      <c r="I489" s="351"/>
      <c r="J489" s="351"/>
      <c r="K489" s="351"/>
      <c r="L489" s="351"/>
      <c r="M489" s="351"/>
      <c r="N489" s="351"/>
      <c r="O489" s="351"/>
      <c r="P489" s="351"/>
      <c r="Q489" s="351"/>
      <c r="R489" s="351"/>
      <c r="S489" s="619"/>
      <c r="T489" s="351"/>
      <c r="U489" s="351"/>
      <c r="V489" s="351"/>
      <c r="W489" s="351"/>
      <c r="X489" s="351"/>
      <c r="Y489" s="351"/>
      <c r="Z489" s="351"/>
      <c r="AA489" s="351"/>
      <c r="AB489" s="351"/>
      <c r="AC489" s="351"/>
      <c r="AD489" s="351"/>
      <c r="AE489" s="351"/>
      <c r="AF489" s="351"/>
      <c r="AG489" s="351"/>
      <c r="AH489" s="351"/>
      <c r="AI489" s="351"/>
      <c r="AJ489" s="351"/>
      <c r="AK489" s="351"/>
      <c r="AL489" s="351"/>
      <c r="AM489" s="351"/>
    </row>
    <row r="490" ht="12.0" customHeight="1">
      <c r="A490" s="351"/>
      <c r="B490" s="351"/>
      <c r="C490" s="351"/>
      <c r="D490" s="351"/>
      <c r="E490" s="351"/>
      <c r="F490" s="351"/>
      <c r="G490" s="351"/>
      <c r="H490" s="351"/>
      <c r="I490" s="351"/>
      <c r="J490" s="351"/>
      <c r="K490" s="351"/>
      <c r="L490" s="351"/>
      <c r="M490" s="351"/>
      <c r="N490" s="351"/>
      <c r="O490" s="351"/>
      <c r="P490" s="351"/>
      <c r="Q490" s="351"/>
      <c r="R490" s="351"/>
      <c r="S490" s="619"/>
      <c r="T490" s="351"/>
      <c r="U490" s="351"/>
      <c r="V490" s="351"/>
      <c r="W490" s="351"/>
      <c r="X490" s="351"/>
      <c r="Y490" s="351"/>
      <c r="Z490" s="351"/>
      <c r="AA490" s="351"/>
      <c r="AB490" s="351"/>
      <c r="AC490" s="351"/>
      <c r="AD490" s="351"/>
      <c r="AE490" s="351"/>
      <c r="AF490" s="351"/>
      <c r="AG490" s="351"/>
      <c r="AH490" s="351"/>
      <c r="AI490" s="351"/>
      <c r="AJ490" s="351"/>
      <c r="AK490" s="351"/>
      <c r="AL490" s="351"/>
      <c r="AM490" s="351"/>
    </row>
    <row r="491" ht="12.0" customHeight="1">
      <c r="A491" s="351"/>
      <c r="B491" s="351"/>
      <c r="C491" s="351"/>
      <c r="D491" s="351"/>
      <c r="E491" s="351"/>
      <c r="F491" s="351"/>
      <c r="G491" s="351"/>
      <c r="H491" s="351"/>
      <c r="I491" s="351"/>
      <c r="J491" s="351"/>
      <c r="K491" s="351"/>
      <c r="L491" s="351"/>
      <c r="M491" s="351"/>
      <c r="N491" s="351"/>
      <c r="O491" s="351"/>
      <c r="P491" s="351"/>
      <c r="Q491" s="351"/>
      <c r="R491" s="351"/>
      <c r="S491" s="619"/>
      <c r="T491" s="351"/>
      <c r="U491" s="351"/>
      <c r="V491" s="351"/>
      <c r="W491" s="351"/>
      <c r="X491" s="351"/>
      <c r="Y491" s="351"/>
      <c r="Z491" s="351"/>
      <c r="AA491" s="351"/>
      <c r="AB491" s="351"/>
      <c r="AC491" s="351"/>
      <c r="AD491" s="351"/>
      <c r="AE491" s="351"/>
      <c r="AF491" s="351"/>
      <c r="AG491" s="351"/>
      <c r="AH491" s="351"/>
      <c r="AI491" s="351"/>
      <c r="AJ491" s="351"/>
      <c r="AK491" s="351"/>
      <c r="AL491" s="351"/>
      <c r="AM491" s="351"/>
    </row>
    <row r="492" ht="12.0" customHeight="1">
      <c r="A492" s="351"/>
      <c r="B492" s="351"/>
      <c r="C492" s="351"/>
      <c r="D492" s="351"/>
      <c r="E492" s="351"/>
      <c r="F492" s="351"/>
      <c r="G492" s="351"/>
      <c r="H492" s="351"/>
      <c r="I492" s="351"/>
      <c r="J492" s="351"/>
      <c r="K492" s="351"/>
      <c r="L492" s="351"/>
      <c r="M492" s="351"/>
      <c r="N492" s="351"/>
      <c r="O492" s="351"/>
      <c r="P492" s="351"/>
      <c r="Q492" s="351"/>
      <c r="R492" s="351"/>
      <c r="S492" s="619"/>
      <c r="T492" s="351"/>
      <c r="U492" s="351"/>
      <c r="V492" s="351"/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51"/>
      <c r="AK492" s="351"/>
      <c r="AL492" s="351"/>
      <c r="AM492" s="351"/>
    </row>
    <row r="493" ht="12.0" customHeight="1">
      <c r="A493" s="351"/>
      <c r="B493" s="351"/>
      <c r="C493" s="351"/>
      <c r="D493" s="351"/>
      <c r="E493" s="351"/>
      <c r="F493" s="351"/>
      <c r="G493" s="351"/>
      <c r="H493" s="351"/>
      <c r="I493" s="351"/>
      <c r="J493" s="351"/>
      <c r="K493" s="351"/>
      <c r="L493" s="351"/>
      <c r="M493" s="351"/>
      <c r="N493" s="351"/>
      <c r="O493" s="351"/>
      <c r="P493" s="351"/>
      <c r="Q493" s="351"/>
      <c r="R493" s="351"/>
      <c r="S493" s="619"/>
      <c r="T493" s="351"/>
      <c r="U493" s="351"/>
      <c r="V493" s="351"/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51"/>
      <c r="AL493" s="351"/>
      <c r="AM493" s="351"/>
    </row>
    <row r="494" ht="12.0" customHeight="1">
      <c r="A494" s="351"/>
      <c r="B494" s="351"/>
      <c r="C494" s="351"/>
      <c r="D494" s="351"/>
      <c r="E494" s="351"/>
      <c r="F494" s="351"/>
      <c r="G494" s="351"/>
      <c r="H494" s="351"/>
      <c r="I494" s="351"/>
      <c r="J494" s="351"/>
      <c r="K494" s="351"/>
      <c r="L494" s="351"/>
      <c r="M494" s="351"/>
      <c r="N494" s="351"/>
      <c r="O494" s="351"/>
      <c r="P494" s="351"/>
      <c r="Q494" s="351"/>
      <c r="R494" s="351"/>
      <c r="S494" s="619"/>
      <c r="T494" s="351"/>
      <c r="U494" s="351"/>
      <c r="V494" s="351"/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51"/>
      <c r="AL494" s="351"/>
      <c r="AM494" s="351"/>
    </row>
    <row r="495" ht="12.0" customHeight="1">
      <c r="A495" s="351"/>
      <c r="B495" s="351"/>
      <c r="C495" s="351"/>
      <c r="D495" s="351"/>
      <c r="E495" s="351"/>
      <c r="F495" s="351"/>
      <c r="G495" s="351"/>
      <c r="H495" s="351"/>
      <c r="I495" s="351"/>
      <c r="J495" s="351"/>
      <c r="K495" s="351"/>
      <c r="L495" s="351"/>
      <c r="M495" s="351"/>
      <c r="N495" s="351"/>
      <c r="O495" s="351"/>
      <c r="P495" s="351"/>
      <c r="Q495" s="351"/>
      <c r="R495" s="351"/>
      <c r="S495" s="619"/>
      <c r="T495" s="351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51"/>
      <c r="AK495" s="351"/>
      <c r="AL495" s="351"/>
      <c r="AM495" s="351"/>
    </row>
    <row r="496" ht="12.0" customHeight="1">
      <c r="A496" s="351"/>
      <c r="B496" s="351"/>
      <c r="C496" s="351"/>
      <c r="D496" s="351"/>
      <c r="E496" s="351"/>
      <c r="F496" s="351"/>
      <c r="G496" s="351"/>
      <c r="H496" s="351"/>
      <c r="I496" s="351"/>
      <c r="J496" s="351"/>
      <c r="K496" s="351"/>
      <c r="L496" s="351"/>
      <c r="M496" s="351"/>
      <c r="N496" s="351"/>
      <c r="O496" s="351"/>
      <c r="P496" s="351"/>
      <c r="Q496" s="351"/>
      <c r="R496" s="351"/>
      <c r="S496" s="619"/>
      <c r="T496" s="351"/>
      <c r="U496" s="351"/>
      <c r="V496" s="351"/>
      <c r="W496" s="351"/>
      <c r="X496" s="351"/>
      <c r="Y496" s="351"/>
      <c r="Z496" s="351"/>
      <c r="AA496" s="351"/>
      <c r="AB496" s="351"/>
      <c r="AC496" s="351"/>
      <c r="AD496" s="351"/>
      <c r="AE496" s="351"/>
      <c r="AF496" s="351"/>
      <c r="AG496" s="351"/>
      <c r="AH496" s="351"/>
      <c r="AI496" s="351"/>
      <c r="AJ496" s="351"/>
      <c r="AK496" s="351"/>
      <c r="AL496" s="351"/>
      <c r="AM496" s="351"/>
    </row>
    <row r="497" ht="12.0" customHeight="1">
      <c r="A497" s="351"/>
      <c r="B497" s="351"/>
      <c r="C497" s="351"/>
      <c r="D497" s="351"/>
      <c r="E497" s="351"/>
      <c r="F497" s="351"/>
      <c r="G497" s="351"/>
      <c r="H497" s="351"/>
      <c r="I497" s="351"/>
      <c r="J497" s="351"/>
      <c r="K497" s="351"/>
      <c r="L497" s="351"/>
      <c r="M497" s="351"/>
      <c r="N497" s="351"/>
      <c r="O497" s="351"/>
      <c r="P497" s="351"/>
      <c r="Q497" s="351"/>
      <c r="R497" s="351"/>
      <c r="S497" s="619"/>
      <c r="T497" s="351"/>
      <c r="U497" s="351"/>
      <c r="V497" s="351"/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51"/>
      <c r="AL497" s="351"/>
      <c r="AM497" s="351"/>
    </row>
    <row r="498" ht="12.0" customHeight="1">
      <c r="A498" s="351"/>
      <c r="B498" s="351"/>
      <c r="C498" s="351"/>
      <c r="D498" s="351"/>
      <c r="E498" s="351"/>
      <c r="F498" s="351"/>
      <c r="G498" s="351"/>
      <c r="H498" s="351"/>
      <c r="I498" s="351"/>
      <c r="J498" s="351"/>
      <c r="K498" s="351"/>
      <c r="L498" s="351"/>
      <c r="M498" s="351"/>
      <c r="N498" s="351"/>
      <c r="O498" s="351"/>
      <c r="P498" s="351"/>
      <c r="Q498" s="351"/>
      <c r="R498" s="351"/>
      <c r="S498" s="619"/>
      <c r="T498" s="351"/>
      <c r="U498" s="351"/>
      <c r="V498" s="351"/>
      <c r="W498" s="351"/>
      <c r="X498" s="351"/>
      <c r="Y498" s="351"/>
      <c r="Z498" s="351"/>
      <c r="AA498" s="351"/>
      <c r="AB498" s="351"/>
      <c r="AC498" s="351"/>
      <c r="AD498" s="351"/>
      <c r="AE498" s="351"/>
      <c r="AF498" s="351"/>
      <c r="AG498" s="351"/>
      <c r="AH498" s="351"/>
      <c r="AI498" s="351"/>
      <c r="AJ498" s="351"/>
      <c r="AK498" s="351"/>
      <c r="AL498" s="351"/>
      <c r="AM498" s="351"/>
    </row>
    <row r="499" ht="12.0" customHeight="1">
      <c r="A499" s="351"/>
      <c r="B499" s="351"/>
      <c r="C499" s="351"/>
      <c r="D499" s="351"/>
      <c r="E499" s="351"/>
      <c r="F499" s="351"/>
      <c r="G499" s="351"/>
      <c r="H499" s="351"/>
      <c r="I499" s="351"/>
      <c r="J499" s="351"/>
      <c r="K499" s="351"/>
      <c r="L499" s="351"/>
      <c r="M499" s="351"/>
      <c r="N499" s="351"/>
      <c r="O499" s="351"/>
      <c r="P499" s="351"/>
      <c r="Q499" s="351"/>
      <c r="R499" s="351"/>
      <c r="S499" s="619"/>
      <c r="T499" s="351"/>
      <c r="U499" s="351"/>
      <c r="V499" s="351"/>
      <c r="W499" s="351"/>
      <c r="X499" s="351"/>
      <c r="Y499" s="351"/>
      <c r="Z499" s="351"/>
      <c r="AA499" s="351"/>
      <c r="AB499" s="351"/>
      <c r="AC499" s="351"/>
      <c r="AD499" s="351"/>
      <c r="AE499" s="351"/>
      <c r="AF499" s="351"/>
      <c r="AG499" s="351"/>
      <c r="AH499" s="351"/>
      <c r="AI499" s="351"/>
      <c r="AJ499" s="351"/>
      <c r="AK499" s="351"/>
      <c r="AL499" s="351"/>
      <c r="AM499" s="351"/>
    </row>
    <row r="500" ht="12.0" customHeight="1">
      <c r="A500" s="351"/>
      <c r="B500" s="351"/>
      <c r="C500" s="351"/>
      <c r="D500" s="351"/>
      <c r="E500" s="351"/>
      <c r="F500" s="351"/>
      <c r="G500" s="351"/>
      <c r="H500" s="351"/>
      <c r="I500" s="351"/>
      <c r="J500" s="351"/>
      <c r="K500" s="351"/>
      <c r="L500" s="351"/>
      <c r="M500" s="351"/>
      <c r="N500" s="351"/>
      <c r="O500" s="351"/>
      <c r="P500" s="351"/>
      <c r="Q500" s="351"/>
      <c r="R500" s="351"/>
      <c r="S500" s="619"/>
      <c r="T500" s="351"/>
      <c r="U500" s="351"/>
      <c r="V500" s="351"/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351"/>
      <c r="AH500" s="351"/>
      <c r="AI500" s="351"/>
      <c r="AJ500" s="351"/>
      <c r="AK500" s="351"/>
      <c r="AL500" s="351"/>
      <c r="AM500" s="351"/>
    </row>
    <row r="501" ht="12.0" customHeight="1">
      <c r="A501" s="351"/>
      <c r="B501" s="351"/>
      <c r="C501" s="351"/>
      <c r="D501" s="351"/>
      <c r="E501" s="351"/>
      <c r="F501" s="351"/>
      <c r="G501" s="351"/>
      <c r="H501" s="351"/>
      <c r="I501" s="351"/>
      <c r="J501" s="351"/>
      <c r="K501" s="351"/>
      <c r="L501" s="351"/>
      <c r="M501" s="351"/>
      <c r="N501" s="351"/>
      <c r="O501" s="351"/>
      <c r="P501" s="351"/>
      <c r="Q501" s="351"/>
      <c r="R501" s="351"/>
      <c r="S501" s="619"/>
      <c r="T501" s="351"/>
      <c r="U501" s="351"/>
      <c r="V501" s="351"/>
      <c r="W501" s="351"/>
      <c r="X501" s="351"/>
      <c r="Y501" s="351"/>
      <c r="Z501" s="351"/>
      <c r="AA501" s="351"/>
      <c r="AB501" s="351"/>
      <c r="AC501" s="351"/>
      <c r="AD501" s="351"/>
      <c r="AE501" s="351"/>
      <c r="AF501" s="351"/>
      <c r="AG501" s="351"/>
      <c r="AH501" s="351"/>
      <c r="AI501" s="351"/>
      <c r="AJ501" s="351"/>
      <c r="AK501" s="351"/>
      <c r="AL501" s="351"/>
      <c r="AM501" s="351"/>
    </row>
    <row r="502" ht="12.0" customHeight="1">
      <c r="A502" s="351"/>
      <c r="B502" s="351"/>
      <c r="C502" s="351"/>
      <c r="D502" s="351"/>
      <c r="E502" s="351"/>
      <c r="F502" s="351"/>
      <c r="G502" s="351"/>
      <c r="H502" s="351"/>
      <c r="I502" s="351"/>
      <c r="J502" s="351"/>
      <c r="K502" s="351"/>
      <c r="L502" s="351"/>
      <c r="M502" s="351"/>
      <c r="N502" s="351"/>
      <c r="O502" s="351"/>
      <c r="P502" s="351"/>
      <c r="Q502" s="351"/>
      <c r="R502" s="351"/>
      <c r="S502" s="619"/>
      <c r="T502" s="351"/>
      <c r="U502" s="351"/>
      <c r="V502" s="351"/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351"/>
      <c r="AI502" s="351"/>
      <c r="AJ502" s="351"/>
      <c r="AK502" s="351"/>
      <c r="AL502" s="351"/>
      <c r="AM502" s="351"/>
    </row>
    <row r="503" ht="12.0" customHeight="1">
      <c r="A503" s="351"/>
      <c r="B503" s="351"/>
      <c r="C503" s="351"/>
      <c r="D503" s="351"/>
      <c r="E503" s="351"/>
      <c r="F503" s="351"/>
      <c r="G503" s="351"/>
      <c r="H503" s="351"/>
      <c r="I503" s="351"/>
      <c r="J503" s="351"/>
      <c r="K503" s="351"/>
      <c r="L503" s="351"/>
      <c r="M503" s="351"/>
      <c r="N503" s="351"/>
      <c r="O503" s="351"/>
      <c r="P503" s="351"/>
      <c r="Q503" s="351"/>
      <c r="R503" s="351"/>
      <c r="S503" s="619"/>
      <c r="T503" s="351"/>
      <c r="U503" s="351"/>
      <c r="V503" s="351"/>
      <c r="W503" s="351"/>
      <c r="X503" s="351"/>
      <c r="Y503" s="351"/>
      <c r="Z503" s="351"/>
      <c r="AA503" s="351"/>
      <c r="AB503" s="351"/>
      <c r="AC503" s="351"/>
      <c r="AD503" s="351"/>
      <c r="AE503" s="351"/>
      <c r="AF503" s="351"/>
      <c r="AG503" s="351"/>
      <c r="AH503" s="351"/>
      <c r="AI503" s="351"/>
      <c r="AJ503" s="351"/>
      <c r="AK503" s="351"/>
      <c r="AL503" s="351"/>
      <c r="AM503" s="351"/>
    </row>
    <row r="504" ht="12.0" customHeight="1">
      <c r="A504" s="351"/>
      <c r="B504" s="351"/>
      <c r="C504" s="351"/>
      <c r="D504" s="351"/>
      <c r="E504" s="351"/>
      <c r="F504" s="351"/>
      <c r="G504" s="351"/>
      <c r="H504" s="351"/>
      <c r="I504" s="351"/>
      <c r="J504" s="351"/>
      <c r="K504" s="351"/>
      <c r="L504" s="351"/>
      <c r="M504" s="351"/>
      <c r="N504" s="351"/>
      <c r="O504" s="351"/>
      <c r="P504" s="351"/>
      <c r="Q504" s="351"/>
      <c r="R504" s="351"/>
      <c r="S504" s="619"/>
      <c r="T504" s="351"/>
      <c r="U504" s="351"/>
      <c r="V504" s="351"/>
      <c r="W504" s="351"/>
      <c r="X504" s="351"/>
      <c r="Y504" s="351"/>
      <c r="Z504" s="351"/>
      <c r="AA504" s="351"/>
      <c r="AB504" s="351"/>
      <c r="AC504" s="351"/>
      <c r="AD504" s="351"/>
      <c r="AE504" s="351"/>
      <c r="AF504" s="351"/>
      <c r="AG504" s="351"/>
      <c r="AH504" s="351"/>
      <c r="AI504" s="351"/>
      <c r="AJ504" s="351"/>
      <c r="AK504" s="351"/>
      <c r="AL504" s="351"/>
      <c r="AM504" s="351"/>
    </row>
    <row r="505" ht="12.0" customHeight="1">
      <c r="A505" s="351"/>
      <c r="B505" s="351"/>
      <c r="C505" s="351"/>
      <c r="D505" s="351"/>
      <c r="E505" s="351"/>
      <c r="F505" s="351"/>
      <c r="G505" s="351"/>
      <c r="H505" s="351"/>
      <c r="I505" s="351"/>
      <c r="J505" s="351"/>
      <c r="K505" s="351"/>
      <c r="L505" s="351"/>
      <c r="M505" s="351"/>
      <c r="N505" s="351"/>
      <c r="O505" s="351"/>
      <c r="P505" s="351"/>
      <c r="Q505" s="351"/>
      <c r="R505" s="351"/>
      <c r="S505" s="619"/>
      <c r="T505" s="351"/>
      <c r="U505" s="351"/>
      <c r="V505" s="351"/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51"/>
      <c r="AL505" s="351"/>
      <c r="AM505" s="351"/>
    </row>
    <row r="506" ht="12.0" customHeight="1">
      <c r="A506" s="351"/>
      <c r="B506" s="351"/>
      <c r="C506" s="351"/>
      <c r="D506" s="351"/>
      <c r="E506" s="351"/>
      <c r="F506" s="351"/>
      <c r="G506" s="351"/>
      <c r="H506" s="351"/>
      <c r="I506" s="351"/>
      <c r="J506" s="351"/>
      <c r="K506" s="351"/>
      <c r="L506" s="351"/>
      <c r="M506" s="351"/>
      <c r="N506" s="351"/>
      <c r="O506" s="351"/>
      <c r="P506" s="351"/>
      <c r="Q506" s="351"/>
      <c r="R506" s="351"/>
      <c r="S506" s="619"/>
      <c r="T506" s="351"/>
      <c r="U506" s="351"/>
      <c r="V506" s="351"/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351"/>
      <c r="AI506" s="351"/>
      <c r="AJ506" s="351"/>
      <c r="AK506" s="351"/>
      <c r="AL506" s="351"/>
      <c r="AM506" s="351"/>
    </row>
    <row r="507" ht="12.0" customHeight="1">
      <c r="A507" s="351"/>
      <c r="B507" s="351"/>
      <c r="C507" s="351"/>
      <c r="D507" s="351"/>
      <c r="E507" s="351"/>
      <c r="F507" s="351"/>
      <c r="G507" s="351"/>
      <c r="H507" s="351"/>
      <c r="I507" s="351"/>
      <c r="J507" s="351"/>
      <c r="K507" s="351"/>
      <c r="L507" s="351"/>
      <c r="M507" s="351"/>
      <c r="N507" s="351"/>
      <c r="O507" s="351"/>
      <c r="P507" s="351"/>
      <c r="Q507" s="351"/>
      <c r="R507" s="351"/>
      <c r="S507" s="619"/>
      <c r="T507" s="351"/>
      <c r="U507" s="351"/>
      <c r="V507" s="351"/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351"/>
      <c r="AI507" s="351"/>
      <c r="AJ507" s="351"/>
      <c r="AK507" s="351"/>
      <c r="AL507" s="351"/>
      <c r="AM507" s="351"/>
    </row>
    <row r="508" ht="12.0" customHeight="1">
      <c r="A508" s="351"/>
      <c r="B508" s="351"/>
      <c r="C508" s="351"/>
      <c r="D508" s="351"/>
      <c r="E508" s="351"/>
      <c r="F508" s="351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619"/>
      <c r="T508" s="351"/>
      <c r="U508" s="351"/>
      <c r="V508" s="351"/>
      <c r="W508" s="351"/>
      <c r="X508" s="351"/>
      <c r="Y508" s="351"/>
      <c r="Z508" s="351"/>
      <c r="AA508" s="351"/>
      <c r="AB508" s="351"/>
      <c r="AC508" s="351"/>
      <c r="AD508" s="351"/>
      <c r="AE508" s="351"/>
      <c r="AF508" s="351"/>
      <c r="AG508" s="351"/>
      <c r="AH508" s="351"/>
      <c r="AI508" s="351"/>
      <c r="AJ508" s="351"/>
      <c r="AK508" s="351"/>
      <c r="AL508" s="351"/>
      <c r="AM508" s="351"/>
    </row>
    <row r="509" ht="12.0" customHeight="1">
      <c r="A509" s="351"/>
      <c r="B509" s="351"/>
      <c r="C509" s="351"/>
      <c r="D509" s="351"/>
      <c r="E509" s="351"/>
      <c r="F509" s="351"/>
      <c r="G509" s="351"/>
      <c r="H509" s="351"/>
      <c r="I509" s="351"/>
      <c r="J509" s="351"/>
      <c r="K509" s="351"/>
      <c r="L509" s="351"/>
      <c r="M509" s="351"/>
      <c r="N509" s="351"/>
      <c r="O509" s="351"/>
      <c r="P509" s="351"/>
      <c r="Q509" s="351"/>
      <c r="R509" s="351"/>
      <c r="S509" s="619"/>
      <c r="T509" s="351"/>
      <c r="U509" s="351"/>
      <c r="V509" s="351"/>
      <c r="W509" s="351"/>
      <c r="X509" s="351"/>
      <c r="Y509" s="351"/>
      <c r="Z509" s="351"/>
      <c r="AA509" s="351"/>
      <c r="AB509" s="351"/>
      <c r="AC509" s="351"/>
      <c r="AD509" s="351"/>
      <c r="AE509" s="351"/>
      <c r="AF509" s="351"/>
      <c r="AG509" s="351"/>
      <c r="AH509" s="351"/>
      <c r="AI509" s="351"/>
      <c r="AJ509" s="351"/>
      <c r="AK509" s="351"/>
      <c r="AL509" s="351"/>
      <c r="AM509" s="351"/>
    </row>
    <row r="510" ht="12.0" customHeight="1">
      <c r="A510" s="351"/>
      <c r="B510" s="351"/>
      <c r="C510" s="351"/>
      <c r="D510" s="351"/>
      <c r="E510" s="351"/>
      <c r="F510" s="351"/>
      <c r="G510" s="351"/>
      <c r="H510" s="351"/>
      <c r="I510" s="351"/>
      <c r="J510" s="351"/>
      <c r="K510" s="351"/>
      <c r="L510" s="351"/>
      <c r="M510" s="351"/>
      <c r="N510" s="351"/>
      <c r="O510" s="351"/>
      <c r="P510" s="351"/>
      <c r="Q510" s="351"/>
      <c r="R510" s="351"/>
      <c r="S510" s="619"/>
      <c r="T510" s="351"/>
      <c r="U510" s="351"/>
      <c r="V510" s="351"/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351"/>
      <c r="AJ510" s="351"/>
      <c r="AK510" s="351"/>
      <c r="AL510" s="351"/>
      <c r="AM510" s="351"/>
    </row>
    <row r="511" ht="12.0" customHeight="1">
      <c r="A511" s="351"/>
      <c r="B511" s="351"/>
      <c r="C511" s="351"/>
      <c r="D511" s="351"/>
      <c r="E511" s="351"/>
      <c r="F511" s="351"/>
      <c r="G511" s="351"/>
      <c r="H511" s="351"/>
      <c r="I511" s="351"/>
      <c r="J511" s="351"/>
      <c r="K511" s="351"/>
      <c r="L511" s="351"/>
      <c r="M511" s="351"/>
      <c r="N511" s="351"/>
      <c r="O511" s="351"/>
      <c r="P511" s="351"/>
      <c r="Q511" s="351"/>
      <c r="R511" s="351"/>
      <c r="S511" s="619"/>
      <c r="T511" s="351"/>
      <c r="U511" s="351"/>
      <c r="V511" s="351"/>
      <c r="W511" s="351"/>
      <c r="X511" s="351"/>
      <c r="Y511" s="351"/>
      <c r="Z511" s="351"/>
      <c r="AA511" s="351"/>
      <c r="AB511" s="351"/>
      <c r="AC511" s="351"/>
      <c r="AD511" s="351"/>
      <c r="AE511" s="351"/>
      <c r="AF511" s="351"/>
      <c r="AG511" s="351"/>
      <c r="AH511" s="351"/>
      <c r="AI511" s="351"/>
      <c r="AJ511" s="351"/>
      <c r="AK511" s="351"/>
      <c r="AL511" s="351"/>
      <c r="AM511" s="351"/>
    </row>
    <row r="512" ht="12.0" customHeight="1">
      <c r="A512" s="351"/>
      <c r="B512" s="351"/>
      <c r="C512" s="351"/>
      <c r="D512" s="351"/>
      <c r="E512" s="351"/>
      <c r="F512" s="351"/>
      <c r="G512" s="351"/>
      <c r="H512" s="351"/>
      <c r="I512" s="351"/>
      <c r="J512" s="351"/>
      <c r="K512" s="351"/>
      <c r="L512" s="351"/>
      <c r="M512" s="351"/>
      <c r="N512" s="351"/>
      <c r="O512" s="351"/>
      <c r="P512" s="351"/>
      <c r="Q512" s="351"/>
      <c r="R512" s="351"/>
      <c r="S512" s="619"/>
      <c r="T512" s="351"/>
      <c r="U512" s="351"/>
      <c r="V512" s="351"/>
      <c r="W512" s="351"/>
      <c r="X512" s="351"/>
      <c r="Y512" s="351"/>
      <c r="Z512" s="351"/>
      <c r="AA512" s="351"/>
      <c r="AB512" s="351"/>
      <c r="AC512" s="351"/>
      <c r="AD512" s="351"/>
      <c r="AE512" s="351"/>
      <c r="AF512" s="351"/>
      <c r="AG512" s="351"/>
      <c r="AH512" s="351"/>
      <c r="AI512" s="351"/>
      <c r="AJ512" s="351"/>
      <c r="AK512" s="351"/>
      <c r="AL512" s="351"/>
      <c r="AM512" s="351"/>
    </row>
    <row r="513" ht="12.0" customHeight="1">
      <c r="A513" s="351"/>
      <c r="B513" s="351"/>
      <c r="C513" s="351"/>
      <c r="D513" s="351"/>
      <c r="E513" s="351"/>
      <c r="F513" s="351"/>
      <c r="G513" s="351"/>
      <c r="H513" s="351"/>
      <c r="I513" s="351"/>
      <c r="J513" s="351"/>
      <c r="K513" s="351"/>
      <c r="L513" s="351"/>
      <c r="M513" s="351"/>
      <c r="N513" s="351"/>
      <c r="O513" s="351"/>
      <c r="P513" s="351"/>
      <c r="Q513" s="351"/>
      <c r="R513" s="351"/>
      <c r="S513" s="619"/>
      <c r="T513" s="351"/>
      <c r="U513" s="351"/>
      <c r="V513" s="351"/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351"/>
      <c r="AI513" s="351"/>
      <c r="AJ513" s="351"/>
      <c r="AK513" s="351"/>
      <c r="AL513" s="351"/>
      <c r="AM513" s="351"/>
    </row>
    <row r="514" ht="12.0" customHeight="1">
      <c r="A514" s="351"/>
      <c r="B514" s="351"/>
      <c r="C514" s="351"/>
      <c r="D514" s="351"/>
      <c r="E514" s="351"/>
      <c r="F514" s="351"/>
      <c r="G514" s="351"/>
      <c r="H514" s="351"/>
      <c r="I514" s="351"/>
      <c r="J514" s="351"/>
      <c r="K514" s="351"/>
      <c r="L514" s="351"/>
      <c r="M514" s="351"/>
      <c r="N514" s="351"/>
      <c r="O514" s="351"/>
      <c r="P514" s="351"/>
      <c r="Q514" s="351"/>
      <c r="R514" s="351"/>
      <c r="S514" s="619"/>
      <c r="T514" s="351"/>
      <c r="U514" s="351"/>
      <c r="V514" s="351"/>
      <c r="W514" s="351"/>
      <c r="X514" s="351"/>
      <c r="Y514" s="351"/>
      <c r="Z514" s="351"/>
      <c r="AA514" s="351"/>
      <c r="AB514" s="351"/>
      <c r="AC514" s="351"/>
      <c r="AD514" s="351"/>
      <c r="AE514" s="351"/>
      <c r="AF514" s="351"/>
      <c r="AG514" s="351"/>
      <c r="AH514" s="351"/>
      <c r="AI514" s="351"/>
      <c r="AJ514" s="351"/>
      <c r="AK514" s="351"/>
      <c r="AL514" s="351"/>
      <c r="AM514" s="351"/>
    </row>
    <row r="515" ht="12.0" customHeight="1">
      <c r="A515" s="351"/>
      <c r="B515" s="351"/>
      <c r="C515" s="351"/>
      <c r="D515" s="351"/>
      <c r="E515" s="351"/>
      <c r="F515" s="351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619"/>
      <c r="T515" s="351"/>
      <c r="U515" s="351"/>
      <c r="V515" s="351"/>
      <c r="W515" s="351"/>
      <c r="X515" s="351"/>
      <c r="Y515" s="351"/>
      <c r="Z515" s="351"/>
      <c r="AA515" s="351"/>
      <c r="AB515" s="351"/>
      <c r="AC515" s="351"/>
      <c r="AD515" s="351"/>
      <c r="AE515" s="351"/>
      <c r="AF515" s="351"/>
      <c r="AG515" s="351"/>
      <c r="AH515" s="351"/>
      <c r="AI515" s="351"/>
      <c r="AJ515" s="351"/>
      <c r="AK515" s="351"/>
      <c r="AL515" s="351"/>
      <c r="AM515" s="351"/>
    </row>
    <row r="516" ht="12.0" customHeight="1">
      <c r="A516" s="351"/>
      <c r="B516" s="351"/>
      <c r="C516" s="351"/>
      <c r="D516" s="351"/>
      <c r="E516" s="351"/>
      <c r="F516" s="351"/>
      <c r="G516" s="351"/>
      <c r="H516" s="351"/>
      <c r="I516" s="351"/>
      <c r="J516" s="351"/>
      <c r="K516" s="351"/>
      <c r="L516" s="351"/>
      <c r="M516" s="351"/>
      <c r="N516" s="351"/>
      <c r="O516" s="351"/>
      <c r="P516" s="351"/>
      <c r="Q516" s="351"/>
      <c r="R516" s="351"/>
      <c r="S516" s="619"/>
      <c r="T516" s="351"/>
      <c r="U516" s="351"/>
      <c r="V516" s="351"/>
      <c r="W516" s="351"/>
      <c r="X516" s="351"/>
      <c r="Y516" s="351"/>
      <c r="Z516" s="351"/>
      <c r="AA516" s="351"/>
      <c r="AB516" s="351"/>
      <c r="AC516" s="351"/>
      <c r="AD516" s="351"/>
      <c r="AE516" s="351"/>
      <c r="AF516" s="351"/>
      <c r="AG516" s="351"/>
      <c r="AH516" s="351"/>
      <c r="AI516" s="351"/>
      <c r="AJ516" s="351"/>
      <c r="AK516" s="351"/>
      <c r="AL516" s="351"/>
      <c r="AM516" s="351"/>
    </row>
    <row r="517" ht="12.0" customHeight="1">
      <c r="A517" s="351"/>
      <c r="B517" s="351"/>
      <c r="C517" s="351"/>
      <c r="D517" s="351"/>
      <c r="E517" s="351"/>
      <c r="F517" s="351"/>
      <c r="G517" s="351"/>
      <c r="H517" s="351"/>
      <c r="I517" s="351"/>
      <c r="J517" s="351"/>
      <c r="K517" s="351"/>
      <c r="L517" s="351"/>
      <c r="M517" s="351"/>
      <c r="N517" s="351"/>
      <c r="O517" s="351"/>
      <c r="P517" s="351"/>
      <c r="Q517" s="351"/>
      <c r="R517" s="351"/>
      <c r="S517" s="619"/>
      <c r="T517" s="351"/>
      <c r="U517" s="351"/>
      <c r="V517" s="351"/>
      <c r="W517" s="351"/>
      <c r="X517" s="351"/>
      <c r="Y517" s="351"/>
      <c r="Z517" s="351"/>
      <c r="AA517" s="351"/>
      <c r="AB517" s="351"/>
      <c r="AC517" s="351"/>
      <c r="AD517" s="351"/>
      <c r="AE517" s="351"/>
      <c r="AF517" s="351"/>
      <c r="AG517" s="351"/>
      <c r="AH517" s="351"/>
      <c r="AI517" s="351"/>
      <c r="AJ517" s="351"/>
      <c r="AK517" s="351"/>
      <c r="AL517" s="351"/>
      <c r="AM517" s="351"/>
    </row>
    <row r="518" ht="12.0" customHeight="1">
      <c r="A518" s="351"/>
      <c r="B518" s="351"/>
      <c r="C518" s="351"/>
      <c r="D518" s="351"/>
      <c r="E518" s="351"/>
      <c r="F518" s="351"/>
      <c r="G518" s="351"/>
      <c r="H518" s="351"/>
      <c r="I518" s="351"/>
      <c r="J518" s="351"/>
      <c r="K518" s="351"/>
      <c r="L518" s="351"/>
      <c r="M518" s="351"/>
      <c r="N518" s="351"/>
      <c r="O518" s="351"/>
      <c r="P518" s="351"/>
      <c r="Q518" s="351"/>
      <c r="R518" s="351"/>
      <c r="S518" s="619"/>
      <c r="T518" s="351"/>
      <c r="U518" s="351"/>
      <c r="V518" s="351"/>
      <c r="W518" s="351"/>
      <c r="X518" s="351"/>
      <c r="Y518" s="351"/>
      <c r="Z518" s="351"/>
      <c r="AA518" s="351"/>
      <c r="AB518" s="351"/>
      <c r="AC518" s="351"/>
      <c r="AD518" s="351"/>
      <c r="AE518" s="351"/>
      <c r="AF518" s="351"/>
      <c r="AG518" s="351"/>
      <c r="AH518" s="351"/>
      <c r="AI518" s="351"/>
      <c r="AJ518" s="351"/>
      <c r="AK518" s="351"/>
      <c r="AL518" s="351"/>
      <c r="AM518" s="351"/>
    </row>
    <row r="519" ht="12.0" customHeight="1">
      <c r="A519" s="351"/>
      <c r="B519" s="351"/>
      <c r="C519" s="351"/>
      <c r="D519" s="351"/>
      <c r="E519" s="351"/>
      <c r="F519" s="351"/>
      <c r="G519" s="351"/>
      <c r="H519" s="351"/>
      <c r="I519" s="351"/>
      <c r="J519" s="351"/>
      <c r="K519" s="351"/>
      <c r="L519" s="351"/>
      <c r="M519" s="351"/>
      <c r="N519" s="351"/>
      <c r="O519" s="351"/>
      <c r="P519" s="351"/>
      <c r="Q519" s="351"/>
      <c r="R519" s="351"/>
      <c r="S519" s="619"/>
      <c r="T519" s="351"/>
      <c r="U519" s="351"/>
      <c r="V519" s="351"/>
      <c r="W519" s="351"/>
      <c r="X519" s="351"/>
      <c r="Y519" s="351"/>
      <c r="Z519" s="351"/>
      <c r="AA519" s="351"/>
      <c r="AB519" s="351"/>
      <c r="AC519" s="351"/>
      <c r="AD519" s="351"/>
      <c r="AE519" s="351"/>
      <c r="AF519" s="351"/>
      <c r="AG519" s="351"/>
      <c r="AH519" s="351"/>
      <c r="AI519" s="351"/>
      <c r="AJ519" s="351"/>
      <c r="AK519" s="351"/>
      <c r="AL519" s="351"/>
      <c r="AM519" s="351"/>
    </row>
    <row r="520" ht="12.0" customHeight="1">
      <c r="A520" s="351"/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619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</row>
    <row r="521" ht="12.0" customHeight="1">
      <c r="A521" s="351"/>
      <c r="B521" s="351"/>
      <c r="C521" s="351"/>
      <c r="D521" s="351"/>
      <c r="E521" s="351"/>
      <c r="F521" s="351"/>
      <c r="G521" s="351"/>
      <c r="H521" s="351"/>
      <c r="I521" s="351"/>
      <c r="J521" s="351"/>
      <c r="K521" s="351"/>
      <c r="L521" s="351"/>
      <c r="M521" s="351"/>
      <c r="N521" s="351"/>
      <c r="O521" s="351"/>
      <c r="P521" s="351"/>
      <c r="Q521" s="351"/>
      <c r="R521" s="351"/>
      <c r="S521" s="619"/>
      <c r="T521" s="351"/>
      <c r="U521" s="351"/>
      <c r="V521" s="351"/>
      <c r="W521" s="351"/>
      <c r="X521" s="351"/>
      <c r="Y521" s="351"/>
      <c r="Z521" s="351"/>
      <c r="AA521" s="351"/>
      <c r="AB521" s="351"/>
      <c r="AC521" s="351"/>
      <c r="AD521" s="351"/>
      <c r="AE521" s="351"/>
      <c r="AF521" s="351"/>
      <c r="AG521" s="351"/>
      <c r="AH521" s="351"/>
      <c r="AI521" s="351"/>
      <c r="AJ521" s="351"/>
      <c r="AK521" s="351"/>
      <c r="AL521" s="351"/>
      <c r="AM521" s="351"/>
    </row>
    <row r="522" ht="12.0" customHeight="1">
      <c r="A522" s="351"/>
      <c r="B522" s="351"/>
      <c r="C522" s="351"/>
      <c r="D522" s="351"/>
      <c r="E522" s="351"/>
      <c r="F522" s="351"/>
      <c r="G522" s="351"/>
      <c r="H522" s="351"/>
      <c r="I522" s="351"/>
      <c r="J522" s="351"/>
      <c r="K522" s="351"/>
      <c r="L522" s="351"/>
      <c r="M522" s="351"/>
      <c r="N522" s="351"/>
      <c r="O522" s="351"/>
      <c r="P522" s="351"/>
      <c r="Q522" s="351"/>
      <c r="R522" s="351"/>
      <c r="S522" s="619"/>
      <c r="T522" s="351"/>
      <c r="U522" s="351"/>
      <c r="V522" s="351"/>
      <c r="W522" s="351"/>
      <c r="X522" s="351"/>
      <c r="Y522" s="351"/>
      <c r="Z522" s="351"/>
      <c r="AA522" s="351"/>
      <c r="AB522" s="351"/>
      <c r="AC522" s="351"/>
      <c r="AD522" s="351"/>
      <c r="AE522" s="351"/>
      <c r="AF522" s="351"/>
      <c r="AG522" s="351"/>
      <c r="AH522" s="351"/>
      <c r="AI522" s="351"/>
      <c r="AJ522" s="351"/>
      <c r="AK522" s="351"/>
      <c r="AL522" s="351"/>
      <c r="AM522" s="351"/>
    </row>
    <row r="523" ht="12.0" customHeight="1">
      <c r="A523" s="351"/>
      <c r="B523" s="351"/>
      <c r="C523" s="351"/>
      <c r="D523" s="351"/>
      <c r="E523" s="351"/>
      <c r="F523" s="351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619"/>
      <c r="T523" s="351"/>
      <c r="U523" s="351"/>
      <c r="V523" s="351"/>
      <c r="W523" s="351"/>
      <c r="X523" s="351"/>
      <c r="Y523" s="351"/>
      <c r="Z523" s="351"/>
      <c r="AA523" s="351"/>
      <c r="AB523" s="351"/>
      <c r="AC523" s="351"/>
      <c r="AD523" s="351"/>
      <c r="AE523" s="351"/>
      <c r="AF523" s="351"/>
      <c r="AG523" s="351"/>
      <c r="AH523" s="351"/>
      <c r="AI523" s="351"/>
      <c r="AJ523" s="351"/>
      <c r="AK523" s="351"/>
      <c r="AL523" s="351"/>
      <c r="AM523" s="351"/>
    </row>
    <row r="524" ht="12.0" customHeight="1">
      <c r="A524" s="351"/>
      <c r="B524" s="351"/>
      <c r="C524" s="351"/>
      <c r="D524" s="351"/>
      <c r="E524" s="351"/>
      <c r="F524" s="351"/>
      <c r="G524" s="351"/>
      <c r="H524" s="351"/>
      <c r="I524" s="351"/>
      <c r="J524" s="351"/>
      <c r="K524" s="351"/>
      <c r="L524" s="351"/>
      <c r="M524" s="351"/>
      <c r="N524" s="351"/>
      <c r="O524" s="351"/>
      <c r="P524" s="351"/>
      <c r="Q524" s="351"/>
      <c r="R524" s="351"/>
      <c r="S524" s="619"/>
      <c r="T524" s="351"/>
      <c r="U524" s="351"/>
      <c r="V524" s="351"/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351"/>
      <c r="AJ524" s="351"/>
      <c r="AK524" s="351"/>
      <c r="AL524" s="351"/>
      <c r="AM524" s="351"/>
    </row>
    <row r="525" ht="12.0" customHeight="1">
      <c r="A525" s="351"/>
      <c r="B525" s="351"/>
      <c r="C525" s="351"/>
      <c r="D525" s="351"/>
      <c r="E525" s="351"/>
      <c r="F525" s="351"/>
      <c r="G525" s="351"/>
      <c r="H525" s="351"/>
      <c r="I525" s="351"/>
      <c r="J525" s="351"/>
      <c r="K525" s="351"/>
      <c r="L525" s="351"/>
      <c r="M525" s="351"/>
      <c r="N525" s="351"/>
      <c r="O525" s="351"/>
      <c r="P525" s="351"/>
      <c r="Q525" s="351"/>
      <c r="R525" s="351"/>
      <c r="S525" s="619"/>
      <c r="T525" s="351"/>
      <c r="U525" s="351"/>
      <c r="V525" s="351"/>
      <c r="W525" s="351"/>
      <c r="X525" s="351"/>
      <c r="Y525" s="351"/>
      <c r="Z525" s="351"/>
      <c r="AA525" s="351"/>
      <c r="AB525" s="351"/>
      <c r="AC525" s="351"/>
      <c r="AD525" s="351"/>
      <c r="AE525" s="351"/>
      <c r="AF525" s="351"/>
      <c r="AG525" s="351"/>
      <c r="AH525" s="351"/>
      <c r="AI525" s="351"/>
      <c r="AJ525" s="351"/>
      <c r="AK525" s="351"/>
      <c r="AL525" s="351"/>
      <c r="AM525" s="351"/>
    </row>
    <row r="526" ht="12.0" customHeight="1">
      <c r="A526" s="351"/>
      <c r="B526" s="351"/>
      <c r="C526" s="351"/>
      <c r="D526" s="351"/>
      <c r="E526" s="351"/>
      <c r="F526" s="351"/>
      <c r="G526" s="351"/>
      <c r="H526" s="351"/>
      <c r="I526" s="351"/>
      <c r="J526" s="351"/>
      <c r="K526" s="351"/>
      <c r="L526" s="351"/>
      <c r="M526" s="351"/>
      <c r="N526" s="351"/>
      <c r="O526" s="351"/>
      <c r="P526" s="351"/>
      <c r="Q526" s="351"/>
      <c r="R526" s="351"/>
      <c r="S526" s="619"/>
      <c r="T526" s="351"/>
      <c r="U526" s="351"/>
      <c r="V526" s="351"/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351"/>
      <c r="AI526" s="351"/>
      <c r="AJ526" s="351"/>
      <c r="AK526" s="351"/>
      <c r="AL526" s="351"/>
      <c r="AM526" s="351"/>
    </row>
    <row r="527" ht="12.0" customHeight="1">
      <c r="A527" s="351"/>
      <c r="B527" s="351"/>
      <c r="C527" s="351"/>
      <c r="D527" s="351"/>
      <c r="E527" s="351"/>
      <c r="F527" s="351"/>
      <c r="G527" s="351"/>
      <c r="H527" s="351"/>
      <c r="I527" s="351"/>
      <c r="J527" s="351"/>
      <c r="K527" s="351"/>
      <c r="L527" s="351"/>
      <c r="M527" s="351"/>
      <c r="N527" s="351"/>
      <c r="O527" s="351"/>
      <c r="P527" s="351"/>
      <c r="Q527" s="351"/>
      <c r="R527" s="351"/>
      <c r="S527" s="619"/>
      <c r="T527" s="351"/>
      <c r="U527" s="351"/>
      <c r="V527" s="351"/>
      <c r="W527" s="351"/>
      <c r="X527" s="351"/>
      <c r="Y527" s="351"/>
      <c r="Z527" s="351"/>
      <c r="AA527" s="351"/>
      <c r="AB527" s="351"/>
      <c r="AC527" s="351"/>
      <c r="AD527" s="351"/>
      <c r="AE527" s="351"/>
      <c r="AF527" s="351"/>
      <c r="AG527" s="351"/>
      <c r="AH527" s="351"/>
      <c r="AI527" s="351"/>
      <c r="AJ527" s="351"/>
      <c r="AK527" s="351"/>
      <c r="AL527" s="351"/>
      <c r="AM527" s="351"/>
    </row>
    <row r="528" ht="12.0" customHeight="1">
      <c r="A528" s="351"/>
      <c r="B528" s="351"/>
      <c r="C528" s="351"/>
      <c r="D528" s="351"/>
      <c r="E528" s="351"/>
      <c r="F528" s="351"/>
      <c r="G528" s="351"/>
      <c r="H528" s="351"/>
      <c r="I528" s="351"/>
      <c r="J528" s="351"/>
      <c r="K528" s="351"/>
      <c r="L528" s="351"/>
      <c r="M528" s="351"/>
      <c r="N528" s="351"/>
      <c r="O528" s="351"/>
      <c r="P528" s="351"/>
      <c r="Q528" s="351"/>
      <c r="R528" s="351"/>
      <c r="S528" s="619"/>
      <c r="T528" s="351"/>
      <c r="U528" s="351"/>
      <c r="V528" s="351"/>
      <c r="W528" s="351"/>
      <c r="X528" s="351"/>
      <c r="Y528" s="351"/>
      <c r="Z528" s="351"/>
      <c r="AA528" s="351"/>
      <c r="AB528" s="351"/>
      <c r="AC528" s="351"/>
      <c r="AD528" s="351"/>
      <c r="AE528" s="351"/>
      <c r="AF528" s="351"/>
      <c r="AG528" s="351"/>
      <c r="AH528" s="351"/>
      <c r="AI528" s="351"/>
      <c r="AJ528" s="351"/>
      <c r="AK528" s="351"/>
      <c r="AL528" s="351"/>
      <c r="AM528" s="351"/>
    </row>
    <row r="529" ht="12.0" customHeight="1">
      <c r="A529" s="351"/>
      <c r="B529" s="351"/>
      <c r="C529" s="351"/>
      <c r="D529" s="351"/>
      <c r="E529" s="351"/>
      <c r="F529" s="351"/>
      <c r="G529" s="351"/>
      <c r="H529" s="351"/>
      <c r="I529" s="351"/>
      <c r="J529" s="351"/>
      <c r="K529" s="351"/>
      <c r="L529" s="351"/>
      <c r="M529" s="351"/>
      <c r="N529" s="351"/>
      <c r="O529" s="351"/>
      <c r="P529" s="351"/>
      <c r="Q529" s="351"/>
      <c r="R529" s="351"/>
      <c r="S529" s="619"/>
      <c r="T529" s="351"/>
      <c r="U529" s="351"/>
      <c r="V529" s="351"/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51"/>
      <c r="AL529" s="351"/>
      <c r="AM529" s="351"/>
    </row>
    <row r="530" ht="12.0" customHeight="1">
      <c r="A530" s="351"/>
      <c r="B530" s="351"/>
      <c r="C530" s="351"/>
      <c r="D530" s="351"/>
      <c r="E530" s="351"/>
      <c r="F530" s="351"/>
      <c r="G530" s="351"/>
      <c r="H530" s="351"/>
      <c r="I530" s="351"/>
      <c r="J530" s="351"/>
      <c r="K530" s="351"/>
      <c r="L530" s="351"/>
      <c r="M530" s="351"/>
      <c r="N530" s="351"/>
      <c r="O530" s="351"/>
      <c r="P530" s="351"/>
      <c r="Q530" s="351"/>
      <c r="R530" s="351"/>
      <c r="S530" s="619"/>
      <c r="T530" s="351"/>
      <c r="U530" s="351"/>
      <c r="V530" s="351"/>
      <c r="W530" s="351"/>
      <c r="X530" s="351"/>
      <c r="Y530" s="351"/>
      <c r="Z530" s="351"/>
      <c r="AA530" s="351"/>
      <c r="AB530" s="351"/>
      <c r="AC530" s="351"/>
      <c r="AD530" s="351"/>
      <c r="AE530" s="351"/>
      <c r="AF530" s="351"/>
      <c r="AG530" s="351"/>
      <c r="AH530" s="351"/>
      <c r="AI530" s="351"/>
      <c r="AJ530" s="351"/>
      <c r="AK530" s="351"/>
      <c r="AL530" s="351"/>
      <c r="AM530" s="351"/>
    </row>
    <row r="531" ht="12.0" customHeight="1">
      <c r="A531" s="351"/>
      <c r="B531" s="351"/>
      <c r="C531" s="351"/>
      <c r="D531" s="351"/>
      <c r="E531" s="351"/>
      <c r="F531" s="351"/>
      <c r="G531" s="351"/>
      <c r="H531" s="351"/>
      <c r="I531" s="351"/>
      <c r="J531" s="351"/>
      <c r="K531" s="351"/>
      <c r="L531" s="351"/>
      <c r="M531" s="351"/>
      <c r="N531" s="351"/>
      <c r="O531" s="351"/>
      <c r="P531" s="351"/>
      <c r="Q531" s="351"/>
      <c r="R531" s="351"/>
      <c r="S531" s="619"/>
      <c r="T531" s="351"/>
      <c r="U531" s="351"/>
      <c r="V531" s="351"/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51"/>
      <c r="AL531" s="351"/>
      <c r="AM531" s="351"/>
    </row>
    <row r="532" ht="12.0" customHeight="1">
      <c r="A532" s="351"/>
      <c r="B532" s="351"/>
      <c r="C532" s="351"/>
      <c r="D532" s="351"/>
      <c r="E532" s="351"/>
      <c r="F532" s="351"/>
      <c r="G532" s="351"/>
      <c r="H532" s="351"/>
      <c r="I532" s="351"/>
      <c r="J532" s="351"/>
      <c r="K532" s="351"/>
      <c r="L532" s="351"/>
      <c r="M532" s="351"/>
      <c r="N532" s="351"/>
      <c r="O532" s="351"/>
      <c r="P532" s="351"/>
      <c r="Q532" s="351"/>
      <c r="R532" s="351"/>
      <c r="S532" s="619"/>
      <c r="T532" s="351"/>
      <c r="U532" s="351"/>
      <c r="V532" s="351"/>
      <c r="W532" s="351"/>
      <c r="X532" s="351"/>
      <c r="Y532" s="351"/>
      <c r="Z532" s="351"/>
      <c r="AA532" s="351"/>
      <c r="AB532" s="351"/>
      <c r="AC532" s="351"/>
      <c r="AD532" s="351"/>
      <c r="AE532" s="351"/>
      <c r="AF532" s="351"/>
      <c r="AG532" s="351"/>
      <c r="AH532" s="351"/>
      <c r="AI532" s="351"/>
      <c r="AJ532" s="351"/>
      <c r="AK532" s="351"/>
      <c r="AL532" s="351"/>
      <c r="AM532" s="351"/>
    </row>
    <row r="533" ht="12.0" customHeight="1">
      <c r="A533" s="351"/>
      <c r="B533" s="351"/>
      <c r="C533" s="351"/>
      <c r="D533" s="351"/>
      <c r="E533" s="351"/>
      <c r="F533" s="351"/>
      <c r="G533" s="351"/>
      <c r="H533" s="351"/>
      <c r="I533" s="351"/>
      <c r="J533" s="351"/>
      <c r="K533" s="351"/>
      <c r="L533" s="351"/>
      <c r="M533" s="351"/>
      <c r="N533" s="351"/>
      <c r="O533" s="351"/>
      <c r="P533" s="351"/>
      <c r="Q533" s="351"/>
      <c r="R533" s="351"/>
      <c r="S533" s="619"/>
      <c r="T533" s="351"/>
      <c r="U533" s="351"/>
      <c r="V533" s="351"/>
      <c r="W533" s="351"/>
      <c r="X533" s="351"/>
      <c r="Y533" s="351"/>
      <c r="Z533" s="351"/>
      <c r="AA533" s="351"/>
      <c r="AB533" s="351"/>
      <c r="AC533" s="351"/>
      <c r="AD533" s="351"/>
      <c r="AE533" s="351"/>
      <c r="AF533" s="351"/>
      <c r="AG533" s="351"/>
      <c r="AH533" s="351"/>
      <c r="AI533" s="351"/>
      <c r="AJ533" s="351"/>
      <c r="AK533" s="351"/>
      <c r="AL533" s="351"/>
      <c r="AM533" s="351"/>
    </row>
    <row r="534" ht="12.0" customHeight="1">
      <c r="A534" s="351"/>
      <c r="B534" s="351"/>
      <c r="C534" s="351"/>
      <c r="D534" s="351"/>
      <c r="E534" s="351"/>
      <c r="F534" s="351"/>
      <c r="G534" s="351"/>
      <c r="H534" s="351"/>
      <c r="I534" s="351"/>
      <c r="J534" s="351"/>
      <c r="K534" s="351"/>
      <c r="L534" s="351"/>
      <c r="M534" s="351"/>
      <c r="N534" s="351"/>
      <c r="O534" s="351"/>
      <c r="P534" s="351"/>
      <c r="Q534" s="351"/>
      <c r="R534" s="351"/>
      <c r="S534" s="619"/>
      <c r="T534" s="351"/>
      <c r="U534" s="351"/>
      <c r="V534" s="351"/>
      <c r="W534" s="351"/>
      <c r="X534" s="351"/>
      <c r="Y534" s="351"/>
      <c r="Z534" s="351"/>
      <c r="AA534" s="351"/>
      <c r="AB534" s="351"/>
      <c r="AC534" s="351"/>
      <c r="AD534" s="351"/>
      <c r="AE534" s="351"/>
      <c r="AF534" s="351"/>
      <c r="AG534" s="351"/>
      <c r="AH534" s="351"/>
      <c r="AI534" s="351"/>
      <c r="AJ534" s="351"/>
      <c r="AK534" s="351"/>
      <c r="AL534" s="351"/>
      <c r="AM534" s="351"/>
    </row>
    <row r="535" ht="12.0" customHeight="1">
      <c r="A535" s="351"/>
      <c r="B535" s="351"/>
      <c r="C535" s="351"/>
      <c r="D535" s="351"/>
      <c r="E535" s="351"/>
      <c r="F535" s="351"/>
      <c r="G535" s="351"/>
      <c r="H535" s="351"/>
      <c r="I535" s="351"/>
      <c r="J535" s="351"/>
      <c r="K535" s="351"/>
      <c r="L535" s="351"/>
      <c r="M535" s="351"/>
      <c r="N535" s="351"/>
      <c r="O535" s="351"/>
      <c r="P535" s="351"/>
      <c r="Q535" s="351"/>
      <c r="R535" s="351"/>
      <c r="S535" s="619"/>
      <c r="T535" s="351"/>
      <c r="U535" s="351"/>
      <c r="V535" s="351"/>
      <c r="W535" s="351"/>
      <c r="X535" s="351"/>
      <c r="Y535" s="351"/>
      <c r="Z535" s="351"/>
      <c r="AA535" s="351"/>
      <c r="AB535" s="351"/>
      <c r="AC535" s="351"/>
      <c r="AD535" s="351"/>
      <c r="AE535" s="351"/>
      <c r="AF535" s="351"/>
      <c r="AG535" s="351"/>
      <c r="AH535" s="351"/>
      <c r="AI535" s="351"/>
      <c r="AJ535" s="351"/>
      <c r="AK535" s="351"/>
      <c r="AL535" s="351"/>
      <c r="AM535" s="351"/>
    </row>
    <row r="536" ht="12.0" customHeight="1">
      <c r="A536" s="351"/>
      <c r="B536" s="351"/>
      <c r="C536" s="351"/>
      <c r="D536" s="351"/>
      <c r="E536" s="351"/>
      <c r="F536" s="351"/>
      <c r="G536" s="351"/>
      <c r="H536" s="351"/>
      <c r="I536" s="351"/>
      <c r="J536" s="351"/>
      <c r="K536" s="351"/>
      <c r="L536" s="351"/>
      <c r="M536" s="351"/>
      <c r="N536" s="351"/>
      <c r="O536" s="351"/>
      <c r="P536" s="351"/>
      <c r="Q536" s="351"/>
      <c r="R536" s="351"/>
      <c r="S536" s="619"/>
      <c r="T536" s="351"/>
      <c r="U536" s="351"/>
      <c r="V536" s="351"/>
      <c r="W536" s="351"/>
      <c r="X536" s="351"/>
      <c r="Y536" s="351"/>
      <c r="Z536" s="351"/>
      <c r="AA536" s="351"/>
      <c r="AB536" s="351"/>
      <c r="AC536" s="351"/>
      <c r="AD536" s="351"/>
      <c r="AE536" s="351"/>
      <c r="AF536" s="351"/>
      <c r="AG536" s="351"/>
      <c r="AH536" s="351"/>
      <c r="AI536" s="351"/>
      <c r="AJ536" s="351"/>
      <c r="AK536" s="351"/>
      <c r="AL536" s="351"/>
      <c r="AM536" s="351"/>
    </row>
    <row r="537" ht="12.0" customHeight="1">
      <c r="A537" s="351"/>
      <c r="B537" s="351"/>
      <c r="C537" s="351"/>
      <c r="D537" s="351"/>
      <c r="E537" s="351"/>
      <c r="F537" s="351"/>
      <c r="G537" s="351"/>
      <c r="H537" s="351"/>
      <c r="I537" s="351"/>
      <c r="J537" s="351"/>
      <c r="K537" s="351"/>
      <c r="L537" s="351"/>
      <c r="M537" s="351"/>
      <c r="N537" s="351"/>
      <c r="O537" s="351"/>
      <c r="P537" s="351"/>
      <c r="Q537" s="351"/>
      <c r="R537" s="351"/>
      <c r="S537" s="619"/>
      <c r="T537" s="351"/>
      <c r="U537" s="351"/>
      <c r="V537" s="351"/>
      <c r="W537" s="351"/>
      <c r="X537" s="351"/>
      <c r="Y537" s="351"/>
      <c r="Z537" s="351"/>
      <c r="AA537" s="351"/>
      <c r="AB537" s="351"/>
      <c r="AC537" s="351"/>
      <c r="AD537" s="351"/>
      <c r="AE537" s="351"/>
      <c r="AF537" s="351"/>
      <c r="AG537" s="351"/>
      <c r="AH537" s="351"/>
      <c r="AI537" s="351"/>
      <c r="AJ537" s="351"/>
      <c r="AK537" s="351"/>
      <c r="AL537" s="351"/>
      <c r="AM537" s="351"/>
    </row>
    <row r="538" ht="12.0" customHeight="1">
      <c r="A538" s="351"/>
      <c r="B538" s="351"/>
      <c r="C538" s="351"/>
      <c r="D538" s="351"/>
      <c r="E538" s="351"/>
      <c r="F538" s="351"/>
      <c r="G538" s="351"/>
      <c r="H538" s="351"/>
      <c r="I538" s="351"/>
      <c r="J538" s="351"/>
      <c r="K538" s="351"/>
      <c r="L538" s="351"/>
      <c r="M538" s="351"/>
      <c r="N538" s="351"/>
      <c r="O538" s="351"/>
      <c r="P538" s="351"/>
      <c r="Q538" s="351"/>
      <c r="R538" s="351"/>
      <c r="S538" s="619"/>
      <c r="T538" s="351"/>
      <c r="U538" s="351"/>
      <c r="V538" s="351"/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351"/>
      <c r="AH538" s="351"/>
      <c r="AI538" s="351"/>
      <c r="AJ538" s="351"/>
      <c r="AK538" s="351"/>
      <c r="AL538" s="351"/>
      <c r="AM538" s="351"/>
    </row>
    <row r="539" ht="12.0" customHeight="1">
      <c r="A539" s="351"/>
      <c r="B539" s="351"/>
      <c r="C539" s="351"/>
      <c r="D539" s="351"/>
      <c r="E539" s="351"/>
      <c r="F539" s="351"/>
      <c r="G539" s="351"/>
      <c r="H539" s="351"/>
      <c r="I539" s="351"/>
      <c r="J539" s="351"/>
      <c r="K539" s="351"/>
      <c r="L539" s="351"/>
      <c r="M539" s="351"/>
      <c r="N539" s="351"/>
      <c r="O539" s="351"/>
      <c r="P539" s="351"/>
      <c r="Q539" s="351"/>
      <c r="R539" s="351"/>
      <c r="S539" s="619"/>
      <c r="T539" s="351"/>
      <c r="U539" s="351"/>
      <c r="V539" s="351"/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351"/>
      <c r="AH539" s="351"/>
      <c r="AI539" s="351"/>
      <c r="AJ539" s="351"/>
      <c r="AK539" s="351"/>
      <c r="AL539" s="351"/>
      <c r="AM539" s="351"/>
    </row>
    <row r="540" ht="12.0" customHeight="1">
      <c r="A540" s="351"/>
      <c r="B540" s="351"/>
      <c r="C540" s="351"/>
      <c r="D540" s="351"/>
      <c r="E540" s="351"/>
      <c r="F540" s="351"/>
      <c r="G540" s="351"/>
      <c r="H540" s="351"/>
      <c r="I540" s="351"/>
      <c r="J540" s="351"/>
      <c r="K540" s="351"/>
      <c r="L540" s="351"/>
      <c r="M540" s="351"/>
      <c r="N540" s="351"/>
      <c r="O540" s="351"/>
      <c r="P540" s="351"/>
      <c r="Q540" s="351"/>
      <c r="R540" s="351"/>
      <c r="S540" s="619"/>
      <c r="T540" s="351"/>
      <c r="U540" s="351"/>
      <c r="V540" s="351"/>
      <c r="W540" s="351"/>
      <c r="X540" s="351"/>
      <c r="Y540" s="351"/>
      <c r="Z540" s="351"/>
      <c r="AA540" s="351"/>
      <c r="AB540" s="351"/>
      <c r="AC540" s="351"/>
      <c r="AD540" s="351"/>
      <c r="AE540" s="351"/>
      <c r="AF540" s="351"/>
      <c r="AG540" s="351"/>
      <c r="AH540" s="351"/>
      <c r="AI540" s="351"/>
      <c r="AJ540" s="351"/>
      <c r="AK540" s="351"/>
      <c r="AL540" s="351"/>
      <c r="AM540" s="351"/>
    </row>
    <row r="541" ht="12.0" customHeight="1">
      <c r="A541" s="351"/>
      <c r="B541" s="351"/>
      <c r="C541" s="351"/>
      <c r="D541" s="351"/>
      <c r="E541" s="351"/>
      <c r="F541" s="351"/>
      <c r="G541" s="351"/>
      <c r="H541" s="351"/>
      <c r="I541" s="351"/>
      <c r="J541" s="351"/>
      <c r="K541" s="351"/>
      <c r="L541" s="351"/>
      <c r="M541" s="351"/>
      <c r="N541" s="351"/>
      <c r="O541" s="351"/>
      <c r="P541" s="351"/>
      <c r="Q541" s="351"/>
      <c r="R541" s="351"/>
      <c r="S541" s="619"/>
      <c r="T541" s="351"/>
      <c r="U541" s="351"/>
      <c r="V541" s="351"/>
      <c r="W541" s="351"/>
      <c r="X541" s="351"/>
      <c r="Y541" s="351"/>
      <c r="Z541" s="351"/>
      <c r="AA541" s="351"/>
      <c r="AB541" s="351"/>
      <c r="AC541" s="351"/>
      <c r="AD541" s="351"/>
      <c r="AE541" s="351"/>
      <c r="AF541" s="351"/>
      <c r="AG541" s="351"/>
      <c r="AH541" s="351"/>
      <c r="AI541" s="351"/>
      <c r="AJ541" s="351"/>
      <c r="AK541" s="351"/>
      <c r="AL541" s="351"/>
      <c r="AM541" s="351"/>
    </row>
    <row r="542" ht="12.0" customHeight="1">
      <c r="A542" s="351"/>
      <c r="B542" s="351"/>
      <c r="C542" s="351"/>
      <c r="D542" s="351"/>
      <c r="E542" s="351"/>
      <c r="F542" s="351"/>
      <c r="G542" s="351"/>
      <c r="H542" s="351"/>
      <c r="I542" s="351"/>
      <c r="J542" s="351"/>
      <c r="K542" s="351"/>
      <c r="L542" s="351"/>
      <c r="M542" s="351"/>
      <c r="N542" s="351"/>
      <c r="O542" s="351"/>
      <c r="P542" s="351"/>
      <c r="Q542" s="351"/>
      <c r="R542" s="351"/>
      <c r="S542" s="619"/>
      <c r="T542" s="351"/>
      <c r="U542" s="351"/>
      <c r="V542" s="351"/>
      <c r="W542" s="351"/>
      <c r="X542" s="351"/>
      <c r="Y542" s="351"/>
      <c r="Z542" s="351"/>
      <c r="AA542" s="351"/>
      <c r="AB542" s="351"/>
      <c r="AC542" s="351"/>
      <c r="AD542" s="351"/>
      <c r="AE542" s="351"/>
      <c r="AF542" s="351"/>
      <c r="AG542" s="351"/>
      <c r="AH542" s="351"/>
      <c r="AI542" s="351"/>
      <c r="AJ542" s="351"/>
      <c r="AK542" s="351"/>
      <c r="AL542" s="351"/>
      <c r="AM542" s="351"/>
    </row>
    <row r="543" ht="12.0" customHeight="1">
      <c r="A543" s="351"/>
      <c r="B543" s="351"/>
      <c r="C543" s="351"/>
      <c r="D543" s="351"/>
      <c r="E543" s="351"/>
      <c r="F543" s="351"/>
      <c r="G543" s="351"/>
      <c r="H543" s="351"/>
      <c r="I543" s="351"/>
      <c r="J543" s="351"/>
      <c r="K543" s="351"/>
      <c r="L543" s="351"/>
      <c r="M543" s="351"/>
      <c r="N543" s="351"/>
      <c r="O543" s="351"/>
      <c r="P543" s="351"/>
      <c r="Q543" s="351"/>
      <c r="R543" s="351"/>
      <c r="S543" s="619"/>
      <c r="T543" s="351"/>
      <c r="U543" s="351"/>
      <c r="V543" s="351"/>
      <c r="W543" s="351"/>
      <c r="X543" s="351"/>
      <c r="Y543" s="351"/>
      <c r="Z543" s="351"/>
      <c r="AA543" s="351"/>
      <c r="AB543" s="351"/>
      <c r="AC543" s="351"/>
      <c r="AD543" s="351"/>
      <c r="AE543" s="351"/>
      <c r="AF543" s="351"/>
      <c r="AG543" s="351"/>
      <c r="AH543" s="351"/>
      <c r="AI543" s="351"/>
      <c r="AJ543" s="351"/>
      <c r="AK543" s="351"/>
      <c r="AL543" s="351"/>
      <c r="AM543" s="351"/>
    </row>
    <row r="544" ht="12.0" customHeight="1">
      <c r="A544" s="351"/>
      <c r="B544" s="351"/>
      <c r="C544" s="351"/>
      <c r="D544" s="351"/>
      <c r="E544" s="351"/>
      <c r="F544" s="351"/>
      <c r="G544" s="351"/>
      <c r="H544" s="351"/>
      <c r="I544" s="351"/>
      <c r="J544" s="351"/>
      <c r="K544" s="351"/>
      <c r="L544" s="351"/>
      <c r="M544" s="351"/>
      <c r="N544" s="351"/>
      <c r="O544" s="351"/>
      <c r="P544" s="351"/>
      <c r="Q544" s="351"/>
      <c r="R544" s="351"/>
      <c r="S544" s="619"/>
      <c r="T544" s="351"/>
      <c r="U544" s="351"/>
      <c r="V544" s="351"/>
      <c r="W544" s="351"/>
      <c r="X544" s="351"/>
      <c r="Y544" s="351"/>
      <c r="Z544" s="351"/>
      <c r="AA544" s="351"/>
      <c r="AB544" s="351"/>
      <c r="AC544" s="351"/>
      <c r="AD544" s="351"/>
      <c r="AE544" s="351"/>
      <c r="AF544" s="351"/>
      <c r="AG544" s="351"/>
      <c r="AH544" s="351"/>
      <c r="AI544" s="351"/>
      <c r="AJ544" s="351"/>
      <c r="AK544" s="351"/>
      <c r="AL544" s="351"/>
      <c r="AM544" s="351"/>
    </row>
    <row r="545" ht="12.0" customHeight="1">
      <c r="A545" s="351"/>
      <c r="B545" s="351"/>
      <c r="C545" s="351"/>
      <c r="D545" s="351"/>
      <c r="E545" s="351"/>
      <c r="F545" s="351"/>
      <c r="G545" s="351"/>
      <c r="H545" s="351"/>
      <c r="I545" s="351"/>
      <c r="J545" s="351"/>
      <c r="K545" s="351"/>
      <c r="L545" s="351"/>
      <c r="M545" s="351"/>
      <c r="N545" s="351"/>
      <c r="O545" s="351"/>
      <c r="P545" s="351"/>
      <c r="Q545" s="351"/>
      <c r="R545" s="351"/>
      <c r="S545" s="619"/>
      <c r="T545" s="351"/>
      <c r="U545" s="351"/>
      <c r="V545" s="351"/>
      <c r="W545" s="351"/>
      <c r="X545" s="351"/>
      <c r="Y545" s="351"/>
      <c r="Z545" s="351"/>
      <c r="AA545" s="351"/>
      <c r="AB545" s="351"/>
      <c r="AC545" s="351"/>
      <c r="AD545" s="351"/>
      <c r="AE545" s="351"/>
      <c r="AF545" s="351"/>
      <c r="AG545" s="351"/>
      <c r="AH545" s="351"/>
      <c r="AI545" s="351"/>
      <c r="AJ545" s="351"/>
      <c r="AK545" s="351"/>
      <c r="AL545" s="351"/>
      <c r="AM545" s="351"/>
    </row>
    <row r="546" ht="12.0" customHeight="1">
      <c r="A546" s="351"/>
      <c r="B546" s="351"/>
      <c r="C546" s="351"/>
      <c r="D546" s="351"/>
      <c r="E546" s="351"/>
      <c r="F546" s="351"/>
      <c r="G546" s="351"/>
      <c r="H546" s="351"/>
      <c r="I546" s="351"/>
      <c r="J546" s="351"/>
      <c r="K546" s="351"/>
      <c r="L546" s="351"/>
      <c r="M546" s="351"/>
      <c r="N546" s="351"/>
      <c r="O546" s="351"/>
      <c r="P546" s="351"/>
      <c r="Q546" s="351"/>
      <c r="R546" s="351"/>
      <c r="S546" s="619"/>
      <c r="T546" s="351"/>
      <c r="U546" s="351"/>
      <c r="V546" s="351"/>
      <c r="W546" s="351"/>
      <c r="X546" s="351"/>
      <c r="Y546" s="351"/>
      <c r="Z546" s="351"/>
      <c r="AA546" s="351"/>
      <c r="AB546" s="351"/>
      <c r="AC546" s="351"/>
      <c r="AD546" s="351"/>
      <c r="AE546" s="351"/>
      <c r="AF546" s="351"/>
      <c r="AG546" s="351"/>
      <c r="AH546" s="351"/>
      <c r="AI546" s="351"/>
      <c r="AJ546" s="351"/>
      <c r="AK546" s="351"/>
      <c r="AL546" s="351"/>
      <c r="AM546" s="351"/>
    </row>
    <row r="547" ht="12.0" customHeight="1">
      <c r="A547" s="351"/>
      <c r="B547" s="351"/>
      <c r="C547" s="351"/>
      <c r="D547" s="351"/>
      <c r="E547" s="351"/>
      <c r="F547" s="351"/>
      <c r="G547" s="351"/>
      <c r="H547" s="351"/>
      <c r="I547" s="351"/>
      <c r="J547" s="351"/>
      <c r="K547" s="351"/>
      <c r="L547" s="351"/>
      <c r="M547" s="351"/>
      <c r="N547" s="351"/>
      <c r="O547" s="351"/>
      <c r="P547" s="351"/>
      <c r="Q547" s="351"/>
      <c r="R547" s="351"/>
      <c r="S547" s="619"/>
      <c r="T547" s="351"/>
      <c r="U547" s="351"/>
      <c r="V547" s="351"/>
      <c r="W547" s="351"/>
      <c r="X547" s="351"/>
      <c r="Y547" s="351"/>
      <c r="Z547" s="351"/>
      <c r="AA547" s="351"/>
      <c r="AB547" s="351"/>
      <c r="AC547" s="351"/>
      <c r="AD547" s="351"/>
      <c r="AE547" s="351"/>
      <c r="AF547" s="351"/>
      <c r="AG547" s="351"/>
      <c r="AH547" s="351"/>
      <c r="AI547" s="351"/>
      <c r="AJ547" s="351"/>
      <c r="AK547" s="351"/>
      <c r="AL547" s="351"/>
      <c r="AM547" s="351"/>
    </row>
    <row r="548" ht="12.0" customHeight="1">
      <c r="A548" s="351"/>
      <c r="B548" s="351"/>
      <c r="C548" s="351"/>
      <c r="D548" s="351"/>
      <c r="E548" s="351"/>
      <c r="F548" s="351"/>
      <c r="G548" s="351"/>
      <c r="H548" s="351"/>
      <c r="I548" s="351"/>
      <c r="J548" s="351"/>
      <c r="K548" s="351"/>
      <c r="L548" s="351"/>
      <c r="M548" s="351"/>
      <c r="N548" s="351"/>
      <c r="O548" s="351"/>
      <c r="P548" s="351"/>
      <c r="Q548" s="351"/>
      <c r="R548" s="351"/>
      <c r="S548" s="619"/>
      <c r="T548" s="351"/>
      <c r="U548" s="351"/>
      <c r="V548" s="351"/>
      <c r="W548" s="351"/>
      <c r="X548" s="351"/>
      <c r="Y548" s="351"/>
      <c r="Z548" s="351"/>
      <c r="AA548" s="351"/>
      <c r="AB548" s="351"/>
      <c r="AC548" s="351"/>
      <c r="AD548" s="351"/>
      <c r="AE548" s="351"/>
      <c r="AF548" s="351"/>
      <c r="AG548" s="351"/>
      <c r="AH548" s="351"/>
      <c r="AI548" s="351"/>
      <c r="AJ548" s="351"/>
      <c r="AK548" s="351"/>
      <c r="AL548" s="351"/>
      <c r="AM548" s="351"/>
    </row>
    <row r="549" ht="12.0" customHeight="1">
      <c r="A549" s="351"/>
      <c r="B549" s="351"/>
      <c r="C549" s="351"/>
      <c r="D549" s="351"/>
      <c r="E549" s="351"/>
      <c r="F549" s="351"/>
      <c r="G549" s="351"/>
      <c r="H549" s="351"/>
      <c r="I549" s="351"/>
      <c r="J549" s="351"/>
      <c r="K549" s="351"/>
      <c r="L549" s="351"/>
      <c r="M549" s="351"/>
      <c r="N549" s="351"/>
      <c r="O549" s="351"/>
      <c r="P549" s="351"/>
      <c r="Q549" s="351"/>
      <c r="R549" s="351"/>
      <c r="S549" s="619"/>
      <c r="T549" s="351"/>
      <c r="U549" s="351"/>
      <c r="V549" s="351"/>
      <c r="W549" s="351"/>
      <c r="X549" s="351"/>
      <c r="Y549" s="351"/>
      <c r="Z549" s="351"/>
      <c r="AA549" s="351"/>
      <c r="AB549" s="351"/>
      <c r="AC549" s="351"/>
      <c r="AD549" s="351"/>
      <c r="AE549" s="351"/>
      <c r="AF549" s="351"/>
      <c r="AG549" s="351"/>
      <c r="AH549" s="351"/>
      <c r="AI549" s="351"/>
      <c r="AJ549" s="351"/>
      <c r="AK549" s="351"/>
      <c r="AL549" s="351"/>
      <c r="AM549" s="351"/>
    </row>
    <row r="550" ht="12.0" customHeight="1">
      <c r="A550" s="351"/>
      <c r="B550" s="351"/>
      <c r="C550" s="351"/>
      <c r="D550" s="351"/>
      <c r="E550" s="351"/>
      <c r="F550" s="351"/>
      <c r="G550" s="351"/>
      <c r="H550" s="351"/>
      <c r="I550" s="351"/>
      <c r="J550" s="351"/>
      <c r="K550" s="351"/>
      <c r="L550" s="351"/>
      <c r="M550" s="351"/>
      <c r="N550" s="351"/>
      <c r="O550" s="351"/>
      <c r="P550" s="351"/>
      <c r="Q550" s="351"/>
      <c r="R550" s="351"/>
      <c r="S550" s="619"/>
      <c r="T550" s="351"/>
      <c r="U550" s="351"/>
      <c r="V550" s="351"/>
      <c r="W550" s="351"/>
      <c r="X550" s="351"/>
      <c r="Y550" s="351"/>
      <c r="Z550" s="351"/>
      <c r="AA550" s="351"/>
      <c r="AB550" s="351"/>
      <c r="AC550" s="351"/>
      <c r="AD550" s="351"/>
      <c r="AE550" s="351"/>
      <c r="AF550" s="351"/>
      <c r="AG550" s="351"/>
      <c r="AH550" s="351"/>
      <c r="AI550" s="351"/>
      <c r="AJ550" s="351"/>
      <c r="AK550" s="351"/>
      <c r="AL550" s="351"/>
      <c r="AM550" s="351"/>
    </row>
    <row r="551" ht="12.0" customHeight="1">
      <c r="A551" s="351"/>
      <c r="B551" s="351"/>
      <c r="C551" s="351"/>
      <c r="D551" s="351"/>
      <c r="E551" s="351"/>
      <c r="F551" s="351"/>
      <c r="G551" s="351"/>
      <c r="H551" s="351"/>
      <c r="I551" s="351"/>
      <c r="J551" s="351"/>
      <c r="K551" s="351"/>
      <c r="L551" s="351"/>
      <c r="M551" s="351"/>
      <c r="N551" s="351"/>
      <c r="O551" s="351"/>
      <c r="P551" s="351"/>
      <c r="Q551" s="351"/>
      <c r="R551" s="351"/>
      <c r="S551" s="619"/>
      <c r="T551" s="351"/>
      <c r="U551" s="351"/>
      <c r="V551" s="351"/>
      <c r="W551" s="351"/>
      <c r="X551" s="351"/>
      <c r="Y551" s="351"/>
      <c r="Z551" s="351"/>
      <c r="AA551" s="351"/>
      <c r="AB551" s="351"/>
      <c r="AC551" s="351"/>
      <c r="AD551" s="351"/>
      <c r="AE551" s="351"/>
      <c r="AF551" s="351"/>
      <c r="AG551" s="351"/>
      <c r="AH551" s="351"/>
      <c r="AI551" s="351"/>
      <c r="AJ551" s="351"/>
      <c r="AK551" s="351"/>
      <c r="AL551" s="351"/>
      <c r="AM551" s="351"/>
    </row>
    <row r="552" ht="12.0" customHeight="1">
      <c r="A552" s="351"/>
      <c r="B552" s="351"/>
      <c r="C552" s="351"/>
      <c r="D552" s="351"/>
      <c r="E552" s="351"/>
      <c r="F552" s="351"/>
      <c r="G552" s="351"/>
      <c r="H552" s="351"/>
      <c r="I552" s="351"/>
      <c r="J552" s="351"/>
      <c r="K552" s="351"/>
      <c r="L552" s="351"/>
      <c r="M552" s="351"/>
      <c r="N552" s="351"/>
      <c r="O552" s="351"/>
      <c r="P552" s="351"/>
      <c r="Q552" s="351"/>
      <c r="R552" s="351"/>
      <c r="S552" s="619"/>
      <c r="T552" s="351"/>
      <c r="U552" s="351"/>
      <c r="V552" s="351"/>
      <c r="W552" s="351"/>
      <c r="X552" s="351"/>
      <c r="Y552" s="351"/>
      <c r="Z552" s="351"/>
      <c r="AA552" s="351"/>
      <c r="AB552" s="351"/>
      <c r="AC552" s="351"/>
      <c r="AD552" s="351"/>
      <c r="AE552" s="351"/>
      <c r="AF552" s="351"/>
      <c r="AG552" s="351"/>
      <c r="AH552" s="351"/>
      <c r="AI552" s="351"/>
      <c r="AJ552" s="351"/>
      <c r="AK552" s="351"/>
      <c r="AL552" s="351"/>
      <c r="AM552" s="351"/>
    </row>
    <row r="553" ht="12.0" customHeight="1">
      <c r="A553" s="351"/>
      <c r="B553" s="351"/>
      <c r="C553" s="351"/>
      <c r="D553" s="351"/>
      <c r="E553" s="351"/>
      <c r="F553" s="351"/>
      <c r="G553" s="351"/>
      <c r="H553" s="351"/>
      <c r="I553" s="351"/>
      <c r="J553" s="351"/>
      <c r="K553" s="351"/>
      <c r="L553" s="351"/>
      <c r="M553" s="351"/>
      <c r="N553" s="351"/>
      <c r="O553" s="351"/>
      <c r="P553" s="351"/>
      <c r="Q553" s="351"/>
      <c r="R553" s="351"/>
      <c r="S553" s="619"/>
      <c r="T553" s="351"/>
      <c r="U553" s="351"/>
      <c r="V553" s="351"/>
      <c r="W553" s="351"/>
      <c r="X553" s="351"/>
      <c r="Y553" s="351"/>
      <c r="Z553" s="351"/>
      <c r="AA553" s="351"/>
      <c r="AB553" s="351"/>
      <c r="AC553" s="351"/>
      <c r="AD553" s="351"/>
      <c r="AE553" s="351"/>
      <c r="AF553" s="351"/>
      <c r="AG553" s="351"/>
      <c r="AH553" s="351"/>
      <c r="AI553" s="351"/>
      <c r="AJ553" s="351"/>
      <c r="AK553" s="351"/>
      <c r="AL553" s="351"/>
      <c r="AM553" s="351"/>
    </row>
    <row r="554" ht="12.0" customHeight="1">
      <c r="A554" s="351"/>
      <c r="B554" s="351"/>
      <c r="C554" s="351"/>
      <c r="D554" s="351"/>
      <c r="E554" s="351"/>
      <c r="F554" s="351"/>
      <c r="G554" s="351"/>
      <c r="H554" s="351"/>
      <c r="I554" s="351"/>
      <c r="J554" s="351"/>
      <c r="K554" s="351"/>
      <c r="L554" s="351"/>
      <c r="M554" s="351"/>
      <c r="N554" s="351"/>
      <c r="O554" s="351"/>
      <c r="P554" s="351"/>
      <c r="Q554" s="351"/>
      <c r="R554" s="351"/>
      <c r="S554" s="619"/>
      <c r="T554" s="351"/>
      <c r="U554" s="351"/>
      <c r="V554" s="351"/>
      <c r="W554" s="351"/>
      <c r="X554" s="351"/>
      <c r="Y554" s="351"/>
      <c r="Z554" s="351"/>
      <c r="AA554" s="351"/>
      <c r="AB554" s="351"/>
      <c r="AC554" s="351"/>
      <c r="AD554" s="351"/>
      <c r="AE554" s="351"/>
      <c r="AF554" s="351"/>
      <c r="AG554" s="351"/>
      <c r="AH554" s="351"/>
      <c r="AI554" s="351"/>
      <c r="AJ554" s="351"/>
      <c r="AK554" s="351"/>
      <c r="AL554" s="351"/>
      <c r="AM554" s="351"/>
    </row>
    <row r="555" ht="12.0" customHeight="1">
      <c r="A555" s="351"/>
      <c r="B555" s="351"/>
      <c r="C555" s="351"/>
      <c r="D555" s="351"/>
      <c r="E555" s="351"/>
      <c r="F555" s="351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619"/>
      <c r="T555" s="351"/>
      <c r="U555" s="351"/>
      <c r="V555" s="351"/>
      <c r="W555" s="351"/>
      <c r="X555" s="351"/>
      <c r="Y555" s="351"/>
      <c r="Z555" s="351"/>
      <c r="AA555" s="351"/>
      <c r="AB555" s="351"/>
      <c r="AC555" s="351"/>
      <c r="AD555" s="351"/>
      <c r="AE555" s="351"/>
      <c r="AF555" s="351"/>
      <c r="AG555" s="351"/>
      <c r="AH555" s="351"/>
      <c r="AI555" s="351"/>
      <c r="AJ555" s="351"/>
      <c r="AK555" s="351"/>
      <c r="AL555" s="351"/>
      <c r="AM555" s="351"/>
    </row>
    <row r="556" ht="12.0" customHeight="1">
      <c r="A556" s="351"/>
      <c r="B556" s="351"/>
      <c r="C556" s="351"/>
      <c r="D556" s="351"/>
      <c r="E556" s="351"/>
      <c r="F556" s="351"/>
      <c r="G556" s="351"/>
      <c r="H556" s="351"/>
      <c r="I556" s="351"/>
      <c r="J556" s="351"/>
      <c r="K556" s="351"/>
      <c r="L556" s="351"/>
      <c r="M556" s="351"/>
      <c r="N556" s="351"/>
      <c r="O556" s="351"/>
      <c r="P556" s="351"/>
      <c r="Q556" s="351"/>
      <c r="R556" s="351"/>
      <c r="S556" s="619"/>
      <c r="T556" s="351"/>
      <c r="U556" s="351"/>
      <c r="V556" s="351"/>
      <c r="W556" s="351"/>
      <c r="X556" s="351"/>
      <c r="Y556" s="351"/>
      <c r="Z556" s="351"/>
      <c r="AA556" s="351"/>
      <c r="AB556" s="351"/>
      <c r="AC556" s="351"/>
      <c r="AD556" s="351"/>
      <c r="AE556" s="351"/>
      <c r="AF556" s="351"/>
      <c r="AG556" s="351"/>
      <c r="AH556" s="351"/>
      <c r="AI556" s="351"/>
      <c r="AJ556" s="351"/>
      <c r="AK556" s="351"/>
      <c r="AL556" s="351"/>
      <c r="AM556" s="351"/>
    </row>
    <row r="557" ht="12.0" customHeight="1">
      <c r="A557" s="351"/>
      <c r="B557" s="351"/>
      <c r="C557" s="351"/>
      <c r="D557" s="351"/>
      <c r="E557" s="351"/>
      <c r="F557" s="351"/>
      <c r="G557" s="351"/>
      <c r="H557" s="351"/>
      <c r="I557" s="351"/>
      <c r="J557" s="351"/>
      <c r="K557" s="351"/>
      <c r="L557" s="351"/>
      <c r="M557" s="351"/>
      <c r="N557" s="351"/>
      <c r="O557" s="351"/>
      <c r="P557" s="351"/>
      <c r="Q557" s="351"/>
      <c r="R557" s="351"/>
      <c r="S557" s="619"/>
      <c r="T557" s="351"/>
      <c r="U557" s="351"/>
      <c r="V557" s="351"/>
      <c r="W557" s="351"/>
      <c r="X557" s="351"/>
      <c r="Y557" s="351"/>
      <c r="Z557" s="351"/>
      <c r="AA557" s="351"/>
      <c r="AB557" s="351"/>
      <c r="AC557" s="351"/>
      <c r="AD557" s="351"/>
      <c r="AE557" s="351"/>
      <c r="AF557" s="351"/>
      <c r="AG557" s="351"/>
      <c r="AH557" s="351"/>
      <c r="AI557" s="351"/>
      <c r="AJ557" s="351"/>
      <c r="AK557" s="351"/>
      <c r="AL557" s="351"/>
      <c r="AM557" s="351"/>
    </row>
    <row r="558" ht="12.0" customHeight="1">
      <c r="A558" s="351"/>
      <c r="B558" s="351"/>
      <c r="C558" s="351"/>
      <c r="D558" s="351"/>
      <c r="E558" s="351"/>
      <c r="F558" s="351"/>
      <c r="G558" s="351"/>
      <c r="H558" s="351"/>
      <c r="I558" s="351"/>
      <c r="J558" s="351"/>
      <c r="K558" s="351"/>
      <c r="L558" s="351"/>
      <c r="M558" s="351"/>
      <c r="N558" s="351"/>
      <c r="O558" s="351"/>
      <c r="P558" s="351"/>
      <c r="Q558" s="351"/>
      <c r="R558" s="351"/>
      <c r="S558" s="619"/>
      <c r="T558" s="351"/>
      <c r="U558" s="351"/>
      <c r="V558" s="351"/>
      <c r="W558" s="351"/>
      <c r="X558" s="351"/>
      <c r="Y558" s="351"/>
      <c r="Z558" s="351"/>
      <c r="AA558" s="351"/>
      <c r="AB558" s="351"/>
      <c r="AC558" s="351"/>
      <c r="AD558" s="351"/>
      <c r="AE558" s="351"/>
      <c r="AF558" s="351"/>
      <c r="AG558" s="351"/>
      <c r="AH558" s="351"/>
      <c r="AI558" s="351"/>
      <c r="AJ558" s="351"/>
      <c r="AK558" s="351"/>
      <c r="AL558" s="351"/>
      <c r="AM558" s="351"/>
    </row>
    <row r="559" ht="12.0" customHeight="1">
      <c r="A559" s="351"/>
      <c r="B559" s="351"/>
      <c r="C559" s="351"/>
      <c r="D559" s="351"/>
      <c r="E559" s="351"/>
      <c r="F559" s="351"/>
      <c r="G559" s="351"/>
      <c r="H559" s="351"/>
      <c r="I559" s="351"/>
      <c r="J559" s="351"/>
      <c r="K559" s="351"/>
      <c r="L559" s="351"/>
      <c r="M559" s="351"/>
      <c r="N559" s="351"/>
      <c r="O559" s="351"/>
      <c r="P559" s="351"/>
      <c r="Q559" s="351"/>
      <c r="R559" s="351"/>
      <c r="S559" s="619"/>
      <c r="T559" s="351"/>
      <c r="U559" s="351"/>
      <c r="V559" s="351"/>
      <c r="W559" s="351"/>
      <c r="X559" s="351"/>
      <c r="Y559" s="351"/>
      <c r="Z559" s="351"/>
      <c r="AA559" s="351"/>
      <c r="AB559" s="351"/>
      <c r="AC559" s="351"/>
      <c r="AD559" s="351"/>
      <c r="AE559" s="351"/>
      <c r="AF559" s="351"/>
      <c r="AG559" s="351"/>
      <c r="AH559" s="351"/>
      <c r="AI559" s="351"/>
      <c r="AJ559" s="351"/>
      <c r="AK559" s="351"/>
      <c r="AL559" s="351"/>
      <c r="AM559" s="351"/>
    </row>
    <row r="560" ht="12.0" customHeight="1">
      <c r="A560" s="351"/>
      <c r="B560" s="351"/>
      <c r="C560" s="351"/>
      <c r="D560" s="351"/>
      <c r="E560" s="351"/>
      <c r="F560" s="351"/>
      <c r="G560" s="351"/>
      <c r="H560" s="351"/>
      <c r="I560" s="351"/>
      <c r="J560" s="351"/>
      <c r="K560" s="351"/>
      <c r="L560" s="351"/>
      <c r="M560" s="351"/>
      <c r="N560" s="351"/>
      <c r="O560" s="351"/>
      <c r="P560" s="351"/>
      <c r="Q560" s="351"/>
      <c r="R560" s="351"/>
      <c r="S560" s="619"/>
      <c r="T560" s="351"/>
      <c r="U560" s="351"/>
      <c r="V560" s="351"/>
      <c r="W560" s="351"/>
      <c r="X560" s="351"/>
      <c r="Y560" s="351"/>
      <c r="Z560" s="351"/>
      <c r="AA560" s="351"/>
      <c r="AB560" s="351"/>
      <c r="AC560" s="351"/>
      <c r="AD560" s="351"/>
      <c r="AE560" s="351"/>
      <c r="AF560" s="351"/>
      <c r="AG560" s="351"/>
      <c r="AH560" s="351"/>
      <c r="AI560" s="351"/>
      <c r="AJ560" s="351"/>
      <c r="AK560" s="351"/>
      <c r="AL560" s="351"/>
      <c r="AM560" s="351"/>
    </row>
    <row r="561" ht="12.0" customHeight="1">
      <c r="A561" s="351"/>
      <c r="B561" s="351"/>
      <c r="C561" s="351"/>
      <c r="D561" s="351"/>
      <c r="E561" s="351"/>
      <c r="F561" s="351"/>
      <c r="G561" s="351"/>
      <c r="H561" s="351"/>
      <c r="I561" s="351"/>
      <c r="J561" s="351"/>
      <c r="K561" s="351"/>
      <c r="L561" s="351"/>
      <c r="M561" s="351"/>
      <c r="N561" s="351"/>
      <c r="O561" s="351"/>
      <c r="P561" s="351"/>
      <c r="Q561" s="351"/>
      <c r="R561" s="351"/>
      <c r="S561" s="619"/>
      <c r="T561" s="351"/>
      <c r="U561" s="351"/>
      <c r="V561" s="351"/>
      <c r="W561" s="351"/>
      <c r="X561" s="351"/>
      <c r="Y561" s="351"/>
      <c r="Z561" s="351"/>
      <c r="AA561" s="351"/>
      <c r="AB561" s="351"/>
      <c r="AC561" s="351"/>
      <c r="AD561" s="351"/>
      <c r="AE561" s="351"/>
      <c r="AF561" s="351"/>
      <c r="AG561" s="351"/>
      <c r="AH561" s="351"/>
      <c r="AI561" s="351"/>
      <c r="AJ561" s="351"/>
      <c r="AK561" s="351"/>
      <c r="AL561" s="351"/>
      <c r="AM561" s="351"/>
    </row>
    <row r="562" ht="12.0" customHeight="1">
      <c r="A562" s="351"/>
      <c r="B562" s="351"/>
      <c r="C562" s="351"/>
      <c r="D562" s="351"/>
      <c r="E562" s="351"/>
      <c r="F562" s="351"/>
      <c r="G562" s="351"/>
      <c r="H562" s="351"/>
      <c r="I562" s="351"/>
      <c r="J562" s="351"/>
      <c r="K562" s="351"/>
      <c r="L562" s="351"/>
      <c r="M562" s="351"/>
      <c r="N562" s="351"/>
      <c r="O562" s="351"/>
      <c r="P562" s="351"/>
      <c r="Q562" s="351"/>
      <c r="R562" s="351"/>
      <c r="S562" s="619"/>
      <c r="T562" s="351"/>
      <c r="U562" s="351"/>
      <c r="V562" s="351"/>
      <c r="W562" s="351"/>
      <c r="X562" s="351"/>
      <c r="Y562" s="351"/>
      <c r="Z562" s="351"/>
      <c r="AA562" s="351"/>
      <c r="AB562" s="351"/>
      <c r="AC562" s="351"/>
      <c r="AD562" s="351"/>
      <c r="AE562" s="351"/>
      <c r="AF562" s="351"/>
      <c r="AG562" s="351"/>
      <c r="AH562" s="351"/>
      <c r="AI562" s="351"/>
      <c r="AJ562" s="351"/>
      <c r="AK562" s="351"/>
      <c r="AL562" s="351"/>
      <c r="AM562" s="351"/>
    </row>
    <row r="563" ht="12.0" customHeight="1">
      <c r="A563" s="351"/>
      <c r="B563" s="351"/>
      <c r="C563" s="351"/>
      <c r="D563" s="351"/>
      <c r="E563" s="351"/>
      <c r="F563" s="351"/>
      <c r="G563" s="351"/>
      <c r="H563" s="351"/>
      <c r="I563" s="351"/>
      <c r="J563" s="351"/>
      <c r="K563" s="351"/>
      <c r="L563" s="351"/>
      <c r="M563" s="351"/>
      <c r="N563" s="351"/>
      <c r="O563" s="351"/>
      <c r="P563" s="351"/>
      <c r="Q563" s="351"/>
      <c r="R563" s="351"/>
      <c r="S563" s="619"/>
      <c r="T563" s="351"/>
      <c r="U563" s="351"/>
      <c r="V563" s="351"/>
      <c r="W563" s="351"/>
      <c r="X563" s="351"/>
      <c r="Y563" s="351"/>
      <c r="Z563" s="351"/>
      <c r="AA563" s="351"/>
      <c r="AB563" s="351"/>
      <c r="AC563" s="351"/>
      <c r="AD563" s="351"/>
      <c r="AE563" s="351"/>
      <c r="AF563" s="351"/>
      <c r="AG563" s="351"/>
      <c r="AH563" s="351"/>
      <c r="AI563" s="351"/>
      <c r="AJ563" s="351"/>
      <c r="AK563" s="351"/>
      <c r="AL563" s="351"/>
      <c r="AM563" s="351"/>
    </row>
    <row r="564" ht="12.0" customHeight="1">
      <c r="A564" s="351"/>
      <c r="B564" s="351"/>
      <c r="C564" s="351"/>
      <c r="D564" s="351"/>
      <c r="E564" s="351"/>
      <c r="F564" s="351"/>
      <c r="G564" s="351"/>
      <c r="H564" s="351"/>
      <c r="I564" s="351"/>
      <c r="J564" s="351"/>
      <c r="K564" s="351"/>
      <c r="L564" s="351"/>
      <c r="M564" s="351"/>
      <c r="N564" s="351"/>
      <c r="O564" s="351"/>
      <c r="P564" s="351"/>
      <c r="Q564" s="351"/>
      <c r="R564" s="351"/>
      <c r="S564" s="619"/>
      <c r="T564" s="351"/>
      <c r="U564" s="351"/>
      <c r="V564" s="351"/>
      <c r="W564" s="351"/>
      <c r="X564" s="351"/>
      <c r="Y564" s="351"/>
      <c r="Z564" s="351"/>
      <c r="AA564" s="351"/>
      <c r="AB564" s="351"/>
      <c r="AC564" s="351"/>
      <c r="AD564" s="351"/>
      <c r="AE564" s="351"/>
      <c r="AF564" s="351"/>
      <c r="AG564" s="351"/>
      <c r="AH564" s="351"/>
      <c r="AI564" s="351"/>
      <c r="AJ564" s="351"/>
      <c r="AK564" s="351"/>
      <c r="AL564" s="351"/>
      <c r="AM564" s="351"/>
    </row>
    <row r="565" ht="12.0" customHeight="1">
      <c r="A565" s="351"/>
      <c r="B565" s="351"/>
      <c r="C565" s="351"/>
      <c r="D565" s="351"/>
      <c r="E565" s="351"/>
      <c r="F565" s="351"/>
      <c r="G565" s="351"/>
      <c r="H565" s="351"/>
      <c r="I565" s="351"/>
      <c r="J565" s="351"/>
      <c r="K565" s="351"/>
      <c r="L565" s="351"/>
      <c r="M565" s="351"/>
      <c r="N565" s="351"/>
      <c r="O565" s="351"/>
      <c r="P565" s="351"/>
      <c r="Q565" s="351"/>
      <c r="R565" s="351"/>
      <c r="S565" s="619"/>
      <c r="T565" s="351"/>
      <c r="U565" s="351"/>
      <c r="V565" s="351"/>
      <c r="W565" s="351"/>
      <c r="X565" s="351"/>
      <c r="Y565" s="351"/>
      <c r="Z565" s="351"/>
      <c r="AA565" s="351"/>
      <c r="AB565" s="351"/>
      <c r="AC565" s="351"/>
      <c r="AD565" s="351"/>
      <c r="AE565" s="351"/>
      <c r="AF565" s="351"/>
      <c r="AG565" s="351"/>
      <c r="AH565" s="351"/>
      <c r="AI565" s="351"/>
      <c r="AJ565" s="351"/>
      <c r="AK565" s="351"/>
      <c r="AL565" s="351"/>
      <c r="AM565" s="351"/>
    </row>
    <row r="566" ht="12.0" customHeight="1">
      <c r="A566" s="351"/>
      <c r="B566" s="351"/>
      <c r="C566" s="351"/>
      <c r="D566" s="351"/>
      <c r="E566" s="351"/>
      <c r="F566" s="351"/>
      <c r="G566" s="351"/>
      <c r="H566" s="351"/>
      <c r="I566" s="351"/>
      <c r="J566" s="351"/>
      <c r="K566" s="351"/>
      <c r="L566" s="351"/>
      <c r="M566" s="351"/>
      <c r="N566" s="351"/>
      <c r="O566" s="351"/>
      <c r="P566" s="351"/>
      <c r="Q566" s="351"/>
      <c r="R566" s="351"/>
      <c r="S566" s="619"/>
      <c r="T566" s="351"/>
      <c r="U566" s="351"/>
      <c r="V566" s="351"/>
      <c r="W566" s="351"/>
      <c r="X566" s="351"/>
      <c r="Y566" s="351"/>
      <c r="Z566" s="351"/>
      <c r="AA566" s="351"/>
      <c r="AB566" s="351"/>
      <c r="AC566" s="351"/>
      <c r="AD566" s="351"/>
      <c r="AE566" s="351"/>
      <c r="AF566" s="351"/>
      <c r="AG566" s="351"/>
      <c r="AH566" s="351"/>
      <c r="AI566" s="351"/>
      <c r="AJ566" s="351"/>
      <c r="AK566" s="351"/>
      <c r="AL566" s="351"/>
      <c r="AM566" s="351"/>
    </row>
    <row r="567" ht="12.0" customHeight="1">
      <c r="A567" s="351"/>
      <c r="B567" s="351"/>
      <c r="C567" s="351"/>
      <c r="D567" s="351"/>
      <c r="E567" s="351"/>
      <c r="F567" s="351"/>
      <c r="G567" s="351"/>
      <c r="H567" s="351"/>
      <c r="I567" s="351"/>
      <c r="J567" s="351"/>
      <c r="K567" s="351"/>
      <c r="L567" s="351"/>
      <c r="M567" s="351"/>
      <c r="N567" s="351"/>
      <c r="O567" s="351"/>
      <c r="P567" s="351"/>
      <c r="Q567" s="351"/>
      <c r="R567" s="351"/>
      <c r="S567" s="619"/>
      <c r="T567" s="351"/>
      <c r="U567" s="351"/>
      <c r="V567" s="351"/>
      <c r="W567" s="351"/>
      <c r="X567" s="351"/>
      <c r="Y567" s="351"/>
      <c r="Z567" s="351"/>
      <c r="AA567" s="351"/>
      <c r="AB567" s="351"/>
      <c r="AC567" s="351"/>
      <c r="AD567" s="351"/>
      <c r="AE567" s="351"/>
      <c r="AF567" s="351"/>
      <c r="AG567" s="351"/>
      <c r="AH567" s="351"/>
      <c r="AI567" s="351"/>
      <c r="AJ567" s="351"/>
      <c r="AK567" s="351"/>
      <c r="AL567" s="351"/>
      <c r="AM567" s="351"/>
    </row>
    <row r="568" ht="12.0" customHeight="1">
      <c r="A568" s="351"/>
      <c r="B568" s="351"/>
      <c r="C568" s="351"/>
      <c r="D568" s="351"/>
      <c r="E568" s="351"/>
      <c r="F568" s="351"/>
      <c r="G568" s="351"/>
      <c r="H568" s="351"/>
      <c r="I568" s="351"/>
      <c r="J568" s="351"/>
      <c r="K568" s="351"/>
      <c r="L568" s="351"/>
      <c r="M568" s="351"/>
      <c r="N568" s="351"/>
      <c r="O568" s="351"/>
      <c r="P568" s="351"/>
      <c r="Q568" s="351"/>
      <c r="R568" s="351"/>
      <c r="S568" s="619"/>
      <c r="T568" s="351"/>
      <c r="U568" s="351"/>
      <c r="V568" s="351"/>
      <c r="W568" s="351"/>
      <c r="X568" s="351"/>
      <c r="Y568" s="351"/>
      <c r="Z568" s="351"/>
      <c r="AA568" s="351"/>
      <c r="AB568" s="351"/>
      <c r="AC568" s="351"/>
      <c r="AD568" s="351"/>
      <c r="AE568" s="351"/>
      <c r="AF568" s="351"/>
      <c r="AG568" s="351"/>
      <c r="AH568" s="351"/>
      <c r="AI568" s="351"/>
      <c r="AJ568" s="351"/>
      <c r="AK568" s="351"/>
      <c r="AL568" s="351"/>
      <c r="AM568" s="351"/>
    </row>
    <row r="569" ht="12.0" customHeight="1">
      <c r="A569" s="351"/>
      <c r="B569" s="351"/>
      <c r="C569" s="351"/>
      <c r="D569" s="351"/>
      <c r="E569" s="351"/>
      <c r="F569" s="351"/>
      <c r="G569" s="351"/>
      <c r="H569" s="351"/>
      <c r="I569" s="351"/>
      <c r="J569" s="351"/>
      <c r="K569" s="351"/>
      <c r="L569" s="351"/>
      <c r="M569" s="351"/>
      <c r="N569" s="351"/>
      <c r="O569" s="351"/>
      <c r="P569" s="351"/>
      <c r="Q569" s="351"/>
      <c r="R569" s="351"/>
      <c r="S569" s="619"/>
      <c r="T569" s="351"/>
      <c r="U569" s="351"/>
      <c r="V569" s="351"/>
      <c r="W569" s="351"/>
      <c r="X569" s="351"/>
      <c r="Y569" s="351"/>
      <c r="Z569" s="351"/>
      <c r="AA569" s="351"/>
      <c r="AB569" s="351"/>
      <c r="AC569" s="351"/>
      <c r="AD569" s="351"/>
      <c r="AE569" s="351"/>
      <c r="AF569" s="351"/>
      <c r="AG569" s="351"/>
      <c r="AH569" s="351"/>
      <c r="AI569" s="351"/>
      <c r="AJ569" s="351"/>
      <c r="AK569" s="351"/>
      <c r="AL569" s="351"/>
      <c r="AM569" s="351"/>
    </row>
    <row r="570" ht="12.0" customHeight="1">
      <c r="A570" s="351"/>
      <c r="B570" s="351"/>
      <c r="C570" s="351"/>
      <c r="D570" s="351"/>
      <c r="E570" s="351"/>
      <c r="F570" s="351"/>
      <c r="G570" s="351"/>
      <c r="H570" s="351"/>
      <c r="I570" s="351"/>
      <c r="J570" s="351"/>
      <c r="K570" s="351"/>
      <c r="L570" s="351"/>
      <c r="M570" s="351"/>
      <c r="N570" s="351"/>
      <c r="O570" s="351"/>
      <c r="P570" s="351"/>
      <c r="Q570" s="351"/>
      <c r="R570" s="351"/>
      <c r="S570" s="619"/>
      <c r="T570" s="351"/>
      <c r="U570" s="351"/>
      <c r="V570" s="351"/>
      <c r="W570" s="351"/>
      <c r="X570" s="351"/>
      <c r="Y570" s="351"/>
      <c r="Z570" s="351"/>
      <c r="AA570" s="351"/>
      <c r="AB570" s="351"/>
      <c r="AC570" s="351"/>
      <c r="AD570" s="351"/>
      <c r="AE570" s="351"/>
      <c r="AF570" s="351"/>
      <c r="AG570" s="351"/>
      <c r="AH570" s="351"/>
      <c r="AI570" s="351"/>
      <c r="AJ570" s="351"/>
      <c r="AK570" s="351"/>
      <c r="AL570" s="351"/>
      <c r="AM570" s="351"/>
    </row>
    <row r="571" ht="12.0" customHeight="1">
      <c r="A571" s="351"/>
      <c r="B571" s="351"/>
      <c r="C571" s="351"/>
      <c r="D571" s="351"/>
      <c r="E571" s="351"/>
      <c r="F571" s="351"/>
      <c r="G571" s="351"/>
      <c r="H571" s="351"/>
      <c r="I571" s="351"/>
      <c r="J571" s="351"/>
      <c r="K571" s="351"/>
      <c r="L571" s="351"/>
      <c r="M571" s="351"/>
      <c r="N571" s="351"/>
      <c r="O571" s="351"/>
      <c r="P571" s="351"/>
      <c r="Q571" s="351"/>
      <c r="R571" s="351"/>
      <c r="S571" s="619"/>
      <c r="T571" s="351"/>
      <c r="U571" s="351"/>
      <c r="V571" s="351"/>
      <c r="W571" s="351"/>
      <c r="X571" s="351"/>
      <c r="Y571" s="351"/>
      <c r="Z571" s="351"/>
      <c r="AA571" s="351"/>
      <c r="AB571" s="351"/>
      <c r="AC571" s="351"/>
      <c r="AD571" s="351"/>
      <c r="AE571" s="351"/>
      <c r="AF571" s="351"/>
      <c r="AG571" s="351"/>
      <c r="AH571" s="351"/>
      <c r="AI571" s="351"/>
      <c r="AJ571" s="351"/>
      <c r="AK571" s="351"/>
      <c r="AL571" s="351"/>
      <c r="AM571" s="351"/>
    </row>
    <row r="572" ht="12.0" customHeight="1">
      <c r="A572" s="351"/>
      <c r="B572" s="351"/>
      <c r="C572" s="351"/>
      <c r="D572" s="351"/>
      <c r="E572" s="351"/>
      <c r="F572" s="351"/>
      <c r="G572" s="351"/>
      <c r="H572" s="351"/>
      <c r="I572" s="351"/>
      <c r="J572" s="351"/>
      <c r="K572" s="351"/>
      <c r="L572" s="351"/>
      <c r="M572" s="351"/>
      <c r="N572" s="351"/>
      <c r="O572" s="351"/>
      <c r="P572" s="351"/>
      <c r="Q572" s="351"/>
      <c r="R572" s="351"/>
      <c r="S572" s="619"/>
      <c r="T572" s="351"/>
      <c r="U572" s="351"/>
      <c r="V572" s="351"/>
      <c r="W572" s="351"/>
      <c r="X572" s="351"/>
      <c r="Y572" s="351"/>
      <c r="Z572" s="351"/>
      <c r="AA572" s="351"/>
      <c r="AB572" s="351"/>
      <c r="AC572" s="351"/>
      <c r="AD572" s="351"/>
      <c r="AE572" s="351"/>
      <c r="AF572" s="351"/>
      <c r="AG572" s="351"/>
      <c r="AH572" s="351"/>
      <c r="AI572" s="351"/>
      <c r="AJ572" s="351"/>
      <c r="AK572" s="351"/>
      <c r="AL572" s="351"/>
      <c r="AM572" s="351"/>
    </row>
    <row r="573" ht="12.0" customHeight="1">
      <c r="A573" s="351"/>
      <c r="B573" s="351"/>
      <c r="C573" s="351"/>
      <c r="D573" s="351"/>
      <c r="E573" s="351"/>
      <c r="F573" s="351"/>
      <c r="G573" s="351"/>
      <c r="H573" s="351"/>
      <c r="I573" s="351"/>
      <c r="J573" s="351"/>
      <c r="K573" s="351"/>
      <c r="L573" s="351"/>
      <c r="M573" s="351"/>
      <c r="N573" s="351"/>
      <c r="O573" s="351"/>
      <c r="P573" s="351"/>
      <c r="Q573" s="351"/>
      <c r="R573" s="351"/>
      <c r="S573" s="619"/>
      <c r="T573" s="351"/>
      <c r="U573" s="351"/>
      <c r="V573" s="351"/>
      <c r="W573" s="351"/>
      <c r="X573" s="351"/>
      <c r="Y573" s="351"/>
      <c r="Z573" s="351"/>
      <c r="AA573" s="351"/>
      <c r="AB573" s="351"/>
      <c r="AC573" s="351"/>
      <c r="AD573" s="351"/>
      <c r="AE573" s="351"/>
      <c r="AF573" s="351"/>
      <c r="AG573" s="351"/>
      <c r="AH573" s="351"/>
      <c r="AI573" s="351"/>
      <c r="AJ573" s="351"/>
      <c r="AK573" s="351"/>
      <c r="AL573" s="351"/>
      <c r="AM573" s="351"/>
    </row>
    <row r="574" ht="12.0" customHeight="1">
      <c r="A574" s="351"/>
      <c r="B574" s="351"/>
      <c r="C574" s="351"/>
      <c r="D574" s="351"/>
      <c r="E574" s="351"/>
      <c r="F574" s="351"/>
      <c r="G574" s="351"/>
      <c r="H574" s="351"/>
      <c r="I574" s="351"/>
      <c r="J574" s="351"/>
      <c r="K574" s="351"/>
      <c r="L574" s="351"/>
      <c r="M574" s="351"/>
      <c r="N574" s="351"/>
      <c r="O574" s="351"/>
      <c r="P574" s="351"/>
      <c r="Q574" s="351"/>
      <c r="R574" s="351"/>
      <c r="S574" s="619"/>
      <c r="T574" s="351"/>
      <c r="U574" s="351"/>
      <c r="V574" s="351"/>
      <c r="W574" s="351"/>
      <c r="X574" s="351"/>
      <c r="Y574" s="351"/>
      <c r="Z574" s="351"/>
      <c r="AA574" s="351"/>
      <c r="AB574" s="351"/>
      <c r="AC574" s="351"/>
      <c r="AD574" s="351"/>
      <c r="AE574" s="351"/>
      <c r="AF574" s="351"/>
      <c r="AG574" s="351"/>
      <c r="AH574" s="351"/>
      <c r="AI574" s="351"/>
      <c r="AJ574" s="351"/>
      <c r="AK574" s="351"/>
      <c r="AL574" s="351"/>
      <c r="AM574" s="351"/>
    </row>
    <row r="575" ht="12.0" customHeight="1">
      <c r="A575" s="351"/>
      <c r="B575" s="351"/>
      <c r="C575" s="351"/>
      <c r="D575" s="351"/>
      <c r="E575" s="351"/>
      <c r="F575" s="351"/>
      <c r="G575" s="351"/>
      <c r="H575" s="351"/>
      <c r="I575" s="351"/>
      <c r="J575" s="351"/>
      <c r="K575" s="351"/>
      <c r="L575" s="351"/>
      <c r="M575" s="351"/>
      <c r="N575" s="351"/>
      <c r="O575" s="351"/>
      <c r="P575" s="351"/>
      <c r="Q575" s="351"/>
      <c r="R575" s="351"/>
      <c r="S575" s="619"/>
      <c r="T575" s="351"/>
      <c r="U575" s="351"/>
      <c r="V575" s="351"/>
      <c r="W575" s="351"/>
      <c r="X575" s="351"/>
      <c r="Y575" s="351"/>
      <c r="Z575" s="351"/>
      <c r="AA575" s="351"/>
      <c r="AB575" s="351"/>
      <c r="AC575" s="351"/>
      <c r="AD575" s="351"/>
      <c r="AE575" s="351"/>
      <c r="AF575" s="351"/>
      <c r="AG575" s="351"/>
      <c r="AH575" s="351"/>
      <c r="AI575" s="351"/>
      <c r="AJ575" s="351"/>
      <c r="AK575" s="351"/>
      <c r="AL575" s="351"/>
      <c r="AM575" s="351"/>
    </row>
    <row r="576" ht="12.0" customHeight="1">
      <c r="A576" s="351"/>
      <c r="B576" s="351"/>
      <c r="C576" s="351"/>
      <c r="D576" s="351"/>
      <c r="E576" s="351"/>
      <c r="F576" s="351"/>
      <c r="G576" s="351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R576" s="351"/>
      <c r="S576" s="619"/>
      <c r="T576" s="351"/>
      <c r="U576" s="351"/>
      <c r="V576" s="351"/>
      <c r="W576" s="351"/>
      <c r="X576" s="351"/>
      <c r="Y576" s="351"/>
      <c r="Z576" s="351"/>
      <c r="AA576" s="351"/>
      <c r="AB576" s="351"/>
      <c r="AC576" s="351"/>
      <c r="AD576" s="351"/>
      <c r="AE576" s="351"/>
      <c r="AF576" s="351"/>
      <c r="AG576" s="351"/>
      <c r="AH576" s="351"/>
      <c r="AI576" s="351"/>
      <c r="AJ576" s="351"/>
      <c r="AK576" s="351"/>
      <c r="AL576" s="351"/>
      <c r="AM576" s="351"/>
    </row>
    <row r="577" ht="12.0" customHeight="1">
      <c r="A577" s="351"/>
      <c r="B577" s="351"/>
      <c r="C577" s="351"/>
      <c r="D577" s="351"/>
      <c r="E577" s="351"/>
      <c r="F577" s="351"/>
      <c r="G577" s="351"/>
      <c r="H577" s="351"/>
      <c r="I577" s="351"/>
      <c r="J577" s="351"/>
      <c r="K577" s="351"/>
      <c r="L577" s="351"/>
      <c r="M577" s="351"/>
      <c r="N577" s="351"/>
      <c r="O577" s="351"/>
      <c r="P577" s="351"/>
      <c r="Q577" s="351"/>
      <c r="R577" s="351"/>
      <c r="S577" s="619"/>
      <c r="T577" s="351"/>
      <c r="U577" s="351"/>
      <c r="V577" s="351"/>
      <c r="W577" s="351"/>
      <c r="X577" s="351"/>
      <c r="Y577" s="351"/>
      <c r="Z577" s="351"/>
      <c r="AA577" s="351"/>
      <c r="AB577" s="351"/>
      <c r="AC577" s="351"/>
      <c r="AD577" s="351"/>
      <c r="AE577" s="351"/>
      <c r="AF577" s="351"/>
      <c r="AG577" s="351"/>
      <c r="AH577" s="351"/>
      <c r="AI577" s="351"/>
      <c r="AJ577" s="351"/>
      <c r="AK577" s="351"/>
      <c r="AL577" s="351"/>
      <c r="AM577" s="351"/>
    </row>
    <row r="578" ht="12.0" customHeight="1">
      <c r="A578" s="351"/>
      <c r="B578" s="351"/>
      <c r="C578" s="351"/>
      <c r="D578" s="351"/>
      <c r="E578" s="351"/>
      <c r="F578" s="351"/>
      <c r="G578" s="351"/>
      <c r="H578" s="351"/>
      <c r="I578" s="351"/>
      <c r="J578" s="351"/>
      <c r="K578" s="351"/>
      <c r="L578" s="351"/>
      <c r="M578" s="351"/>
      <c r="N578" s="351"/>
      <c r="O578" s="351"/>
      <c r="P578" s="351"/>
      <c r="Q578" s="351"/>
      <c r="R578" s="351"/>
      <c r="S578" s="619"/>
      <c r="T578" s="351"/>
      <c r="U578" s="351"/>
      <c r="V578" s="351"/>
      <c r="W578" s="351"/>
      <c r="X578" s="351"/>
      <c r="Y578" s="351"/>
      <c r="Z578" s="351"/>
      <c r="AA578" s="351"/>
      <c r="AB578" s="351"/>
      <c r="AC578" s="351"/>
      <c r="AD578" s="351"/>
      <c r="AE578" s="351"/>
      <c r="AF578" s="351"/>
      <c r="AG578" s="351"/>
      <c r="AH578" s="351"/>
      <c r="AI578" s="351"/>
      <c r="AJ578" s="351"/>
      <c r="AK578" s="351"/>
      <c r="AL578" s="351"/>
      <c r="AM578" s="351"/>
    </row>
    <row r="579" ht="12.0" customHeight="1">
      <c r="A579" s="351"/>
      <c r="B579" s="351"/>
      <c r="C579" s="351"/>
      <c r="D579" s="351"/>
      <c r="E579" s="351"/>
      <c r="F579" s="351"/>
      <c r="G579" s="351"/>
      <c r="H579" s="351"/>
      <c r="I579" s="351"/>
      <c r="J579" s="351"/>
      <c r="K579" s="351"/>
      <c r="L579" s="351"/>
      <c r="M579" s="351"/>
      <c r="N579" s="351"/>
      <c r="O579" s="351"/>
      <c r="P579" s="351"/>
      <c r="Q579" s="351"/>
      <c r="R579" s="351"/>
      <c r="S579" s="619"/>
      <c r="T579" s="351"/>
      <c r="U579" s="351"/>
      <c r="V579" s="351"/>
      <c r="W579" s="351"/>
      <c r="X579" s="351"/>
      <c r="Y579" s="351"/>
      <c r="Z579" s="351"/>
      <c r="AA579" s="351"/>
      <c r="AB579" s="351"/>
      <c r="AC579" s="351"/>
      <c r="AD579" s="351"/>
      <c r="AE579" s="351"/>
      <c r="AF579" s="351"/>
      <c r="AG579" s="351"/>
      <c r="AH579" s="351"/>
      <c r="AI579" s="351"/>
      <c r="AJ579" s="351"/>
      <c r="AK579" s="351"/>
      <c r="AL579" s="351"/>
      <c r="AM579" s="351"/>
    </row>
    <row r="580" ht="12.0" customHeight="1">
      <c r="A580" s="351"/>
      <c r="B580" s="351"/>
      <c r="C580" s="351"/>
      <c r="D580" s="351"/>
      <c r="E580" s="351"/>
      <c r="F580" s="351"/>
      <c r="G580" s="351"/>
      <c r="H580" s="351"/>
      <c r="I580" s="351"/>
      <c r="J580" s="351"/>
      <c r="K580" s="351"/>
      <c r="L580" s="351"/>
      <c r="M580" s="351"/>
      <c r="N580" s="351"/>
      <c r="O580" s="351"/>
      <c r="P580" s="351"/>
      <c r="Q580" s="351"/>
      <c r="R580" s="351"/>
      <c r="S580" s="619"/>
      <c r="T580" s="351"/>
      <c r="U580" s="351"/>
      <c r="V580" s="351"/>
      <c r="W580" s="351"/>
      <c r="X580" s="351"/>
      <c r="Y580" s="351"/>
      <c r="Z580" s="351"/>
      <c r="AA580" s="351"/>
      <c r="AB580" s="351"/>
      <c r="AC580" s="351"/>
      <c r="AD580" s="351"/>
      <c r="AE580" s="351"/>
      <c r="AF580" s="351"/>
      <c r="AG580" s="351"/>
      <c r="AH580" s="351"/>
      <c r="AI580" s="351"/>
      <c r="AJ580" s="351"/>
      <c r="AK580" s="351"/>
      <c r="AL580" s="351"/>
      <c r="AM580" s="351"/>
    </row>
    <row r="581" ht="12.0" customHeight="1">
      <c r="A581" s="351"/>
      <c r="B581" s="351"/>
      <c r="C581" s="351"/>
      <c r="D581" s="351"/>
      <c r="E581" s="351"/>
      <c r="F581" s="351"/>
      <c r="G581" s="351"/>
      <c r="H581" s="351"/>
      <c r="I581" s="351"/>
      <c r="J581" s="351"/>
      <c r="K581" s="351"/>
      <c r="L581" s="351"/>
      <c r="M581" s="351"/>
      <c r="N581" s="351"/>
      <c r="O581" s="351"/>
      <c r="P581" s="351"/>
      <c r="Q581" s="351"/>
      <c r="R581" s="351"/>
      <c r="S581" s="619"/>
      <c r="T581" s="351"/>
      <c r="U581" s="351"/>
      <c r="V581" s="351"/>
      <c r="W581" s="351"/>
      <c r="X581" s="351"/>
      <c r="Y581" s="351"/>
      <c r="Z581" s="351"/>
      <c r="AA581" s="351"/>
      <c r="AB581" s="351"/>
      <c r="AC581" s="351"/>
      <c r="AD581" s="351"/>
      <c r="AE581" s="351"/>
      <c r="AF581" s="351"/>
      <c r="AG581" s="351"/>
      <c r="AH581" s="351"/>
      <c r="AI581" s="351"/>
      <c r="AJ581" s="351"/>
      <c r="AK581" s="351"/>
      <c r="AL581" s="351"/>
      <c r="AM581" s="351"/>
    </row>
    <row r="582" ht="12.0" customHeight="1">
      <c r="A582" s="351"/>
      <c r="B582" s="351"/>
      <c r="C582" s="351"/>
      <c r="D582" s="351"/>
      <c r="E582" s="351"/>
      <c r="F582" s="351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619"/>
      <c r="T582" s="351"/>
      <c r="U582" s="351"/>
      <c r="V582" s="351"/>
      <c r="W582" s="351"/>
      <c r="X582" s="351"/>
      <c r="Y582" s="351"/>
      <c r="Z582" s="351"/>
      <c r="AA582" s="351"/>
      <c r="AB582" s="351"/>
      <c r="AC582" s="351"/>
      <c r="AD582" s="351"/>
      <c r="AE582" s="351"/>
      <c r="AF582" s="351"/>
      <c r="AG582" s="351"/>
      <c r="AH582" s="351"/>
      <c r="AI582" s="351"/>
      <c r="AJ582" s="351"/>
      <c r="AK582" s="351"/>
      <c r="AL582" s="351"/>
      <c r="AM582" s="351"/>
    </row>
    <row r="583" ht="12.0" customHeight="1">
      <c r="A583" s="351"/>
      <c r="B583" s="351"/>
      <c r="C583" s="351"/>
      <c r="D583" s="351"/>
      <c r="E583" s="351"/>
      <c r="F583" s="351"/>
      <c r="G583" s="351"/>
      <c r="H583" s="351"/>
      <c r="I583" s="351"/>
      <c r="J583" s="351"/>
      <c r="K583" s="351"/>
      <c r="L583" s="351"/>
      <c r="M583" s="351"/>
      <c r="N583" s="351"/>
      <c r="O583" s="351"/>
      <c r="P583" s="351"/>
      <c r="Q583" s="351"/>
      <c r="R583" s="351"/>
      <c r="S583" s="619"/>
      <c r="T583" s="351"/>
      <c r="U583" s="351"/>
      <c r="V583" s="351"/>
      <c r="W583" s="351"/>
      <c r="X583" s="351"/>
      <c r="Y583" s="351"/>
      <c r="Z583" s="351"/>
      <c r="AA583" s="351"/>
      <c r="AB583" s="351"/>
      <c r="AC583" s="351"/>
      <c r="AD583" s="351"/>
      <c r="AE583" s="351"/>
      <c r="AF583" s="351"/>
      <c r="AG583" s="351"/>
      <c r="AH583" s="351"/>
      <c r="AI583" s="351"/>
      <c r="AJ583" s="351"/>
      <c r="AK583" s="351"/>
      <c r="AL583" s="351"/>
      <c r="AM583" s="351"/>
    </row>
    <row r="584" ht="12.0" customHeight="1">
      <c r="A584" s="351"/>
      <c r="B584" s="351"/>
      <c r="C584" s="351"/>
      <c r="D584" s="351"/>
      <c r="E584" s="351"/>
      <c r="F584" s="351"/>
      <c r="G584" s="351"/>
      <c r="H584" s="351"/>
      <c r="I584" s="351"/>
      <c r="J584" s="351"/>
      <c r="K584" s="351"/>
      <c r="L584" s="351"/>
      <c r="M584" s="351"/>
      <c r="N584" s="351"/>
      <c r="O584" s="351"/>
      <c r="P584" s="351"/>
      <c r="Q584" s="351"/>
      <c r="R584" s="351"/>
      <c r="S584" s="619"/>
      <c r="T584" s="351"/>
      <c r="U584" s="351"/>
      <c r="V584" s="351"/>
      <c r="W584" s="351"/>
      <c r="X584" s="351"/>
      <c r="Y584" s="351"/>
      <c r="Z584" s="351"/>
      <c r="AA584" s="351"/>
      <c r="AB584" s="351"/>
      <c r="AC584" s="351"/>
      <c r="AD584" s="351"/>
      <c r="AE584" s="351"/>
      <c r="AF584" s="351"/>
      <c r="AG584" s="351"/>
      <c r="AH584" s="351"/>
      <c r="AI584" s="351"/>
      <c r="AJ584" s="351"/>
      <c r="AK584" s="351"/>
      <c r="AL584" s="351"/>
      <c r="AM584" s="351"/>
    </row>
    <row r="585" ht="12.0" customHeight="1">
      <c r="A585" s="351"/>
      <c r="B585" s="351"/>
      <c r="C585" s="351"/>
      <c r="D585" s="351"/>
      <c r="E585" s="351"/>
      <c r="F585" s="351"/>
      <c r="G585" s="351"/>
      <c r="H585" s="351"/>
      <c r="I585" s="351"/>
      <c r="J585" s="351"/>
      <c r="K585" s="351"/>
      <c r="L585" s="351"/>
      <c r="M585" s="351"/>
      <c r="N585" s="351"/>
      <c r="O585" s="351"/>
      <c r="P585" s="351"/>
      <c r="Q585" s="351"/>
      <c r="R585" s="351"/>
      <c r="S585" s="619"/>
      <c r="T585" s="351"/>
      <c r="U585" s="351"/>
      <c r="V585" s="351"/>
      <c r="W585" s="351"/>
      <c r="X585" s="351"/>
      <c r="Y585" s="351"/>
      <c r="Z585" s="351"/>
      <c r="AA585" s="351"/>
      <c r="AB585" s="351"/>
      <c r="AC585" s="351"/>
      <c r="AD585" s="351"/>
      <c r="AE585" s="351"/>
      <c r="AF585" s="351"/>
      <c r="AG585" s="351"/>
      <c r="AH585" s="351"/>
      <c r="AI585" s="351"/>
      <c r="AJ585" s="351"/>
      <c r="AK585" s="351"/>
      <c r="AL585" s="351"/>
      <c r="AM585" s="351"/>
    </row>
    <row r="586" ht="12.0" customHeight="1">
      <c r="A586" s="351"/>
      <c r="B586" s="351"/>
      <c r="C586" s="351"/>
      <c r="D586" s="351"/>
      <c r="E586" s="351"/>
      <c r="F586" s="351"/>
      <c r="G586" s="351"/>
      <c r="H586" s="351"/>
      <c r="I586" s="351"/>
      <c r="J586" s="351"/>
      <c r="K586" s="351"/>
      <c r="L586" s="351"/>
      <c r="M586" s="351"/>
      <c r="N586" s="351"/>
      <c r="O586" s="351"/>
      <c r="P586" s="351"/>
      <c r="Q586" s="351"/>
      <c r="R586" s="351"/>
      <c r="S586" s="619"/>
      <c r="T586" s="351"/>
      <c r="U586" s="351"/>
      <c r="V586" s="351"/>
      <c r="W586" s="351"/>
      <c r="X586" s="351"/>
      <c r="Y586" s="351"/>
      <c r="Z586" s="351"/>
      <c r="AA586" s="351"/>
      <c r="AB586" s="351"/>
      <c r="AC586" s="351"/>
      <c r="AD586" s="351"/>
      <c r="AE586" s="351"/>
      <c r="AF586" s="351"/>
      <c r="AG586" s="351"/>
      <c r="AH586" s="351"/>
      <c r="AI586" s="351"/>
      <c r="AJ586" s="351"/>
      <c r="AK586" s="351"/>
      <c r="AL586" s="351"/>
      <c r="AM586" s="351"/>
    </row>
    <row r="587" ht="12.0" customHeight="1">
      <c r="A587" s="351"/>
      <c r="B587" s="351"/>
      <c r="C587" s="351"/>
      <c r="D587" s="351"/>
      <c r="E587" s="351"/>
      <c r="F587" s="351"/>
      <c r="G587" s="351"/>
      <c r="H587" s="351"/>
      <c r="I587" s="351"/>
      <c r="J587" s="351"/>
      <c r="K587" s="351"/>
      <c r="L587" s="351"/>
      <c r="M587" s="351"/>
      <c r="N587" s="351"/>
      <c r="O587" s="351"/>
      <c r="P587" s="351"/>
      <c r="Q587" s="351"/>
      <c r="R587" s="351"/>
      <c r="S587" s="619"/>
      <c r="T587" s="351"/>
      <c r="U587" s="351"/>
      <c r="V587" s="351"/>
      <c r="W587" s="351"/>
      <c r="X587" s="351"/>
      <c r="Y587" s="351"/>
      <c r="Z587" s="351"/>
      <c r="AA587" s="351"/>
      <c r="AB587" s="351"/>
      <c r="AC587" s="351"/>
      <c r="AD587" s="351"/>
      <c r="AE587" s="351"/>
      <c r="AF587" s="351"/>
      <c r="AG587" s="351"/>
      <c r="AH587" s="351"/>
      <c r="AI587" s="351"/>
      <c r="AJ587" s="351"/>
      <c r="AK587" s="351"/>
      <c r="AL587" s="351"/>
      <c r="AM587" s="351"/>
    </row>
    <row r="588" ht="12.0" customHeight="1">
      <c r="A588" s="351"/>
      <c r="B588" s="351"/>
      <c r="C588" s="351"/>
      <c r="D588" s="351"/>
      <c r="E588" s="351"/>
      <c r="F588" s="351"/>
      <c r="G588" s="351"/>
      <c r="H588" s="351"/>
      <c r="I588" s="351"/>
      <c r="J588" s="351"/>
      <c r="K588" s="351"/>
      <c r="L588" s="351"/>
      <c r="M588" s="351"/>
      <c r="N588" s="351"/>
      <c r="O588" s="351"/>
      <c r="P588" s="351"/>
      <c r="Q588" s="351"/>
      <c r="R588" s="351"/>
      <c r="S588" s="619"/>
      <c r="T588" s="351"/>
      <c r="U588" s="351"/>
      <c r="V588" s="351"/>
      <c r="W588" s="351"/>
      <c r="X588" s="351"/>
      <c r="Y588" s="351"/>
      <c r="Z588" s="351"/>
      <c r="AA588" s="351"/>
      <c r="AB588" s="351"/>
      <c r="AC588" s="351"/>
      <c r="AD588" s="351"/>
      <c r="AE588" s="351"/>
      <c r="AF588" s="351"/>
      <c r="AG588" s="351"/>
      <c r="AH588" s="351"/>
      <c r="AI588" s="351"/>
      <c r="AJ588" s="351"/>
      <c r="AK588" s="351"/>
      <c r="AL588" s="351"/>
      <c r="AM588" s="351"/>
    </row>
    <row r="589" ht="12.0" customHeight="1">
      <c r="A589" s="351"/>
      <c r="B589" s="351"/>
      <c r="C589" s="351"/>
      <c r="D589" s="351"/>
      <c r="E589" s="351"/>
      <c r="F589" s="351"/>
      <c r="G589" s="351"/>
      <c r="H589" s="351"/>
      <c r="I589" s="351"/>
      <c r="J589" s="351"/>
      <c r="K589" s="351"/>
      <c r="L589" s="351"/>
      <c r="M589" s="351"/>
      <c r="N589" s="351"/>
      <c r="O589" s="351"/>
      <c r="P589" s="351"/>
      <c r="Q589" s="351"/>
      <c r="R589" s="351"/>
      <c r="S589" s="619"/>
      <c r="T589" s="351"/>
      <c r="U589" s="351"/>
      <c r="V589" s="351"/>
      <c r="W589" s="351"/>
      <c r="X589" s="351"/>
      <c r="Y589" s="351"/>
      <c r="Z589" s="351"/>
      <c r="AA589" s="351"/>
      <c r="AB589" s="351"/>
      <c r="AC589" s="351"/>
      <c r="AD589" s="351"/>
      <c r="AE589" s="351"/>
      <c r="AF589" s="351"/>
      <c r="AG589" s="351"/>
      <c r="AH589" s="351"/>
      <c r="AI589" s="351"/>
      <c r="AJ589" s="351"/>
      <c r="AK589" s="351"/>
      <c r="AL589" s="351"/>
      <c r="AM589" s="351"/>
    </row>
    <row r="590" ht="12.0" customHeight="1">
      <c r="A590" s="351"/>
      <c r="B590" s="351"/>
      <c r="C590" s="351"/>
      <c r="D590" s="351"/>
      <c r="E590" s="351"/>
      <c r="F590" s="351"/>
      <c r="G590" s="351"/>
      <c r="H590" s="351"/>
      <c r="I590" s="351"/>
      <c r="J590" s="351"/>
      <c r="K590" s="351"/>
      <c r="L590" s="351"/>
      <c r="M590" s="351"/>
      <c r="N590" s="351"/>
      <c r="O590" s="351"/>
      <c r="P590" s="351"/>
      <c r="Q590" s="351"/>
      <c r="R590" s="351"/>
      <c r="S590" s="619"/>
      <c r="T590" s="351"/>
      <c r="U590" s="351"/>
      <c r="V590" s="351"/>
      <c r="W590" s="351"/>
      <c r="X590" s="351"/>
      <c r="Y590" s="351"/>
      <c r="Z590" s="351"/>
      <c r="AA590" s="351"/>
      <c r="AB590" s="351"/>
      <c r="AC590" s="351"/>
      <c r="AD590" s="351"/>
      <c r="AE590" s="351"/>
      <c r="AF590" s="351"/>
      <c r="AG590" s="351"/>
      <c r="AH590" s="351"/>
      <c r="AI590" s="351"/>
      <c r="AJ590" s="351"/>
      <c r="AK590" s="351"/>
      <c r="AL590" s="351"/>
      <c r="AM590" s="351"/>
    </row>
    <row r="591" ht="12.0" customHeight="1">
      <c r="A591" s="351"/>
      <c r="B591" s="351"/>
      <c r="C591" s="351"/>
      <c r="D591" s="351"/>
      <c r="E591" s="351"/>
      <c r="F591" s="351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619"/>
      <c r="T591" s="351"/>
      <c r="U591" s="351"/>
      <c r="V591" s="351"/>
      <c r="W591" s="351"/>
      <c r="X591" s="351"/>
      <c r="Y591" s="351"/>
      <c r="Z591" s="351"/>
      <c r="AA591" s="351"/>
      <c r="AB591" s="351"/>
      <c r="AC591" s="351"/>
      <c r="AD591" s="351"/>
      <c r="AE591" s="351"/>
      <c r="AF591" s="351"/>
      <c r="AG591" s="351"/>
      <c r="AH591" s="351"/>
      <c r="AI591" s="351"/>
      <c r="AJ591" s="351"/>
      <c r="AK591" s="351"/>
      <c r="AL591" s="351"/>
      <c r="AM591" s="351"/>
    </row>
    <row r="592" ht="12.0" customHeight="1">
      <c r="A592" s="351"/>
      <c r="B592" s="351"/>
      <c r="C592" s="351"/>
      <c r="D592" s="351"/>
      <c r="E592" s="351"/>
      <c r="F592" s="351"/>
      <c r="G592" s="351"/>
      <c r="H592" s="351"/>
      <c r="I592" s="351"/>
      <c r="J592" s="351"/>
      <c r="K592" s="351"/>
      <c r="L592" s="351"/>
      <c r="M592" s="351"/>
      <c r="N592" s="351"/>
      <c r="O592" s="351"/>
      <c r="P592" s="351"/>
      <c r="Q592" s="351"/>
      <c r="R592" s="351"/>
      <c r="S592" s="619"/>
      <c r="T592" s="351"/>
      <c r="U592" s="351"/>
      <c r="V592" s="351"/>
      <c r="W592" s="351"/>
      <c r="X592" s="351"/>
      <c r="Y592" s="351"/>
      <c r="Z592" s="351"/>
      <c r="AA592" s="351"/>
      <c r="AB592" s="351"/>
      <c r="AC592" s="351"/>
      <c r="AD592" s="351"/>
      <c r="AE592" s="351"/>
      <c r="AF592" s="351"/>
      <c r="AG592" s="351"/>
      <c r="AH592" s="351"/>
      <c r="AI592" s="351"/>
      <c r="AJ592" s="351"/>
      <c r="AK592" s="351"/>
      <c r="AL592" s="351"/>
      <c r="AM592" s="351"/>
    </row>
    <row r="593" ht="12.0" customHeight="1">
      <c r="A593" s="351"/>
      <c r="B593" s="351"/>
      <c r="C593" s="351"/>
      <c r="D593" s="351"/>
      <c r="E593" s="351"/>
      <c r="F593" s="351"/>
      <c r="G593" s="351"/>
      <c r="H593" s="351"/>
      <c r="I593" s="351"/>
      <c r="J593" s="351"/>
      <c r="K593" s="351"/>
      <c r="L593" s="351"/>
      <c r="M593" s="351"/>
      <c r="N593" s="351"/>
      <c r="O593" s="351"/>
      <c r="P593" s="351"/>
      <c r="Q593" s="351"/>
      <c r="R593" s="351"/>
      <c r="S593" s="619"/>
      <c r="T593" s="351"/>
      <c r="U593" s="351"/>
      <c r="V593" s="351"/>
      <c r="W593" s="351"/>
      <c r="X593" s="351"/>
      <c r="Y593" s="351"/>
      <c r="Z593" s="351"/>
      <c r="AA593" s="351"/>
      <c r="AB593" s="351"/>
      <c r="AC593" s="351"/>
      <c r="AD593" s="351"/>
      <c r="AE593" s="351"/>
      <c r="AF593" s="351"/>
      <c r="AG593" s="351"/>
      <c r="AH593" s="351"/>
      <c r="AI593" s="351"/>
      <c r="AJ593" s="351"/>
      <c r="AK593" s="351"/>
      <c r="AL593" s="351"/>
      <c r="AM593" s="351"/>
    </row>
    <row r="594" ht="12.0" customHeight="1">
      <c r="A594" s="351"/>
      <c r="B594" s="351"/>
      <c r="C594" s="351"/>
      <c r="D594" s="351"/>
      <c r="E594" s="351"/>
      <c r="F594" s="351"/>
      <c r="G594" s="351"/>
      <c r="H594" s="351"/>
      <c r="I594" s="351"/>
      <c r="J594" s="351"/>
      <c r="K594" s="351"/>
      <c r="L594" s="351"/>
      <c r="M594" s="351"/>
      <c r="N594" s="351"/>
      <c r="O594" s="351"/>
      <c r="P594" s="351"/>
      <c r="Q594" s="351"/>
      <c r="R594" s="351"/>
      <c r="S594" s="619"/>
      <c r="T594" s="351"/>
      <c r="U594" s="351"/>
      <c r="V594" s="351"/>
      <c r="W594" s="351"/>
      <c r="X594" s="351"/>
      <c r="Y594" s="351"/>
      <c r="Z594" s="351"/>
      <c r="AA594" s="351"/>
      <c r="AB594" s="351"/>
      <c r="AC594" s="351"/>
      <c r="AD594" s="351"/>
      <c r="AE594" s="351"/>
      <c r="AF594" s="351"/>
      <c r="AG594" s="351"/>
      <c r="AH594" s="351"/>
      <c r="AI594" s="351"/>
      <c r="AJ594" s="351"/>
      <c r="AK594" s="351"/>
      <c r="AL594" s="351"/>
      <c r="AM594" s="351"/>
    </row>
    <row r="595" ht="12.0" customHeight="1">
      <c r="A595" s="351"/>
      <c r="B595" s="351"/>
      <c r="C595" s="351"/>
      <c r="D595" s="351"/>
      <c r="E595" s="351"/>
      <c r="F595" s="351"/>
      <c r="G595" s="351"/>
      <c r="H595" s="351"/>
      <c r="I595" s="351"/>
      <c r="J595" s="351"/>
      <c r="K595" s="351"/>
      <c r="L595" s="351"/>
      <c r="M595" s="351"/>
      <c r="N595" s="351"/>
      <c r="O595" s="351"/>
      <c r="P595" s="351"/>
      <c r="Q595" s="351"/>
      <c r="R595" s="351"/>
      <c r="S595" s="619"/>
      <c r="T595" s="351"/>
      <c r="U595" s="351"/>
      <c r="V595" s="351"/>
      <c r="W595" s="351"/>
      <c r="X595" s="351"/>
      <c r="Y595" s="351"/>
      <c r="Z595" s="351"/>
      <c r="AA595" s="351"/>
      <c r="AB595" s="351"/>
      <c r="AC595" s="351"/>
      <c r="AD595" s="351"/>
      <c r="AE595" s="351"/>
      <c r="AF595" s="351"/>
      <c r="AG595" s="351"/>
      <c r="AH595" s="351"/>
      <c r="AI595" s="351"/>
      <c r="AJ595" s="351"/>
      <c r="AK595" s="351"/>
      <c r="AL595" s="351"/>
      <c r="AM595" s="351"/>
    </row>
    <row r="596" ht="12.0" customHeight="1">
      <c r="A596" s="351"/>
      <c r="B596" s="351"/>
      <c r="C596" s="351"/>
      <c r="D596" s="351"/>
      <c r="E596" s="351"/>
      <c r="F596" s="351"/>
      <c r="G596" s="351"/>
      <c r="H596" s="351"/>
      <c r="I596" s="351"/>
      <c r="J596" s="351"/>
      <c r="K596" s="351"/>
      <c r="L596" s="351"/>
      <c r="M596" s="351"/>
      <c r="N596" s="351"/>
      <c r="O596" s="351"/>
      <c r="P596" s="351"/>
      <c r="Q596" s="351"/>
      <c r="R596" s="351"/>
      <c r="S596" s="619"/>
      <c r="T596" s="351"/>
      <c r="U596" s="351"/>
      <c r="V596" s="351"/>
      <c r="W596" s="351"/>
      <c r="X596" s="351"/>
      <c r="Y596" s="351"/>
      <c r="Z596" s="351"/>
      <c r="AA596" s="351"/>
      <c r="AB596" s="351"/>
      <c r="AC596" s="351"/>
      <c r="AD596" s="351"/>
      <c r="AE596" s="351"/>
      <c r="AF596" s="351"/>
      <c r="AG596" s="351"/>
      <c r="AH596" s="351"/>
      <c r="AI596" s="351"/>
      <c r="AJ596" s="351"/>
      <c r="AK596" s="351"/>
      <c r="AL596" s="351"/>
      <c r="AM596" s="351"/>
    </row>
    <row r="597" ht="12.0" customHeight="1">
      <c r="A597" s="351"/>
      <c r="B597" s="351"/>
      <c r="C597" s="351"/>
      <c r="D597" s="351"/>
      <c r="E597" s="351"/>
      <c r="F597" s="351"/>
      <c r="G597" s="351"/>
      <c r="H597" s="351"/>
      <c r="I597" s="351"/>
      <c r="J597" s="351"/>
      <c r="K597" s="351"/>
      <c r="L597" s="351"/>
      <c r="M597" s="351"/>
      <c r="N597" s="351"/>
      <c r="O597" s="351"/>
      <c r="P597" s="351"/>
      <c r="Q597" s="351"/>
      <c r="R597" s="351"/>
      <c r="S597" s="619"/>
      <c r="T597" s="351"/>
      <c r="U597" s="351"/>
      <c r="V597" s="351"/>
      <c r="W597" s="351"/>
      <c r="X597" s="351"/>
      <c r="Y597" s="351"/>
      <c r="Z597" s="351"/>
      <c r="AA597" s="351"/>
      <c r="AB597" s="351"/>
      <c r="AC597" s="351"/>
      <c r="AD597" s="351"/>
      <c r="AE597" s="351"/>
      <c r="AF597" s="351"/>
      <c r="AG597" s="351"/>
      <c r="AH597" s="351"/>
      <c r="AI597" s="351"/>
      <c r="AJ597" s="351"/>
      <c r="AK597" s="351"/>
      <c r="AL597" s="351"/>
      <c r="AM597" s="351"/>
    </row>
    <row r="598" ht="12.0" customHeight="1">
      <c r="A598" s="351"/>
      <c r="B598" s="351"/>
      <c r="C598" s="351"/>
      <c r="D598" s="351"/>
      <c r="E598" s="351"/>
      <c r="F598" s="351"/>
      <c r="G598" s="351"/>
      <c r="H598" s="351"/>
      <c r="I598" s="351"/>
      <c r="J598" s="351"/>
      <c r="K598" s="351"/>
      <c r="L598" s="351"/>
      <c r="M598" s="351"/>
      <c r="N598" s="351"/>
      <c r="O598" s="351"/>
      <c r="P598" s="351"/>
      <c r="Q598" s="351"/>
      <c r="R598" s="351"/>
      <c r="S598" s="619"/>
      <c r="T598" s="351"/>
      <c r="U598" s="351"/>
      <c r="V598" s="351"/>
      <c r="W598" s="351"/>
      <c r="X598" s="351"/>
      <c r="Y598" s="351"/>
      <c r="Z598" s="351"/>
      <c r="AA598" s="351"/>
      <c r="AB598" s="351"/>
      <c r="AC598" s="351"/>
      <c r="AD598" s="351"/>
      <c r="AE598" s="351"/>
      <c r="AF598" s="351"/>
      <c r="AG598" s="351"/>
      <c r="AH598" s="351"/>
      <c r="AI598" s="351"/>
      <c r="AJ598" s="351"/>
      <c r="AK598" s="351"/>
      <c r="AL598" s="351"/>
      <c r="AM598" s="351"/>
    </row>
    <row r="599" ht="12.0" customHeight="1">
      <c r="A599" s="351"/>
      <c r="B599" s="351"/>
      <c r="C599" s="351"/>
      <c r="D599" s="351"/>
      <c r="E599" s="351"/>
      <c r="F599" s="351"/>
      <c r="G599" s="351"/>
      <c r="H599" s="351"/>
      <c r="I599" s="351"/>
      <c r="J599" s="351"/>
      <c r="K599" s="351"/>
      <c r="L599" s="351"/>
      <c r="M599" s="351"/>
      <c r="N599" s="351"/>
      <c r="O599" s="351"/>
      <c r="P599" s="351"/>
      <c r="Q599" s="351"/>
      <c r="R599" s="351"/>
      <c r="S599" s="619"/>
      <c r="T599" s="351"/>
      <c r="U599" s="351"/>
      <c r="V599" s="351"/>
      <c r="W599" s="351"/>
      <c r="X599" s="351"/>
      <c r="Y599" s="351"/>
      <c r="Z599" s="351"/>
      <c r="AA599" s="351"/>
      <c r="AB599" s="351"/>
      <c r="AC599" s="351"/>
      <c r="AD599" s="351"/>
      <c r="AE599" s="351"/>
      <c r="AF599" s="351"/>
      <c r="AG599" s="351"/>
      <c r="AH599" s="351"/>
      <c r="AI599" s="351"/>
      <c r="AJ599" s="351"/>
      <c r="AK599" s="351"/>
      <c r="AL599" s="351"/>
      <c r="AM599" s="351"/>
    </row>
    <row r="600" ht="12.0" customHeight="1">
      <c r="A600" s="351"/>
      <c r="B600" s="351"/>
      <c r="C600" s="351"/>
      <c r="D600" s="351"/>
      <c r="E600" s="351"/>
      <c r="F600" s="351"/>
      <c r="G600" s="351"/>
      <c r="H600" s="351"/>
      <c r="I600" s="351"/>
      <c r="J600" s="351"/>
      <c r="K600" s="351"/>
      <c r="L600" s="351"/>
      <c r="M600" s="351"/>
      <c r="N600" s="351"/>
      <c r="O600" s="351"/>
      <c r="P600" s="351"/>
      <c r="Q600" s="351"/>
      <c r="R600" s="351"/>
      <c r="S600" s="619"/>
      <c r="T600" s="351"/>
      <c r="U600" s="351"/>
      <c r="V600" s="351"/>
      <c r="W600" s="351"/>
      <c r="X600" s="351"/>
      <c r="Y600" s="351"/>
      <c r="Z600" s="351"/>
      <c r="AA600" s="351"/>
      <c r="AB600" s="351"/>
      <c r="AC600" s="351"/>
      <c r="AD600" s="351"/>
      <c r="AE600" s="351"/>
      <c r="AF600" s="351"/>
      <c r="AG600" s="351"/>
      <c r="AH600" s="351"/>
      <c r="AI600" s="351"/>
      <c r="AJ600" s="351"/>
      <c r="AK600" s="351"/>
      <c r="AL600" s="351"/>
      <c r="AM600" s="351"/>
    </row>
    <row r="601" ht="12.0" customHeight="1">
      <c r="A601" s="351"/>
      <c r="B601" s="351"/>
      <c r="C601" s="351"/>
      <c r="D601" s="351"/>
      <c r="E601" s="351"/>
      <c r="F601" s="351"/>
      <c r="G601" s="351"/>
      <c r="H601" s="351"/>
      <c r="I601" s="351"/>
      <c r="J601" s="351"/>
      <c r="K601" s="351"/>
      <c r="L601" s="351"/>
      <c r="M601" s="351"/>
      <c r="N601" s="351"/>
      <c r="O601" s="351"/>
      <c r="P601" s="351"/>
      <c r="Q601" s="351"/>
      <c r="R601" s="351"/>
      <c r="S601" s="619"/>
      <c r="T601" s="351"/>
      <c r="U601" s="351"/>
      <c r="V601" s="351"/>
      <c r="W601" s="351"/>
      <c r="X601" s="351"/>
      <c r="Y601" s="351"/>
      <c r="Z601" s="351"/>
      <c r="AA601" s="351"/>
      <c r="AB601" s="351"/>
      <c r="AC601" s="351"/>
      <c r="AD601" s="351"/>
      <c r="AE601" s="351"/>
      <c r="AF601" s="351"/>
      <c r="AG601" s="351"/>
      <c r="AH601" s="351"/>
      <c r="AI601" s="351"/>
      <c r="AJ601" s="351"/>
      <c r="AK601" s="351"/>
      <c r="AL601" s="351"/>
      <c r="AM601" s="351"/>
    </row>
    <row r="602" ht="12.0" customHeight="1">
      <c r="A602" s="351"/>
      <c r="B602" s="351"/>
      <c r="C602" s="351"/>
      <c r="D602" s="351"/>
      <c r="E602" s="351"/>
      <c r="F602" s="351"/>
      <c r="G602" s="351"/>
      <c r="H602" s="351"/>
      <c r="I602" s="351"/>
      <c r="J602" s="351"/>
      <c r="K602" s="351"/>
      <c r="L602" s="351"/>
      <c r="M602" s="351"/>
      <c r="N602" s="351"/>
      <c r="O602" s="351"/>
      <c r="P602" s="351"/>
      <c r="Q602" s="351"/>
      <c r="R602" s="351"/>
      <c r="S602" s="619"/>
      <c r="T602" s="351"/>
      <c r="U602" s="351"/>
      <c r="V602" s="351"/>
      <c r="W602" s="351"/>
      <c r="X602" s="351"/>
      <c r="Y602" s="351"/>
      <c r="Z602" s="351"/>
      <c r="AA602" s="351"/>
      <c r="AB602" s="351"/>
      <c r="AC602" s="351"/>
      <c r="AD602" s="351"/>
      <c r="AE602" s="351"/>
      <c r="AF602" s="351"/>
      <c r="AG602" s="351"/>
      <c r="AH602" s="351"/>
      <c r="AI602" s="351"/>
      <c r="AJ602" s="351"/>
      <c r="AK602" s="351"/>
      <c r="AL602" s="351"/>
      <c r="AM602" s="351"/>
    </row>
    <row r="603" ht="12.0" customHeight="1">
      <c r="A603" s="351"/>
      <c r="B603" s="351"/>
      <c r="C603" s="351"/>
      <c r="D603" s="351"/>
      <c r="E603" s="351"/>
      <c r="F603" s="351"/>
      <c r="G603" s="351"/>
      <c r="H603" s="351"/>
      <c r="I603" s="351"/>
      <c r="J603" s="351"/>
      <c r="K603" s="351"/>
      <c r="L603" s="351"/>
      <c r="M603" s="351"/>
      <c r="N603" s="351"/>
      <c r="O603" s="351"/>
      <c r="P603" s="351"/>
      <c r="Q603" s="351"/>
      <c r="R603" s="351"/>
      <c r="S603" s="619"/>
      <c r="T603" s="351"/>
      <c r="U603" s="351"/>
      <c r="V603" s="351"/>
      <c r="W603" s="351"/>
      <c r="X603" s="351"/>
      <c r="Y603" s="351"/>
      <c r="Z603" s="351"/>
      <c r="AA603" s="351"/>
      <c r="AB603" s="351"/>
      <c r="AC603" s="351"/>
      <c r="AD603" s="351"/>
      <c r="AE603" s="351"/>
      <c r="AF603" s="351"/>
      <c r="AG603" s="351"/>
      <c r="AH603" s="351"/>
      <c r="AI603" s="351"/>
      <c r="AJ603" s="351"/>
      <c r="AK603" s="351"/>
      <c r="AL603" s="351"/>
      <c r="AM603" s="351"/>
    </row>
    <row r="604" ht="12.0" customHeight="1">
      <c r="A604" s="351"/>
      <c r="B604" s="351"/>
      <c r="C604" s="351"/>
      <c r="D604" s="351"/>
      <c r="E604" s="351"/>
      <c r="F604" s="351"/>
      <c r="G604" s="351"/>
      <c r="H604" s="351"/>
      <c r="I604" s="351"/>
      <c r="J604" s="351"/>
      <c r="K604" s="351"/>
      <c r="L604" s="351"/>
      <c r="M604" s="351"/>
      <c r="N604" s="351"/>
      <c r="O604" s="351"/>
      <c r="P604" s="351"/>
      <c r="Q604" s="351"/>
      <c r="R604" s="351"/>
      <c r="S604" s="619"/>
      <c r="T604" s="351"/>
      <c r="U604" s="351"/>
      <c r="V604" s="351"/>
      <c r="W604" s="351"/>
      <c r="X604" s="351"/>
      <c r="Y604" s="351"/>
      <c r="Z604" s="351"/>
      <c r="AA604" s="351"/>
      <c r="AB604" s="351"/>
      <c r="AC604" s="351"/>
      <c r="AD604" s="351"/>
      <c r="AE604" s="351"/>
      <c r="AF604" s="351"/>
      <c r="AG604" s="351"/>
      <c r="AH604" s="351"/>
      <c r="AI604" s="351"/>
      <c r="AJ604" s="351"/>
      <c r="AK604" s="351"/>
      <c r="AL604" s="351"/>
      <c r="AM604" s="351"/>
    </row>
    <row r="605" ht="12.0" customHeight="1">
      <c r="A605" s="351"/>
      <c r="B605" s="351"/>
      <c r="C605" s="351"/>
      <c r="D605" s="351"/>
      <c r="E605" s="351"/>
      <c r="F605" s="351"/>
      <c r="G605" s="351"/>
      <c r="H605" s="351"/>
      <c r="I605" s="351"/>
      <c r="J605" s="351"/>
      <c r="K605" s="351"/>
      <c r="L605" s="351"/>
      <c r="M605" s="351"/>
      <c r="N605" s="351"/>
      <c r="O605" s="351"/>
      <c r="P605" s="351"/>
      <c r="Q605" s="351"/>
      <c r="R605" s="351"/>
      <c r="S605" s="619"/>
      <c r="T605" s="351"/>
      <c r="U605" s="351"/>
      <c r="V605" s="351"/>
      <c r="W605" s="351"/>
      <c r="X605" s="351"/>
      <c r="Y605" s="351"/>
      <c r="Z605" s="351"/>
      <c r="AA605" s="351"/>
      <c r="AB605" s="351"/>
      <c r="AC605" s="351"/>
      <c r="AD605" s="351"/>
      <c r="AE605" s="351"/>
      <c r="AF605" s="351"/>
      <c r="AG605" s="351"/>
      <c r="AH605" s="351"/>
      <c r="AI605" s="351"/>
      <c r="AJ605" s="351"/>
      <c r="AK605" s="351"/>
      <c r="AL605" s="351"/>
      <c r="AM605" s="351"/>
    </row>
    <row r="606" ht="12.0" customHeight="1">
      <c r="A606" s="351"/>
      <c r="B606" s="351"/>
      <c r="C606" s="351"/>
      <c r="D606" s="351"/>
      <c r="E606" s="351"/>
      <c r="F606" s="351"/>
      <c r="G606" s="351"/>
      <c r="H606" s="351"/>
      <c r="I606" s="351"/>
      <c r="J606" s="351"/>
      <c r="K606" s="351"/>
      <c r="L606" s="351"/>
      <c r="M606" s="351"/>
      <c r="N606" s="351"/>
      <c r="O606" s="351"/>
      <c r="P606" s="351"/>
      <c r="Q606" s="351"/>
      <c r="R606" s="351"/>
      <c r="S606" s="619"/>
      <c r="T606" s="351"/>
      <c r="U606" s="351"/>
      <c r="V606" s="351"/>
      <c r="W606" s="351"/>
      <c r="X606" s="351"/>
      <c r="Y606" s="351"/>
      <c r="Z606" s="351"/>
      <c r="AA606" s="351"/>
      <c r="AB606" s="351"/>
      <c r="AC606" s="351"/>
      <c r="AD606" s="351"/>
      <c r="AE606" s="351"/>
      <c r="AF606" s="351"/>
      <c r="AG606" s="351"/>
      <c r="AH606" s="351"/>
      <c r="AI606" s="351"/>
      <c r="AJ606" s="351"/>
      <c r="AK606" s="351"/>
      <c r="AL606" s="351"/>
      <c r="AM606" s="351"/>
    </row>
    <row r="607" ht="12.0" customHeight="1">
      <c r="A607" s="351"/>
      <c r="B607" s="351"/>
      <c r="C607" s="351"/>
      <c r="D607" s="351"/>
      <c r="E607" s="351"/>
      <c r="F607" s="351"/>
      <c r="G607" s="351"/>
      <c r="H607" s="351"/>
      <c r="I607" s="351"/>
      <c r="J607" s="351"/>
      <c r="K607" s="351"/>
      <c r="L607" s="351"/>
      <c r="M607" s="351"/>
      <c r="N607" s="351"/>
      <c r="O607" s="351"/>
      <c r="P607" s="351"/>
      <c r="Q607" s="351"/>
      <c r="R607" s="351"/>
      <c r="S607" s="619"/>
      <c r="T607" s="351"/>
      <c r="U607" s="351"/>
      <c r="V607" s="351"/>
      <c r="W607" s="351"/>
      <c r="X607" s="351"/>
      <c r="Y607" s="351"/>
      <c r="Z607" s="351"/>
      <c r="AA607" s="351"/>
      <c r="AB607" s="351"/>
      <c r="AC607" s="351"/>
      <c r="AD607" s="351"/>
      <c r="AE607" s="351"/>
      <c r="AF607" s="351"/>
      <c r="AG607" s="351"/>
      <c r="AH607" s="351"/>
      <c r="AI607" s="351"/>
      <c r="AJ607" s="351"/>
      <c r="AK607" s="351"/>
      <c r="AL607" s="351"/>
      <c r="AM607" s="351"/>
    </row>
    <row r="608" ht="12.0" customHeight="1">
      <c r="A608" s="351"/>
      <c r="B608" s="351"/>
      <c r="C608" s="351"/>
      <c r="D608" s="351"/>
      <c r="E608" s="351"/>
      <c r="F608" s="351"/>
      <c r="G608" s="351"/>
      <c r="H608" s="351"/>
      <c r="I608" s="351"/>
      <c r="J608" s="351"/>
      <c r="K608" s="351"/>
      <c r="L608" s="351"/>
      <c r="M608" s="351"/>
      <c r="N608" s="351"/>
      <c r="O608" s="351"/>
      <c r="P608" s="351"/>
      <c r="Q608" s="351"/>
      <c r="R608" s="351"/>
      <c r="S608" s="619"/>
      <c r="T608" s="351"/>
      <c r="U608" s="351"/>
      <c r="V608" s="351"/>
      <c r="W608" s="351"/>
      <c r="X608" s="351"/>
      <c r="Y608" s="351"/>
      <c r="Z608" s="351"/>
      <c r="AA608" s="351"/>
      <c r="AB608" s="351"/>
      <c r="AC608" s="351"/>
      <c r="AD608" s="351"/>
      <c r="AE608" s="351"/>
      <c r="AF608" s="351"/>
      <c r="AG608" s="351"/>
      <c r="AH608" s="351"/>
      <c r="AI608" s="351"/>
      <c r="AJ608" s="351"/>
      <c r="AK608" s="351"/>
      <c r="AL608" s="351"/>
      <c r="AM608" s="351"/>
    </row>
    <row r="609" ht="12.0" customHeight="1">
      <c r="A609" s="351"/>
      <c r="B609" s="351"/>
      <c r="C609" s="351"/>
      <c r="D609" s="351"/>
      <c r="E609" s="351"/>
      <c r="F609" s="351"/>
      <c r="G609" s="351"/>
      <c r="H609" s="351"/>
      <c r="I609" s="351"/>
      <c r="J609" s="351"/>
      <c r="K609" s="351"/>
      <c r="L609" s="351"/>
      <c r="M609" s="351"/>
      <c r="N609" s="351"/>
      <c r="O609" s="351"/>
      <c r="P609" s="351"/>
      <c r="Q609" s="351"/>
      <c r="R609" s="351"/>
      <c r="S609" s="619"/>
      <c r="T609" s="351"/>
      <c r="U609" s="351"/>
      <c r="V609" s="351"/>
      <c r="W609" s="351"/>
      <c r="X609" s="351"/>
      <c r="Y609" s="351"/>
      <c r="Z609" s="351"/>
      <c r="AA609" s="351"/>
      <c r="AB609" s="351"/>
      <c r="AC609" s="351"/>
      <c r="AD609" s="351"/>
      <c r="AE609" s="351"/>
      <c r="AF609" s="351"/>
      <c r="AG609" s="351"/>
      <c r="AH609" s="351"/>
      <c r="AI609" s="351"/>
      <c r="AJ609" s="351"/>
      <c r="AK609" s="351"/>
      <c r="AL609" s="351"/>
      <c r="AM609" s="351"/>
    </row>
    <row r="610" ht="12.0" customHeight="1">
      <c r="A610" s="351"/>
      <c r="B610" s="351"/>
      <c r="C610" s="351"/>
      <c r="D610" s="351"/>
      <c r="E610" s="351"/>
      <c r="F610" s="351"/>
      <c r="G610" s="351"/>
      <c r="H610" s="351"/>
      <c r="I610" s="351"/>
      <c r="J610" s="351"/>
      <c r="K610" s="351"/>
      <c r="L610" s="351"/>
      <c r="M610" s="351"/>
      <c r="N610" s="351"/>
      <c r="O610" s="351"/>
      <c r="P610" s="351"/>
      <c r="Q610" s="351"/>
      <c r="R610" s="351"/>
      <c r="S610" s="619"/>
      <c r="T610" s="351"/>
      <c r="U610" s="351"/>
      <c r="V610" s="351"/>
      <c r="W610" s="351"/>
      <c r="X610" s="351"/>
      <c r="Y610" s="351"/>
      <c r="Z610" s="351"/>
      <c r="AA610" s="351"/>
      <c r="AB610" s="351"/>
      <c r="AC610" s="351"/>
      <c r="AD610" s="351"/>
      <c r="AE610" s="351"/>
      <c r="AF610" s="351"/>
      <c r="AG610" s="351"/>
      <c r="AH610" s="351"/>
      <c r="AI610" s="351"/>
      <c r="AJ610" s="351"/>
      <c r="AK610" s="351"/>
      <c r="AL610" s="351"/>
      <c r="AM610" s="351"/>
    </row>
    <row r="611" ht="12.0" customHeight="1">
      <c r="A611" s="351"/>
      <c r="B611" s="351"/>
      <c r="C611" s="351"/>
      <c r="D611" s="351"/>
      <c r="E611" s="351"/>
      <c r="F611" s="351"/>
      <c r="G611" s="351"/>
      <c r="H611" s="351"/>
      <c r="I611" s="351"/>
      <c r="J611" s="351"/>
      <c r="K611" s="351"/>
      <c r="L611" s="351"/>
      <c r="M611" s="351"/>
      <c r="N611" s="351"/>
      <c r="O611" s="351"/>
      <c r="P611" s="351"/>
      <c r="Q611" s="351"/>
      <c r="R611" s="351"/>
      <c r="S611" s="619"/>
      <c r="T611" s="351"/>
      <c r="U611" s="351"/>
      <c r="V611" s="351"/>
      <c r="W611" s="351"/>
      <c r="X611" s="351"/>
      <c r="Y611" s="351"/>
      <c r="Z611" s="351"/>
      <c r="AA611" s="351"/>
      <c r="AB611" s="351"/>
      <c r="AC611" s="351"/>
      <c r="AD611" s="351"/>
      <c r="AE611" s="351"/>
      <c r="AF611" s="351"/>
      <c r="AG611" s="351"/>
      <c r="AH611" s="351"/>
      <c r="AI611" s="351"/>
      <c r="AJ611" s="351"/>
      <c r="AK611" s="351"/>
      <c r="AL611" s="351"/>
      <c r="AM611" s="351"/>
    </row>
    <row r="612" ht="12.0" customHeight="1">
      <c r="A612" s="351"/>
      <c r="B612" s="351"/>
      <c r="C612" s="351"/>
      <c r="D612" s="351"/>
      <c r="E612" s="351"/>
      <c r="F612" s="351"/>
      <c r="G612" s="351"/>
      <c r="H612" s="351"/>
      <c r="I612" s="351"/>
      <c r="J612" s="351"/>
      <c r="K612" s="351"/>
      <c r="L612" s="351"/>
      <c r="M612" s="351"/>
      <c r="N612" s="351"/>
      <c r="O612" s="351"/>
      <c r="P612" s="351"/>
      <c r="Q612" s="351"/>
      <c r="R612" s="351"/>
      <c r="S612" s="619"/>
      <c r="T612" s="351"/>
      <c r="U612" s="351"/>
      <c r="V612" s="351"/>
      <c r="W612" s="351"/>
      <c r="X612" s="351"/>
      <c r="Y612" s="351"/>
      <c r="Z612" s="351"/>
      <c r="AA612" s="351"/>
      <c r="AB612" s="351"/>
      <c r="AC612" s="351"/>
      <c r="AD612" s="351"/>
      <c r="AE612" s="351"/>
      <c r="AF612" s="351"/>
      <c r="AG612" s="351"/>
      <c r="AH612" s="351"/>
      <c r="AI612" s="351"/>
      <c r="AJ612" s="351"/>
      <c r="AK612" s="351"/>
      <c r="AL612" s="351"/>
      <c r="AM612" s="351"/>
    </row>
    <row r="613" ht="12.0" customHeight="1">
      <c r="A613" s="351"/>
      <c r="B613" s="351"/>
      <c r="C613" s="351"/>
      <c r="D613" s="351"/>
      <c r="E613" s="351"/>
      <c r="F613" s="351"/>
      <c r="G613" s="351"/>
      <c r="H613" s="351"/>
      <c r="I613" s="351"/>
      <c r="J613" s="351"/>
      <c r="K613" s="351"/>
      <c r="L613" s="351"/>
      <c r="M613" s="351"/>
      <c r="N613" s="351"/>
      <c r="O613" s="351"/>
      <c r="P613" s="351"/>
      <c r="Q613" s="351"/>
      <c r="R613" s="351"/>
      <c r="S613" s="619"/>
      <c r="T613" s="351"/>
      <c r="U613" s="351"/>
      <c r="V613" s="351"/>
      <c r="W613" s="351"/>
      <c r="X613" s="351"/>
      <c r="Y613" s="351"/>
      <c r="Z613" s="351"/>
      <c r="AA613" s="351"/>
      <c r="AB613" s="351"/>
      <c r="AC613" s="351"/>
      <c r="AD613" s="351"/>
      <c r="AE613" s="351"/>
      <c r="AF613" s="351"/>
      <c r="AG613" s="351"/>
      <c r="AH613" s="351"/>
      <c r="AI613" s="351"/>
      <c r="AJ613" s="351"/>
      <c r="AK613" s="351"/>
      <c r="AL613" s="351"/>
      <c r="AM613" s="351"/>
    </row>
    <row r="614" ht="12.0" customHeight="1">
      <c r="A614" s="351"/>
      <c r="B614" s="351"/>
      <c r="C614" s="351"/>
      <c r="D614" s="351"/>
      <c r="E614" s="351"/>
      <c r="F614" s="351"/>
      <c r="G614" s="351"/>
      <c r="H614" s="351"/>
      <c r="I614" s="351"/>
      <c r="J614" s="351"/>
      <c r="K614" s="351"/>
      <c r="L614" s="351"/>
      <c r="M614" s="351"/>
      <c r="N614" s="351"/>
      <c r="O614" s="351"/>
      <c r="P614" s="351"/>
      <c r="Q614" s="351"/>
      <c r="R614" s="351"/>
      <c r="S614" s="619"/>
      <c r="T614" s="351"/>
      <c r="U614" s="351"/>
      <c r="V614" s="351"/>
      <c r="W614" s="351"/>
      <c r="X614" s="351"/>
      <c r="Y614" s="351"/>
      <c r="Z614" s="351"/>
      <c r="AA614" s="351"/>
      <c r="AB614" s="351"/>
      <c r="AC614" s="351"/>
      <c r="AD614" s="351"/>
      <c r="AE614" s="351"/>
      <c r="AF614" s="351"/>
      <c r="AG614" s="351"/>
      <c r="AH614" s="351"/>
      <c r="AI614" s="351"/>
      <c r="AJ614" s="351"/>
      <c r="AK614" s="351"/>
      <c r="AL614" s="351"/>
      <c r="AM614" s="351"/>
    </row>
    <row r="615" ht="12.0" customHeight="1">
      <c r="A615" s="351"/>
      <c r="B615" s="351"/>
      <c r="C615" s="351"/>
      <c r="D615" s="351"/>
      <c r="E615" s="351"/>
      <c r="F615" s="351"/>
      <c r="G615" s="351"/>
      <c r="H615" s="351"/>
      <c r="I615" s="351"/>
      <c r="J615" s="351"/>
      <c r="K615" s="351"/>
      <c r="L615" s="351"/>
      <c r="M615" s="351"/>
      <c r="N615" s="351"/>
      <c r="O615" s="351"/>
      <c r="P615" s="351"/>
      <c r="Q615" s="351"/>
      <c r="R615" s="351"/>
      <c r="S615" s="619"/>
      <c r="T615" s="351"/>
      <c r="U615" s="351"/>
      <c r="V615" s="351"/>
      <c r="W615" s="351"/>
      <c r="X615" s="351"/>
      <c r="Y615" s="351"/>
      <c r="Z615" s="351"/>
      <c r="AA615" s="351"/>
      <c r="AB615" s="351"/>
      <c r="AC615" s="351"/>
      <c r="AD615" s="351"/>
      <c r="AE615" s="351"/>
      <c r="AF615" s="351"/>
      <c r="AG615" s="351"/>
      <c r="AH615" s="351"/>
      <c r="AI615" s="351"/>
      <c r="AJ615" s="351"/>
      <c r="AK615" s="351"/>
      <c r="AL615" s="351"/>
      <c r="AM615" s="351"/>
    </row>
    <row r="616" ht="12.0" customHeight="1">
      <c r="A616" s="351"/>
      <c r="B616" s="351"/>
      <c r="C616" s="351"/>
      <c r="D616" s="351"/>
      <c r="E616" s="351"/>
      <c r="F616" s="351"/>
      <c r="G616" s="351"/>
      <c r="H616" s="351"/>
      <c r="I616" s="351"/>
      <c r="J616" s="351"/>
      <c r="K616" s="351"/>
      <c r="L616" s="351"/>
      <c r="M616" s="351"/>
      <c r="N616" s="351"/>
      <c r="O616" s="351"/>
      <c r="P616" s="351"/>
      <c r="Q616" s="351"/>
      <c r="R616" s="351"/>
      <c r="S616" s="619"/>
      <c r="T616" s="351"/>
      <c r="U616" s="351"/>
      <c r="V616" s="351"/>
      <c r="W616" s="351"/>
      <c r="X616" s="351"/>
      <c r="Y616" s="351"/>
      <c r="Z616" s="351"/>
      <c r="AA616" s="351"/>
      <c r="AB616" s="351"/>
      <c r="AC616" s="351"/>
      <c r="AD616" s="351"/>
      <c r="AE616" s="351"/>
      <c r="AF616" s="351"/>
      <c r="AG616" s="351"/>
      <c r="AH616" s="351"/>
      <c r="AI616" s="351"/>
      <c r="AJ616" s="351"/>
      <c r="AK616" s="351"/>
      <c r="AL616" s="351"/>
      <c r="AM616" s="351"/>
    </row>
    <row r="617" ht="12.0" customHeight="1">
      <c r="A617" s="351"/>
      <c r="B617" s="351"/>
      <c r="C617" s="351"/>
      <c r="D617" s="351"/>
      <c r="E617" s="351"/>
      <c r="F617" s="351"/>
      <c r="G617" s="351"/>
      <c r="H617" s="351"/>
      <c r="I617" s="351"/>
      <c r="J617" s="351"/>
      <c r="K617" s="351"/>
      <c r="L617" s="351"/>
      <c r="M617" s="351"/>
      <c r="N617" s="351"/>
      <c r="O617" s="351"/>
      <c r="P617" s="351"/>
      <c r="Q617" s="351"/>
      <c r="R617" s="351"/>
      <c r="S617" s="619"/>
      <c r="T617" s="351"/>
      <c r="U617" s="351"/>
      <c r="V617" s="351"/>
      <c r="W617" s="351"/>
      <c r="X617" s="351"/>
      <c r="Y617" s="351"/>
      <c r="Z617" s="351"/>
      <c r="AA617" s="351"/>
      <c r="AB617" s="351"/>
      <c r="AC617" s="351"/>
      <c r="AD617" s="351"/>
      <c r="AE617" s="351"/>
      <c r="AF617" s="351"/>
      <c r="AG617" s="351"/>
      <c r="AH617" s="351"/>
      <c r="AI617" s="351"/>
      <c r="AJ617" s="351"/>
      <c r="AK617" s="351"/>
      <c r="AL617" s="351"/>
      <c r="AM617" s="351"/>
    </row>
    <row r="618" ht="12.0" customHeight="1">
      <c r="A618" s="351"/>
      <c r="B618" s="351"/>
      <c r="C618" s="351"/>
      <c r="D618" s="351"/>
      <c r="E618" s="351"/>
      <c r="F618" s="351"/>
      <c r="G618" s="351"/>
      <c r="H618" s="351"/>
      <c r="I618" s="351"/>
      <c r="J618" s="351"/>
      <c r="K618" s="351"/>
      <c r="L618" s="351"/>
      <c r="M618" s="351"/>
      <c r="N618" s="351"/>
      <c r="O618" s="351"/>
      <c r="P618" s="351"/>
      <c r="Q618" s="351"/>
      <c r="R618" s="351"/>
      <c r="S618" s="619"/>
      <c r="T618" s="351"/>
      <c r="U618" s="351"/>
      <c r="V618" s="351"/>
      <c r="W618" s="351"/>
      <c r="X618" s="351"/>
      <c r="Y618" s="351"/>
      <c r="Z618" s="351"/>
      <c r="AA618" s="351"/>
      <c r="AB618" s="351"/>
      <c r="AC618" s="351"/>
      <c r="AD618" s="351"/>
      <c r="AE618" s="351"/>
      <c r="AF618" s="351"/>
      <c r="AG618" s="351"/>
      <c r="AH618" s="351"/>
      <c r="AI618" s="351"/>
      <c r="AJ618" s="351"/>
      <c r="AK618" s="351"/>
      <c r="AL618" s="351"/>
      <c r="AM618" s="351"/>
    </row>
    <row r="619" ht="12.0" customHeight="1">
      <c r="A619" s="351"/>
      <c r="B619" s="351"/>
      <c r="C619" s="351"/>
      <c r="D619" s="351"/>
      <c r="E619" s="351"/>
      <c r="F619" s="351"/>
      <c r="G619" s="351"/>
      <c r="H619" s="351"/>
      <c r="I619" s="351"/>
      <c r="J619" s="351"/>
      <c r="K619" s="351"/>
      <c r="L619" s="351"/>
      <c r="M619" s="351"/>
      <c r="N619" s="351"/>
      <c r="O619" s="351"/>
      <c r="P619" s="351"/>
      <c r="Q619" s="351"/>
      <c r="R619" s="351"/>
      <c r="S619" s="619"/>
      <c r="T619" s="351"/>
      <c r="U619" s="351"/>
      <c r="V619" s="351"/>
      <c r="W619" s="351"/>
      <c r="X619" s="351"/>
      <c r="Y619" s="351"/>
      <c r="Z619" s="351"/>
      <c r="AA619" s="351"/>
      <c r="AB619" s="351"/>
      <c r="AC619" s="351"/>
      <c r="AD619" s="351"/>
      <c r="AE619" s="351"/>
      <c r="AF619" s="351"/>
      <c r="AG619" s="351"/>
      <c r="AH619" s="351"/>
      <c r="AI619" s="351"/>
      <c r="AJ619" s="351"/>
      <c r="AK619" s="351"/>
      <c r="AL619" s="351"/>
      <c r="AM619" s="351"/>
    </row>
    <row r="620" ht="12.0" customHeight="1">
      <c r="A620" s="351"/>
      <c r="B620" s="351"/>
      <c r="C620" s="351"/>
      <c r="D620" s="351"/>
      <c r="E620" s="351"/>
      <c r="F620" s="351"/>
      <c r="G620" s="351"/>
      <c r="H620" s="351"/>
      <c r="I620" s="351"/>
      <c r="J620" s="351"/>
      <c r="K620" s="351"/>
      <c r="L620" s="351"/>
      <c r="M620" s="351"/>
      <c r="N620" s="351"/>
      <c r="O620" s="351"/>
      <c r="P620" s="351"/>
      <c r="Q620" s="351"/>
      <c r="R620" s="351"/>
      <c r="S620" s="619"/>
      <c r="T620" s="351"/>
      <c r="U620" s="351"/>
      <c r="V620" s="351"/>
      <c r="W620" s="351"/>
      <c r="X620" s="351"/>
      <c r="Y620" s="351"/>
      <c r="Z620" s="351"/>
      <c r="AA620" s="351"/>
      <c r="AB620" s="351"/>
      <c r="AC620" s="351"/>
      <c r="AD620" s="351"/>
      <c r="AE620" s="351"/>
      <c r="AF620" s="351"/>
      <c r="AG620" s="351"/>
      <c r="AH620" s="351"/>
      <c r="AI620" s="351"/>
      <c r="AJ620" s="351"/>
      <c r="AK620" s="351"/>
      <c r="AL620" s="351"/>
      <c r="AM620" s="351"/>
    </row>
    <row r="621" ht="12.0" customHeight="1">
      <c r="A621" s="351"/>
      <c r="B621" s="351"/>
      <c r="C621" s="351"/>
      <c r="D621" s="351"/>
      <c r="E621" s="351"/>
      <c r="F621" s="351"/>
      <c r="G621" s="351"/>
      <c r="H621" s="351"/>
      <c r="I621" s="351"/>
      <c r="J621" s="351"/>
      <c r="K621" s="351"/>
      <c r="L621" s="351"/>
      <c r="M621" s="351"/>
      <c r="N621" s="351"/>
      <c r="O621" s="351"/>
      <c r="P621" s="351"/>
      <c r="Q621" s="351"/>
      <c r="R621" s="351"/>
      <c r="S621" s="619"/>
      <c r="T621" s="351"/>
      <c r="U621" s="351"/>
      <c r="V621" s="351"/>
      <c r="W621" s="351"/>
      <c r="X621" s="351"/>
      <c r="Y621" s="351"/>
      <c r="Z621" s="351"/>
      <c r="AA621" s="351"/>
      <c r="AB621" s="351"/>
      <c r="AC621" s="351"/>
      <c r="AD621" s="351"/>
      <c r="AE621" s="351"/>
      <c r="AF621" s="351"/>
      <c r="AG621" s="351"/>
      <c r="AH621" s="351"/>
      <c r="AI621" s="351"/>
      <c r="AJ621" s="351"/>
      <c r="AK621" s="351"/>
      <c r="AL621" s="351"/>
      <c r="AM621" s="351"/>
    </row>
    <row r="622" ht="12.0" customHeight="1">
      <c r="A622" s="351"/>
      <c r="B622" s="351"/>
      <c r="C622" s="351"/>
      <c r="D622" s="351"/>
      <c r="E622" s="351"/>
      <c r="F622" s="351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619"/>
      <c r="T622" s="351"/>
      <c r="U622" s="351"/>
      <c r="V622" s="351"/>
      <c r="W622" s="351"/>
      <c r="X622" s="351"/>
      <c r="Y622" s="351"/>
      <c r="Z622" s="351"/>
      <c r="AA622" s="351"/>
      <c r="AB622" s="351"/>
      <c r="AC622" s="351"/>
      <c r="AD622" s="351"/>
      <c r="AE622" s="351"/>
      <c r="AF622" s="351"/>
      <c r="AG622" s="351"/>
      <c r="AH622" s="351"/>
      <c r="AI622" s="351"/>
      <c r="AJ622" s="351"/>
      <c r="AK622" s="351"/>
      <c r="AL622" s="351"/>
      <c r="AM622" s="351"/>
    </row>
    <row r="623" ht="12.0" customHeight="1">
      <c r="A623" s="351"/>
      <c r="B623" s="351"/>
      <c r="C623" s="351"/>
      <c r="D623" s="351"/>
      <c r="E623" s="351"/>
      <c r="F623" s="351"/>
      <c r="G623" s="351"/>
      <c r="H623" s="351"/>
      <c r="I623" s="351"/>
      <c r="J623" s="351"/>
      <c r="K623" s="351"/>
      <c r="L623" s="351"/>
      <c r="M623" s="351"/>
      <c r="N623" s="351"/>
      <c r="O623" s="351"/>
      <c r="P623" s="351"/>
      <c r="Q623" s="351"/>
      <c r="R623" s="351"/>
      <c r="S623" s="619"/>
      <c r="T623" s="351"/>
      <c r="U623" s="351"/>
      <c r="V623" s="351"/>
      <c r="W623" s="351"/>
      <c r="X623" s="351"/>
      <c r="Y623" s="351"/>
      <c r="Z623" s="351"/>
      <c r="AA623" s="351"/>
      <c r="AB623" s="351"/>
      <c r="AC623" s="351"/>
      <c r="AD623" s="351"/>
      <c r="AE623" s="351"/>
      <c r="AF623" s="351"/>
      <c r="AG623" s="351"/>
      <c r="AH623" s="351"/>
      <c r="AI623" s="351"/>
      <c r="AJ623" s="351"/>
      <c r="AK623" s="351"/>
      <c r="AL623" s="351"/>
      <c r="AM623" s="351"/>
    </row>
    <row r="624" ht="12.0" customHeight="1">
      <c r="A624" s="351"/>
      <c r="B624" s="351"/>
      <c r="C624" s="351"/>
      <c r="D624" s="351"/>
      <c r="E624" s="351"/>
      <c r="F624" s="351"/>
      <c r="G624" s="351"/>
      <c r="H624" s="351"/>
      <c r="I624" s="351"/>
      <c r="J624" s="351"/>
      <c r="K624" s="351"/>
      <c r="L624" s="351"/>
      <c r="M624" s="351"/>
      <c r="N624" s="351"/>
      <c r="O624" s="351"/>
      <c r="P624" s="351"/>
      <c r="Q624" s="351"/>
      <c r="R624" s="351"/>
      <c r="S624" s="619"/>
      <c r="T624" s="351"/>
      <c r="U624" s="351"/>
      <c r="V624" s="351"/>
      <c r="W624" s="351"/>
      <c r="X624" s="351"/>
      <c r="Y624" s="351"/>
      <c r="Z624" s="351"/>
      <c r="AA624" s="351"/>
      <c r="AB624" s="351"/>
      <c r="AC624" s="351"/>
      <c r="AD624" s="351"/>
      <c r="AE624" s="351"/>
      <c r="AF624" s="351"/>
      <c r="AG624" s="351"/>
      <c r="AH624" s="351"/>
      <c r="AI624" s="351"/>
      <c r="AJ624" s="351"/>
      <c r="AK624" s="351"/>
      <c r="AL624" s="351"/>
      <c r="AM624" s="351"/>
    </row>
    <row r="625" ht="12.0" customHeight="1">
      <c r="A625" s="351"/>
      <c r="B625" s="351"/>
      <c r="C625" s="351"/>
      <c r="D625" s="351"/>
      <c r="E625" s="351"/>
      <c r="F625" s="351"/>
      <c r="G625" s="351"/>
      <c r="H625" s="351"/>
      <c r="I625" s="351"/>
      <c r="J625" s="351"/>
      <c r="K625" s="351"/>
      <c r="L625" s="351"/>
      <c r="M625" s="351"/>
      <c r="N625" s="351"/>
      <c r="O625" s="351"/>
      <c r="P625" s="351"/>
      <c r="Q625" s="351"/>
      <c r="R625" s="351"/>
      <c r="S625" s="619"/>
      <c r="T625" s="351"/>
      <c r="U625" s="351"/>
      <c r="V625" s="351"/>
      <c r="W625" s="351"/>
      <c r="X625" s="351"/>
      <c r="Y625" s="351"/>
      <c r="Z625" s="351"/>
      <c r="AA625" s="351"/>
      <c r="AB625" s="351"/>
      <c r="AC625" s="351"/>
      <c r="AD625" s="351"/>
      <c r="AE625" s="351"/>
      <c r="AF625" s="351"/>
      <c r="AG625" s="351"/>
      <c r="AH625" s="351"/>
      <c r="AI625" s="351"/>
      <c r="AJ625" s="351"/>
      <c r="AK625" s="351"/>
      <c r="AL625" s="351"/>
      <c r="AM625" s="351"/>
    </row>
    <row r="626" ht="12.0" customHeight="1">
      <c r="A626" s="351"/>
      <c r="B626" s="351"/>
      <c r="C626" s="351"/>
      <c r="D626" s="351"/>
      <c r="E626" s="351"/>
      <c r="F626" s="351"/>
      <c r="G626" s="351"/>
      <c r="H626" s="351"/>
      <c r="I626" s="351"/>
      <c r="J626" s="351"/>
      <c r="K626" s="351"/>
      <c r="L626" s="351"/>
      <c r="M626" s="351"/>
      <c r="N626" s="351"/>
      <c r="O626" s="351"/>
      <c r="P626" s="351"/>
      <c r="Q626" s="351"/>
      <c r="R626" s="351"/>
      <c r="S626" s="619"/>
      <c r="T626" s="351"/>
      <c r="U626" s="351"/>
      <c r="V626" s="351"/>
      <c r="W626" s="351"/>
      <c r="X626" s="351"/>
      <c r="Y626" s="351"/>
      <c r="Z626" s="351"/>
      <c r="AA626" s="351"/>
      <c r="AB626" s="351"/>
      <c r="AC626" s="351"/>
      <c r="AD626" s="351"/>
      <c r="AE626" s="351"/>
      <c r="AF626" s="351"/>
      <c r="AG626" s="351"/>
      <c r="AH626" s="351"/>
      <c r="AI626" s="351"/>
      <c r="AJ626" s="351"/>
      <c r="AK626" s="351"/>
      <c r="AL626" s="351"/>
      <c r="AM626" s="351"/>
    </row>
    <row r="627" ht="12.0" customHeight="1">
      <c r="A627" s="351"/>
      <c r="B627" s="351"/>
      <c r="C627" s="351"/>
      <c r="D627" s="351"/>
      <c r="E627" s="351"/>
      <c r="F627" s="351"/>
      <c r="G627" s="351"/>
      <c r="H627" s="351"/>
      <c r="I627" s="351"/>
      <c r="J627" s="351"/>
      <c r="K627" s="351"/>
      <c r="L627" s="351"/>
      <c r="M627" s="351"/>
      <c r="N627" s="351"/>
      <c r="O627" s="351"/>
      <c r="P627" s="351"/>
      <c r="Q627" s="351"/>
      <c r="R627" s="351"/>
      <c r="S627" s="619"/>
      <c r="T627" s="351"/>
      <c r="U627" s="351"/>
      <c r="V627" s="351"/>
      <c r="W627" s="351"/>
      <c r="X627" s="351"/>
      <c r="Y627" s="351"/>
      <c r="Z627" s="351"/>
      <c r="AA627" s="351"/>
      <c r="AB627" s="351"/>
      <c r="AC627" s="351"/>
      <c r="AD627" s="351"/>
      <c r="AE627" s="351"/>
      <c r="AF627" s="351"/>
      <c r="AG627" s="351"/>
      <c r="AH627" s="351"/>
      <c r="AI627" s="351"/>
      <c r="AJ627" s="351"/>
      <c r="AK627" s="351"/>
      <c r="AL627" s="351"/>
      <c r="AM627" s="351"/>
    </row>
    <row r="628" ht="12.0" customHeight="1">
      <c r="A628" s="351"/>
      <c r="B628" s="351"/>
      <c r="C628" s="351"/>
      <c r="D628" s="351"/>
      <c r="E628" s="351"/>
      <c r="F628" s="351"/>
      <c r="G628" s="351"/>
      <c r="H628" s="351"/>
      <c r="I628" s="351"/>
      <c r="J628" s="351"/>
      <c r="K628" s="351"/>
      <c r="L628" s="351"/>
      <c r="M628" s="351"/>
      <c r="N628" s="351"/>
      <c r="O628" s="351"/>
      <c r="P628" s="351"/>
      <c r="Q628" s="351"/>
      <c r="R628" s="351"/>
      <c r="S628" s="619"/>
      <c r="T628" s="351"/>
      <c r="U628" s="351"/>
      <c r="V628" s="351"/>
      <c r="W628" s="351"/>
      <c r="X628" s="351"/>
      <c r="Y628" s="351"/>
      <c r="Z628" s="351"/>
      <c r="AA628" s="351"/>
      <c r="AB628" s="351"/>
      <c r="AC628" s="351"/>
      <c r="AD628" s="351"/>
      <c r="AE628" s="351"/>
      <c r="AF628" s="351"/>
      <c r="AG628" s="351"/>
      <c r="AH628" s="351"/>
      <c r="AI628" s="351"/>
      <c r="AJ628" s="351"/>
      <c r="AK628" s="351"/>
      <c r="AL628" s="351"/>
      <c r="AM628" s="351"/>
    </row>
    <row r="629" ht="12.0" customHeight="1">
      <c r="A629" s="351"/>
      <c r="B629" s="351"/>
      <c r="C629" s="351"/>
      <c r="D629" s="351"/>
      <c r="E629" s="351"/>
      <c r="F629" s="351"/>
      <c r="G629" s="351"/>
      <c r="H629" s="351"/>
      <c r="I629" s="351"/>
      <c r="J629" s="351"/>
      <c r="K629" s="351"/>
      <c r="L629" s="351"/>
      <c r="M629" s="351"/>
      <c r="N629" s="351"/>
      <c r="O629" s="351"/>
      <c r="P629" s="351"/>
      <c r="Q629" s="351"/>
      <c r="R629" s="351"/>
      <c r="S629" s="619"/>
      <c r="T629" s="351"/>
      <c r="U629" s="351"/>
      <c r="V629" s="351"/>
      <c r="W629" s="351"/>
      <c r="X629" s="351"/>
      <c r="Y629" s="351"/>
      <c r="Z629" s="351"/>
      <c r="AA629" s="351"/>
      <c r="AB629" s="351"/>
      <c r="AC629" s="351"/>
      <c r="AD629" s="351"/>
      <c r="AE629" s="351"/>
      <c r="AF629" s="351"/>
      <c r="AG629" s="351"/>
      <c r="AH629" s="351"/>
      <c r="AI629" s="351"/>
      <c r="AJ629" s="351"/>
      <c r="AK629" s="351"/>
      <c r="AL629" s="351"/>
      <c r="AM629" s="351"/>
    </row>
    <row r="630" ht="12.0" customHeight="1">
      <c r="A630" s="351"/>
      <c r="B630" s="351"/>
      <c r="C630" s="351"/>
      <c r="D630" s="351"/>
      <c r="E630" s="351"/>
      <c r="F630" s="351"/>
      <c r="G630" s="351"/>
      <c r="H630" s="351"/>
      <c r="I630" s="351"/>
      <c r="J630" s="351"/>
      <c r="K630" s="351"/>
      <c r="L630" s="351"/>
      <c r="M630" s="351"/>
      <c r="N630" s="351"/>
      <c r="O630" s="351"/>
      <c r="P630" s="351"/>
      <c r="Q630" s="351"/>
      <c r="R630" s="351"/>
      <c r="S630" s="619"/>
      <c r="T630" s="351"/>
      <c r="U630" s="351"/>
      <c r="V630" s="351"/>
      <c r="W630" s="351"/>
      <c r="X630" s="351"/>
      <c r="Y630" s="351"/>
      <c r="Z630" s="351"/>
      <c r="AA630" s="351"/>
      <c r="AB630" s="351"/>
      <c r="AC630" s="351"/>
      <c r="AD630" s="351"/>
      <c r="AE630" s="351"/>
      <c r="AF630" s="351"/>
      <c r="AG630" s="351"/>
      <c r="AH630" s="351"/>
      <c r="AI630" s="351"/>
      <c r="AJ630" s="351"/>
      <c r="AK630" s="351"/>
      <c r="AL630" s="351"/>
      <c r="AM630" s="351"/>
    </row>
    <row r="631" ht="12.0" customHeight="1">
      <c r="A631" s="351"/>
      <c r="B631" s="351"/>
      <c r="C631" s="351"/>
      <c r="D631" s="351"/>
      <c r="E631" s="351"/>
      <c r="F631" s="351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619"/>
      <c r="T631" s="351"/>
      <c r="U631" s="351"/>
      <c r="V631" s="351"/>
      <c r="W631" s="351"/>
      <c r="X631" s="351"/>
      <c r="Y631" s="351"/>
      <c r="Z631" s="351"/>
      <c r="AA631" s="351"/>
      <c r="AB631" s="351"/>
      <c r="AC631" s="351"/>
      <c r="AD631" s="351"/>
      <c r="AE631" s="351"/>
      <c r="AF631" s="351"/>
      <c r="AG631" s="351"/>
      <c r="AH631" s="351"/>
      <c r="AI631" s="351"/>
      <c r="AJ631" s="351"/>
      <c r="AK631" s="351"/>
      <c r="AL631" s="351"/>
      <c r="AM631" s="351"/>
    </row>
    <row r="632" ht="12.0" customHeight="1">
      <c r="A632" s="351"/>
      <c r="B632" s="351"/>
      <c r="C632" s="351"/>
      <c r="D632" s="351"/>
      <c r="E632" s="351"/>
      <c r="F632" s="351"/>
      <c r="G632" s="351"/>
      <c r="H632" s="351"/>
      <c r="I632" s="351"/>
      <c r="J632" s="351"/>
      <c r="K632" s="351"/>
      <c r="L632" s="351"/>
      <c r="M632" s="351"/>
      <c r="N632" s="351"/>
      <c r="O632" s="351"/>
      <c r="P632" s="351"/>
      <c r="Q632" s="351"/>
      <c r="R632" s="351"/>
      <c r="S632" s="619"/>
      <c r="T632" s="351"/>
      <c r="U632" s="351"/>
      <c r="V632" s="351"/>
      <c r="W632" s="351"/>
      <c r="X632" s="351"/>
      <c r="Y632" s="351"/>
      <c r="Z632" s="351"/>
      <c r="AA632" s="351"/>
      <c r="AB632" s="351"/>
      <c r="AC632" s="351"/>
      <c r="AD632" s="351"/>
      <c r="AE632" s="351"/>
      <c r="AF632" s="351"/>
      <c r="AG632" s="351"/>
      <c r="AH632" s="351"/>
      <c r="AI632" s="351"/>
      <c r="AJ632" s="351"/>
      <c r="AK632" s="351"/>
      <c r="AL632" s="351"/>
      <c r="AM632" s="351"/>
    </row>
    <row r="633" ht="12.0" customHeight="1">
      <c r="A633" s="351"/>
      <c r="B633" s="351"/>
      <c r="C633" s="351"/>
      <c r="D633" s="351"/>
      <c r="E633" s="351"/>
      <c r="F633" s="351"/>
      <c r="G633" s="351"/>
      <c r="H633" s="351"/>
      <c r="I633" s="351"/>
      <c r="J633" s="351"/>
      <c r="K633" s="351"/>
      <c r="L633" s="351"/>
      <c r="M633" s="351"/>
      <c r="N633" s="351"/>
      <c r="O633" s="351"/>
      <c r="P633" s="351"/>
      <c r="Q633" s="351"/>
      <c r="R633" s="351"/>
      <c r="S633" s="619"/>
      <c r="T633" s="351"/>
      <c r="U633" s="351"/>
      <c r="V633" s="351"/>
      <c r="W633" s="351"/>
      <c r="X633" s="351"/>
      <c r="Y633" s="351"/>
      <c r="Z633" s="351"/>
      <c r="AA633" s="351"/>
      <c r="AB633" s="351"/>
      <c r="AC633" s="351"/>
      <c r="AD633" s="351"/>
      <c r="AE633" s="351"/>
      <c r="AF633" s="351"/>
      <c r="AG633" s="351"/>
      <c r="AH633" s="351"/>
      <c r="AI633" s="351"/>
      <c r="AJ633" s="351"/>
      <c r="AK633" s="351"/>
      <c r="AL633" s="351"/>
      <c r="AM633" s="351"/>
    </row>
    <row r="634" ht="12.0" customHeight="1">
      <c r="A634" s="351"/>
      <c r="B634" s="351"/>
      <c r="C634" s="351"/>
      <c r="D634" s="351"/>
      <c r="E634" s="351"/>
      <c r="F634" s="351"/>
      <c r="G634" s="351"/>
      <c r="H634" s="351"/>
      <c r="I634" s="351"/>
      <c r="J634" s="351"/>
      <c r="K634" s="351"/>
      <c r="L634" s="351"/>
      <c r="M634" s="351"/>
      <c r="N634" s="351"/>
      <c r="O634" s="351"/>
      <c r="P634" s="351"/>
      <c r="Q634" s="351"/>
      <c r="R634" s="351"/>
      <c r="S634" s="619"/>
      <c r="T634" s="351"/>
      <c r="U634" s="351"/>
      <c r="V634" s="351"/>
      <c r="W634" s="351"/>
      <c r="X634" s="351"/>
      <c r="Y634" s="351"/>
      <c r="Z634" s="351"/>
      <c r="AA634" s="351"/>
      <c r="AB634" s="351"/>
      <c r="AC634" s="351"/>
      <c r="AD634" s="351"/>
      <c r="AE634" s="351"/>
      <c r="AF634" s="351"/>
      <c r="AG634" s="351"/>
      <c r="AH634" s="351"/>
      <c r="AI634" s="351"/>
      <c r="AJ634" s="351"/>
      <c r="AK634" s="351"/>
      <c r="AL634" s="351"/>
      <c r="AM634" s="351"/>
    </row>
    <row r="635" ht="12.0" customHeight="1">
      <c r="A635" s="351"/>
      <c r="B635" s="351"/>
      <c r="C635" s="351"/>
      <c r="D635" s="351"/>
      <c r="E635" s="351"/>
      <c r="F635" s="351"/>
      <c r="G635" s="351"/>
      <c r="H635" s="351"/>
      <c r="I635" s="351"/>
      <c r="J635" s="351"/>
      <c r="K635" s="351"/>
      <c r="L635" s="351"/>
      <c r="M635" s="351"/>
      <c r="N635" s="351"/>
      <c r="O635" s="351"/>
      <c r="P635" s="351"/>
      <c r="Q635" s="351"/>
      <c r="R635" s="351"/>
      <c r="S635" s="619"/>
      <c r="T635" s="351"/>
      <c r="U635" s="351"/>
      <c r="V635" s="351"/>
      <c r="W635" s="351"/>
      <c r="X635" s="351"/>
      <c r="Y635" s="351"/>
      <c r="Z635" s="351"/>
      <c r="AA635" s="351"/>
      <c r="AB635" s="351"/>
      <c r="AC635" s="351"/>
      <c r="AD635" s="351"/>
      <c r="AE635" s="351"/>
      <c r="AF635" s="351"/>
      <c r="AG635" s="351"/>
      <c r="AH635" s="351"/>
      <c r="AI635" s="351"/>
      <c r="AJ635" s="351"/>
      <c r="AK635" s="351"/>
      <c r="AL635" s="351"/>
      <c r="AM635" s="351"/>
    </row>
    <row r="636" ht="12.0" customHeight="1">
      <c r="A636" s="351"/>
      <c r="B636" s="351"/>
      <c r="C636" s="351"/>
      <c r="D636" s="351"/>
      <c r="E636" s="351"/>
      <c r="F636" s="351"/>
      <c r="G636" s="351"/>
      <c r="H636" s="351"/>
      <c r="I636" s="351"/>
      <c r="J636" s="351"/>
      <c r="K636" s="351"/>
      <c r="L636" s="351"/>
      <c r="M636" s="351"/>
      <c r="N636" s="351"/>
      <c r="O636" s="351"/>
      <c r="P636" s="351"/>
      <c r="Q636" s="351"/>
      <c r="R636" s="351"/>
      <c r="S636" s="619"/>
      <c r="T636" s="351"/>
      <c r="U636" s="351"/>
      <c r="V636" s="351"/>
      <c r="W636" s="351"/>
      <c r="X636" s="351"/>
      <c r="Y636" s="351"/>
      <c r="Z636" s="351"/>
      <c r="AA636" s="351"/>
      <c r="AB636" s="351"/>
      <c r="AC636" s="351"/>
      <c r="AD636" s="351"/>
      <c r="AE636" s="351"/>
      <c r="AF636" s="351"/>
      <c r="AG636" s="351"/>
      <c r="AH636" s="351"/>
      <c r="AI636" s="351"/>
      <c r="AJ636" s="351"/>
      <c r="AK636" s="351"/>
      <c r="AL636" s="351"/>
      <c r="AM636" s="351"/>
    </row>
    <row r="637" ht="12.0" customHeight="1">
      <c r="A637" s="351"/>
      <c r="B637" s="351"/>
      <c r="C637" s="351"/>
      <c r="D637" s="351"/>
      <c r="E637" s="351"/>
      <c r="F637" s="351"/>
      <c r="G637" s="351"/>
      <c r="H637" s="351"/>
      <c r="I637" s="351"/>
      <c r="J637" s="351"/>
      <c r="K637" s="351"/>
      <c r="L637" s="351"/>
      <c r="M637" s="351"/>
      <c r="N637" s="351"/>
      <c r="O637" s="351"/>
      <c r="P637" s="351"/>
      <c r="Q637" s="351"/>
      <c r="R637" s="351"/>
      <c r="S637" s="619"/>
      <c r="T637" s="351"/>
      <c r="U637" s="351"/>
      <c r="V637" s="351"/>
      <c r="W637" s="351"/>
      <c r="X637" s="351"/>
      <c r="Y637" s="351"/>
      <c r="Z637" s="351"/>
      <c r="AA637" s="351"/>
      <c r="AB637" s="351"/>
      <c r="AC637" s="351"/>
      <c r="AD637" s="351"/>
      <c r="AE637" s="351"/>
      <c r="AF637" s="351"/>
      <c r="AG637" s="351"/>
      <c r="AH637" s="351"/>
      <c r="AI637" s="351"/>
      <c r="AJ637" s="351"/>
      <c r="AK637" s="351"/>
      <c r="AL637" s="351"/>
      <c r="AM637" s="351"/>
    </row>
    <row r="638" ht="12.0" customHeight="1">
      <c r="A638" s="351"/>
      <c r="B638" s="351"/>
      <c r="C638" s="351"/>
      <c r="D638" s="351"/>
      <c r="E638" s="351"/>
      <c r="F638" s="351"/>
      <c r="G638" s="351"/>
      <c r="H638" s="351"/>
      <c r="I638" s="351"/>
      <c r="J638" s="351"/>
      <c r="K638" s="351"/>
      <c r="L638" s="351"/>
      <c r="M638" s="351"/>
      <c r="N638" s="351"/>
      <c r="O638" s="351"/>
      <c r="P638" s="351"/>
      <c r="Q638" s="351"/>
      <c r="R638" s="351"/>
      <c r="S638" s="619"/>
      <c r="T638" s="351"/>
      <c r="U638" s="351"/>
      <c r="V638" s="351"/>
      <c r="W638" s="351"/>
      <c r="X638" s="351"/>
      <c r="Y638" s="351"/>
      <c r="Z638" s="351"/>
      <c r="AA638" s="351"/>
      <c r="AB638" s="351"/>
      <c r="AC638" s="351"/>
      <c r="AD638" s="351"/>
      <c r="AE638" s="351"/>
      <c r="AF638" s="351"/>
      <c r="AG638" s="351"/>
      <c r="AH638" s="351"/>
      <c r="AI638" s="351"/>
      <c r="AJ638" s="351"/>
      <c r="AK638" s="351"/>
      <c r="AL638" s="351"/>
      <c r="AM638" s="351"/>
    </row>
    <row r="639" ht="12.0" customHeight="1">
      <c r="A639" s="351"/>
      <c r="B639" s="351"/>
      <c r="C639" s="351"/>
      <c r="D639" s="351"/>
      <c r="E639" s="351"/>
      <c r="F639" s="351"/>
      <c r="G639" s="351"/>
      <c r="H639" s="351"/>
      <c r="I639" s="351"/>
      <c r="J639" s="351"/>
      <c r="K639" s="351"/>
      <c r="L639" s="351"/>
      <c r="M639" s="351"/>
      <c r="N639" s="351"/>
      <c r="O639" s="351"/>
      <c r="P639" s="351"/>
      <c r="Q639" s="351"/>
      <c r="R639" s="351"/>
      <c r="S639" s="619"/>
      <c r="T639" s="351"/>
      <c r="U639" s="351"/>
      <c r="V639" s="351"/>
      <c r="W639" s="351"/>
      <c r="X639" s="351"/>
      <c r="Y639" s="351"/>
      <c r="Z639" s="351"/>
      <c r="AA639" s="351"/>
      <c r="AB639" s="351"/>
      <c r="AC639" s="351"/>
      <c r="AD639" s="351"/>
      <c r="AE639" s="351"/>
      <c r="AF639" s="351"/>
      <c r="AG639" s="351"/>
      <c r="AH639" s="351"/>
      <c r="AI639" s="351"/>
      <c r="AJ639" s="351"/>
      <c r="AK639" s="351"/>
      <c r="AL639" s="351"/>
      <c r="AM639" s="351"/>
    </row>
    <row r="640" ht="12.0" customHeight="1">
      <c r="A640" s="351"/>
      <c r="B640" s="351"/>
      <c r="C640" s="351"/>
      <c r="D640" s="351"/>
      <c r="E640" s="351"/>
      <c r="F640" s="351"/>
      <c r="G640" s="351"/>
      <c r="H640" s="351"/>
      <c r="I640" s="351"/>
      <c r="J640" s="351"/>
      <c r="K640" s="351"/>
      <c r="L640" s="351"/>
      <c r="M640" s="351"/>
      <c r="N640" s="351"/>
      <c r="O640" s="351"/>
      <c r="P640" s="351"/>
      <c r="Q640" s="351"/>
      <c r="R640" s="351"/>
      <c r="S640" s="619"/>
      <c r="T640" s="351"/>
      <c r="U640" s="351"/>
      <c r="V640" s="351"/>
      <c r="W640" s="351"/>
      <c r="X640" s="351"/>
      <c r="Y640" s="351"/>
      <c r="Z640" s="351"/>
      <c r="AA640" s="351"/>
      <c r="AB640" s="351"/>
      <c r="AC640" s="351"/>
      <c r="AD640" s="351"/>
      <c r="AE640" s="351"/>
      <c r="AF640" s="351"/>
      <c r="AG640" s="351"/>
      <c r="AH640" s="351"/>
      <c r="AI640" s="351"/>
      <c r="AJ640" s="351"/>
      <c r="AK640" s="351"/>
      <c r="AL640" s="351"/>
      <c r="AM640" s="351"/>
    </row>
    <row r="641" ht="12.0" customHeight="1">
      <c r="A641" s="351"/>
      <c r="B641" s="351"/>
      <c r="C641" s="351"/>
      <c r="D641" s="351"/>
      <c r="E641" s="351"/>
      <c r="F641" s="351"/>
      <c r="G641" s="351"/>
      <c r="H641" s="351"/>
      <c r="I641" s="351"/>
      <c r="J641" s="351"/>
      <c r="K641" s="351"/>
      <c r="L641" s="351"/>
      <c r="M641" s="351"/>
      <c r="N641" s="351"/>
      <c r="O641" s="351"/>
      <c r="P641" s="351"/>
      <c r="Q641" s="351"/>
      <c r="R641" s="351"/>
      <c r="S641" s="619"/>
      <c r="T641" s="351"/>
      <c r="U641" s="351"/>
      <c r="V641" s="351"/>
      <c r="W641" s="351"/>
      <c r="X641" s="351"/>
      <c r="Y641" s="351"/>
      <c r="Z641" s="351"/>
      <c r="AA641" s="351"/>
      <c r="AB641" s="351"/>
      <c r="AC641" s="351"/>
      <c r="AD641" s="351"/>
      <c r="AE641" s="351"/>
      <c r="AF641" s="351"/>
      <c r="AG641" s="351"/>
      <c r="AH641" s="351"/>
      <c r="AI641" s="351"/>
      <c r="AJ641" s="351"/>
      <c r="AK641" s="351"/>
      <c r="AL641" s="351"/>
      <c r="AM641" s="351"/>
    </row>
    <row r="642" ht="12.0" customHeight="1">
      <c r="A642" s="351"/>
      <c r="B642" s="351"/>
      <c r="C642" s="351"/>
      <c r="D642" s="351"/>
      <c r="E642" s="351"/>
      <c r="F642" s="351"/>
      <c r="G642" s="351"/>
      <c r="H642" s="351"/>
      <c r="I642" s="351"/>
      <c r="J642" s="351"/>
      <c r="K642" s="351"/>
      <c r="L642" s="351"/>
      <c r="M642" s="351"/>
      <c r="N642" s="351"/>
      <c r="O642" s="351"/>
      <c r="P642" s="351"/>
      <c r="Q642" s="351"/>
      <c r="R642" s="351"/>
      <c r="S642" s="619"/>
      <c r="T642" s="351"/>
      <c r="U642" s="351"/>
      <c r="V642" s="351"/>
      <c r="W642" s="351"/>
      <c r="X642" s="351"/>
      <c r="Y642" s="351"/>
      <c r="Z642" s="351"/>
      <c r="AA642" s="351"/>
      <c r="AB642" s="351"/>
      <c r="AC642" s="351"/>
      <c r="AD642" s="351"/>
      <c r="AE642" s="351"/>
      <c r="AF642" s="351"/>
      <c r="AG642" s="351"/>
      <c r="AH642" s="351"/>
      <c r="AI642" s="351"/>
      <c r="AJ642" s="351"/>
      <c r="AK642" s="351"/>
      <c r="AL642" s="351"/>
      <c r="AM642" s="351"/>
    </row>
    <row r="643" ht="12.0" customHeight="1">
      <c r="A643" s="351"/>
      <c r="B643" s="351"/>
      <c r="C643" s="351"/>
      <c r="D643" s="351"/>
      <c r="E643" s="351"/>
      <c r="F643" s="351"/>
      <c r="G643" s="351"/>
      <c r="H643" s="351"/>
      <c r="I643" s="351"/>
      <c r="J643" s="351"/>
      <c r="K643" s="351"/>
      <c r="L643" s="351"/>
      <c r="M643" s="351"/>
      <c r="N643" s="351"/>
      <c r="O643" s="351"/>
      <c r="P643" s="351"/>
      <c r="Q643" s="351"/>
      <c r="R643" s="351"/>
      <c r="S643" s="619"/>
      <c r="T643" s="351"/>
      <c r="U643" s="351"/>
      <c r="V643" s="351"/>
      <c r="W643" s="351"/>
      <c r="X643" s="351"/>
      <c r="Y643" s="351"/>
      <c r="Z643" s="351"/>
      <c r="AA643" s="351"/>
      <c r="AB643" s="351"/>
      <c r="AC643" s="351"/>
      <c r="AD643" s="351"/>
      <c r="AE643" s="351"/>
      <c r="AF643" s="351"/>
      <c r="AG643" s="351"/>
      <c r="AH643" s="351"/>
      <c r="AI643" s="351"/>
      <c r="AJ643" s="351"/>
      <c r="AK643" s="351"/>
      <c r="AL643" s="351"/>
      <c r="AM643" s="351"/>
    </row>
    <row r="644" ht="12.0" customHeight="1">
      <c r="A644" s="351"/>
      <c r="B644" s="351"/>
      <c r="C644" s="351"/>
      <c r="D644" s="351"/>
      <c r="E644" s="351"/>
      <c r="F644" s="351"/>
      <c r="G644" s="351"/>
      <c r="H644" s="351"/>
      <c r="I644" s="351"/>
      <c r="J644" s="351"/>
      <c r="K644" s="351"/>
      <c r="L644" s="351"/>
      <c r="M644" s="351"/>
      <c r="N644" s="351"/>
      <c r="O644" s="351"/>
      <c r="P644" s="351"/>
      <c r="Q644" s="351"/>
      <c r="R644" s="351"/>
      <c r="S644" s="619"/>
      <c r="T644" s="351"/>
      <c r="U644" s="351"/>
      <c r="V644" s="351"/>
      <c r="W644" s="351"/>
      <c r="X644" s="351"/>
      <c r="Y644" s="351"/>
      <c r="Z644" s="351"/>
      <c r="AA644" s="351"/>
      <c r="AB644" s="351"/>
      <c r="AC644" s="351"/>
      <c r="AD644" s="351"/>
      <c r="AE644" s="351"/>
      <c r="AF644" s="351"/>
      <c r="AG644" s="351"/>
      <c r="AH644" s="351"/>
      <c r="AI644" s="351"/>
      <c r="AJ644" s="351"/>
      <c r="AK644" s="351"/>
      <c r="AL644" s="351"/>
      <c r="AM644" s="351"/>
    </row>
    <row r="645" ht="12.0" customHeight="1">
      <c r="A645" s="351"/>
      <c r="B645" s="351"/>
      <c r="C645" s="351"/>
      <c r="D645" s="351"/>
      <c r="E645" s="351"/>
      <c r="F645" s="351"/>
      <c r="G645" s="351"/>
      <c r="H645" s="351"/>
      <c r="I645" s="351"/>
      <c r="J645" s="351"/>
      <c r="K645" s="351"/>
      <c r="L645" s="351"/>
      <c r="M645" s="351"/>
      <c r="N645" s="351"/>
      <c r="O645" s="351"/>
      <c r="P645" s="351"/>
      <c r="Q645" s="351"/>
      <c r="R645" s="351"/>
      <c r="S645" s="619"/>
      <c r="T645" s="351"/>
      <c r="U645" s="351"/>
      <c r="V645" s="351"/>
      <c r="W645" s="351"/>
      <c r="X645" s="351"/>
      <c r="Y645" s="351"/>
      <c r="Z645" s="351"/>
      <c r="AA645" s="351"/>
      <c r="AB645" s="351"/>
      <c r="AC645" s="351"/>
      <c r="AD645" s="351"/>
      <c r="AE645" s="351"/>
      <c r="AF645" s="351"/>
      <c r="AG645" s="351"/>
      <c r="AH645" s="351"/>
      <c r="AI645" s="351"/>
      <c r="AJ645" s="351"/>
      <c r="AK645" s="351"/>
      <c r="AL645" s="351"/>
      <c r="AM645" s="351"/>
    </row>
    <row r="646" ht="12.0" customHeight="1">
      <c r="A646" s="351"/>
      <c r="B646" s="351"/>
      <c r="C646" s="351"/>
      <c r="D646" s="351"/>
      <c r="E646" s="351"/>
      <c r="F646" s="351"/>
      <c r="G646" s="351"/>
      <c r="H646" s="351"/>
      <c r="I646" s="351"/>
      <c r="J646" s="351"/>
      <c r="K646" s="351"/>
      <c r="L646" s="351"/>
      <c r="M646" s="351"/>
      <c r="N646" s="351"/>
      <c r="O646" s="351"/>
      <c r="P646" s="351"/>
      <c r="Q646" s="351"/>
      <c r="R646" s="351"/>
      <c r="S646" s="619"/>
      <c r="T646" s="351"/>
      <c r="U646" s="351"/>
      <c r="V646" s="351"/>
      <c r="W646" s="351"/>
      <c r="X646" s="351"/>
      <c r="Y646" s="351"/>
      <c r="Z646" s="351"/>
      <c r="AA646" s="351"/>
      <c r="AB646" s="351"/>
      <c r="AC646" s="351"/>
      <c r="AD646" s="351"/>
      <c r="AE646" s="351"/>
      <c r="AF646" s="351"/>
      <c r="AG646" s="351"/>
      <c r="AH646" s="351"/>
      <c r="AI646" s="351"/>
      <c r="AJ646" s="351"/>
      <c r="AK646" s="351"/>
      <c r="AL646" s="351"/>
      <c r="AM646" s="351"/>
    </row>
    <row r="647" ht="12.0" customHeight="1">
      <c r="A647" s="351"/>
      <c r="B647" s="351"/>
      <c r="C647" s="351"/>
      <c r="D647" s="351"/>
      <c r="E647" s="351"/>
      <c r="F647" s="351"/>
      <c r="G647" s="351"/>
      <c r="H647" s="351"/>
      <c r="I647" s="351"/>
      <c r="J647" s="351"/>
      <c r="K647" s="351"/>
      <c r="L647" s="351"/>
      <c r="M647" s="351"/>
      <c r="N647" s="351"/>
      <c r="O647" s="351"/>
      <c r="P647" s="351"/>
      <c r="Q647" s="351"/>
      <c r="R647" s="351"/>
      <c r="S647" s="619"/>
      <c r="T647" s="351"/>
      <c r="U647" s="351"/>
      <c r="V647" s="351"/>
      <c r="W647" s="351"/>
      <c r="X647" s="351"/>
      <c r="Y647" s="351"/>
      <c r="Z647" s="351"/>
      <c r="AA647" s="351"/>
      <c r="AB647" s="351"/>
      <c r="AC647" s="351"/>
      <c r="AD647" s="351"/>
      <c r="AE647" s="351"/>
      <c r="AF647" s="351"/>
      <c r="AG647" s="351"/>
      <c r="AH647" s="351"/>
      <c r="AI647" s="351"/>
      <c r="AJ647" s="351"/>
      <c r="AK647" s="351"/>
      <c r="AL647" s="351"/>
      <c r="AM647" s="351"/>
    </row>
    <row r="648" ht="12.0" customHeight="1">
      <c r="A648" s="351"/>
      <c r="B648" s="351"/>
      <c r="C648" s="351"/>
      <c r="D648" s="351"/>
      <c r="E648" s="351"/>
      <c r="F648" s="351"/>
      <c r="G648" s="351"/>
      <c r="H648" s="351"/>
      <c r="I648" s="351"/>
      <c r="J648" s="351"/>
      <c r="K648" s="351"/>
      <c r="L648" s="351"/>
      <c r="M648" s="351"/>
      <c r="N648" s="351"/>
      <c r="O648" s="351"/>
      <c r="P648" s="351"/>
      <c r="Q648" s="351"/>
      <c r="R648" s="351"/>
      <c r="S648" s="619"/>
      <c r="T648" s="351"/>
      <c r="U648" s="351"/>
      <c r="V648" s="351"/>
      <c r="W648" s="351"/>
      <c r="X648" s="351"/>
      <c r="Y648" s="351"/>
      <c r="Z648" s="351"/>
      <c r="AA648" s="351"/>
      <c r="AB648" s="351"/>
      <c r="AC648" s="351"/>
      <c r="AD648" s="351"/>
      <c r="AE648" s="351"/>
      <c r="AF648" s="351"/>
      <c r="AG648" s="351"/>
      <c r="AH648" s="351"/>
      <c r="AI648" s="351"/>
      <c r="AJ648" s="351"/>
      <c r="AK648" s="351"/>
      <c r="AL648" s="351"/>
      <c r="AM648" s="351"/>
    </row>
    <row r="649" ht="12.0" customHeight="1">
      <c r="A649" s="351"/>
      <c r="B649" s="351"/>
      <c r="C649" s="351"/>
      <c r="D649" s="351"/>
      <c r="E649" s="351"/>
      <c r="F649" s="351"/>
      <c r="G649" s="351"/>
      <c r="H649" s="351"/>
      <c r="I649" s="351"/>
      <c r="J649" s="351"/>
      <c r="K649" s="351"/>
      <c r="L649" s="351"/>
      <c r="M649" s="351"/>
      <c r="N649" s="351"/>
      <c r="O649" s="351"/>
      <c r="P649" s="351"/>
      <c r="Q649" s="351"/>
      <c r="R649" s="351"/>
      <c r="S649" s="619"/>
      <c r="T649" s="351"/>
      <c r="U649" s="351"/>
      <c r="V649" s="351"/>
      <c r="W649" s="351"/>
      <c r="X649" s="351"/>
      <c r="Y649" s="351"/>
      <c r="Z649" s="351"/>
      <c r="AA649" s="351"/>
      <c r="AB649" s="351"/>
      <c r="AC649" s="351"/>
      <c r="AD649" s="351"/>
      <c r="AE649" s="351"/>
      <c r="AF649" s="351"/>
      <c r="AG649" s="351"/>
      <c r="AH649" s="351"/>
      <c r="AI649" s="351"/>
      <c r="AJ649" s="351"/>
      <c r="AK649" s="351"/>
      <c r="AL649" s="351"/>
      <c r="AM649" s="351"/>
    </row>
    <row r="650" ht="12.0" customHeight="1">
      <c r="A650" s="351"/>
      <c r="B650" s="351"/>
      <c r="C650" s="351"/>
      <c r="D650" s="351"/>
      <c r="E650" s="351"/>
      <c r="F650" s="351"/>
      <c r="G650" s="351"/>
      <c r="H650" s="351"/>
      <c r="I650" s="351"/>
      <c r="J650" s="351"/>
      <c r="K650" s="351"/>
      <c r="L650" s="351"/>
      <c r="M650" s="351"/>
      <c r="N650" s="351"/>
      <c r="O650" s="351"/>
      <c r="P650" s="351"/>
      <c r="Q650" s="351"/>
      <c r="R650" s="351"/>
      <c r="S650" s="619"/>
      <c r="T650" s="351"/>
      <c r="U650" s="351"/>
      <c r="V650" s="351"/>
      <c r="W650" s="351"/>
      <c r="X650" s="351"/>
      <c r="Y650" s="351"/>
      <c r="Z650" s="351"/>
      <c r="AA650" s="351"/>
      <c r="AB650" s="351"/>
      <c r="AC650" s="351"/>
      <c r="AD650" s="351"/>
      <c r="AE650" s="351"/>
      <c r="AF650" s="351"/>
      <c r="AG650" s="351"/>
      <c r="AH650" s="351"/>
      <c r="AI650" s="351"/>
      <c r="AJ650" s="351"/>
      <c r="AK650" s="351"/>
      <c r="AL650" s="351"/>
      <c r="AM650" s="351"/>
    </row>
    <row r="651" ht="12.0" customHeight="1">
      <c r="A651" s="351"/>
      <c r="B651" s="351"/>
      <c r="C651" s="351"/>
      <c r="D651" s="351"/>
      <c r="E651" s="351"/>
      <c r="F651" s="351"/>
      <c r="G651" s="351"/>
      <c r="H651" s="351"/>
      <c r="I651" s="351"/>
      <c r="J651" s="351"/>
      <c r="K651" s="351"/>
      <c r="L651" s="351"/>
      <c r="M651" s="351"/>
      <c r="N651" s="351"/>
      <c r="O651" s="351"/>
      <c r="P651" s="351"/>
      <c r="Q651" s="351"/>
      <c r="R651" s="351"/>
      <c r="S651" s="619"/>
      <c r="T651" s="351"/>
      <c r="U651" s="351"/>
      <c r="V651" s="351"/>
      <c r="W651" s="351"/>
      <c r="X651" s="351"/>
      <c r="Y651" s="351"/>
      <c r="Z651" s="351"/>
      <c r="AA651" s="351"/>
      <c r="AB651" s="351"/>
      <c r="AC651" s="351"/>
      <c r="AD651" s="351"/>
      <c r="AE651" s="351"/>
      <c r="AF651" s="351"/>
      <c r="AG651" s="351"/>
      <c r="AH651" s="351"/>
      <c r="AI651" s="351"/>
      <c r="AJ651" s="351"/>
      <c r="AK651" s="351"/>
      <c r="AL651" s="351"/>
      <c r="AM651" s="351"/>
    </row>
    <row r="652" ht="12.0" customHeight="1">
      <c r="A652" s="351"/>
      <c r="B652" s="351"/>
      <c r="C652" s="351"/>
      <c r="D652" s="351"/>
      <c r="E652" s="351"/>
      <c r="F652" s="351"/>
      <c r="G652" s="351"/>
      <c r="H652" s="351"/>
      <c r="I652" s="351"/>
      <c r="J652" s="351"/>
      <c r="K652" s="351"/>
      <c r="L652" s="351"/>
      <c r="M652" s="351"/>
      <c r="N652" s="351"/>
      <c r="O652" s="351"/>
      <c r="P652" s="351"/>
      <c r="Q652" s="351"/>
      <c r="R652" s="351"/>
      <c r="S652" s="619"/>
      <c r="T652" s="351"/>
      <c r="U652" s="351"/>
      <c r="V652" s="351"/>
      <c r="W652" s="351"/>
      <c r="X652" s="351"/>
      <c r="Y652" s="351"/>
      <c r="Z652" s="351"/>
      <c r="AA652" s="351"/>
      <c r="AB652" s="351"/>
      <c r="AC652" s="351"/>
      <c r="AD652" s="351"/>
      <c r="AE652" s="351"/>
      <c r="AF652" s="351"/>
      <c r="AG652" s="351"/>
      <c r="AH652" s="351"/>
      <c r="AI652" s="351"/>
      <c r="AJ652" s="351"/>
      <c r="AK652" s="351"/>
      <c r="AL652" s="351"/>
      <c r="AM652" s="351"/>
    </row>
    <row r="653" ht="12.0" customHeight="1">
      <c r="A653" s="351"/>
      <c r="B653" s="351"/>
      <c r="C653" s="351"/>
      <c r="D653" s="351"/>
      <c r="E653" s="351"/>
      <c r="F653" s="351"/>
      <c r="G653" s="351"/>
      <c r="H653" s="351"/>
      <c r="I653" s="351"/>
      <c r="J653" s="351"/>
      <c r="K653" s="351"/>
      <c r="L653" s="351"/>
      <c r="M653" s="351"/>
      <c r="N653" s="351"/>
      <c r="O653" s="351"/>
      <c r="P653" s="351"/>
      <c r="Q653" s="351"/>
      <c r="R653" s="351"/>
      <c r="S653" s="619"/>
      <c r="T653" s="351"/>
      <c r="U653" s="351"/>
      <c r="V653" s="351"/>
      <c r="W653" s="351"/>
      <c r="X653" s="351"/>
      <c r="Y653" s="351"/>
      <c r="Z653" s="351"/>
      <c r="AA653" s="351"/>
      <c r="AB653" s="351"/>
      <c r="AC653" s="351"/>
      <c r="AD653" s="351"/>
      <c r="AE653" s="351"/>
      <c r="AF653" s="351"/>
      <c r="AG653" s="351"/>
      <c r="AH653" s="351"/>
      <c r="AI653" s="351"/>
      <c r="AJ653" s="351"/>
      <c r="AK653" s="351"/>
      <c r="AL653" s="351"/>
      <c r="AM653" s="351"/>
    </row>
    <row r="654" ht="12.0" customHeight="1">
      <c r="A654" s="351"/>
      <c r="B654" s="351"/>
      <c r="C654" s="351"/>
      <c r="D654" s="351"/>
      <c r="E654" s="351"/>
      <c r="F654" s="351"/>
      <c r="G654" s="351"/>
      <c r="H654" s="351"/>
      <c r="I654" s="351"/>
      <c r="J654" s="351"/>
      <c r="K654" s="351"/>
      <c r="L654" s="351"/>
      <c r="M654" s="351"/>
      <c r="N654" s="351"/>
      <c r="O654" s="351"/>
      <c r="P654" s="351"/>
      <c r="Q654" s="351"/>
      <c r="R654" s="351"/>
      <c r="S654" s="619"/>
      <c r="T654" s="351"/>
      <c r="U654" s="351"/>
      <c r="V654" s="351"/>
      <c r="W654" s="351"/>
      <c r="X654" s="351"/>
      <c r="Y654" s="351"/>
      <c r="Z654" s="351"/>
      <c r="AA654" s="351"/>
      <c r="AB654" s="351"/>
      <c r="AC654" s="351"/>
      <c r="AD654" s="351"/>
      <c r="AE654" s="351"/>
      <c r="AF654" s="351"/>
      <c r="AG654" s="351"/>
      <c r="AH654" s="351"/>
      <c r="AI654" s="351"/>
      <c r="AJ654" s="351"/>
      <c r="AK654" s="351"/>
      <c r="AL654" s="351"/>
      <c r="AM654" s="351"/>
    </row>
    <row r="655" ht="12.0" customHeight="1">
      <c r="A655" s="351"/>
      <c r="B655" s="351"/>
      <c r="C655" s="351"/>
      <c r="D655" s="351"/>
      <c r="E655" s="351"/>
      <c r="F655" s="351"/>
      <c r="G655" s="351"/>
      <c r="H655" s="351"/>
      <c r="I655" s="351"/>
      <c r="J655" s="351"/>
      <c r="K655" s="351"/>
      <c r="L655" s="351"/>
      <c r="M655" s="351"/>
      <c r="N655" s="351"/>
      <c r="O655" s="351"/>
      <c r="P655" s="351"/>
      <c r="Q655" s="351"/>
      <c r="R655" s="351"/>
      <c r="S655" s="619"/>
      <c r="T655" s="351"/>
      <c r="U655" s="351"/>
      <c r="V655" s="351"/>
      <c r="W655" s="351"/>
      <c r="X655" s="351"/>
      <c r="Y655" s="351"/>
      <c r="Z655" s="351"/>
      <c r="AA655" s="351"/>
      <c r="AB655" s="351"/>
      <c r="AC655" s="351"/>
      <c r="AD655" s="351"/>
      <c r="AE655" s="351"/>
      <c r="AF655" s="351"/>
      <c r="AG655" s="351"/>
      <c r="AH655" s="351"/>
      <c r="AI655" s="351"/>
      <c r="AJ655" s="351"/>
      <c r="AK655" s="351"/>
      <c r="AL655" s="351"/>
      <c r="AM655" s="351"/>
    </row>
    <row r="656" ht="12.0" customHeight="1">
      <c r="A656" s="351"/>
      <c r="B656" s="351"/>
      <c r="C656" s="351"/>
      <c r="D656" s="351"/>
      <c r="E656" s="351"/>
      <c r="F656" s="351"/>
      <c r="G656" s="351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R656" s="351"/>
      <c r="S656" s="619"/>
      <c r="T656" s="351"/>
      <c r="U656" s="351"/>
      <c r="V656" s="351"/>
      <c r="W656" s="351"/>
      <c r="X656" s="351"/>
      <c r="Y656" s="351"/>
      <c r="Z656" s="351"/>
      <c r="AA656" s="351"/>
      <c r="AB656" s="351"/>
      <c r="AC656" s="351"/>
      <c r="AD656" s="351"/>
      <c r="AE656" s="351"/>
      <c r="AF656" s="351"/>
      <c r="AG656" s="351"/>
      <c r="AH656" s="351"/>
      <c r="AI656" s="351"/>
      <c r="AJ656" s="351"/>
      <c r="AK656" s="351"/>
      <c r="AL656" s="351"/>
      <c r="AM656" s="351"/>
    </row>
    <row r="657" ht="12.0" customHeight="1">
      <c r="A657" s="351"/>
      <c r="B657" s="351"/>
      <c r="C657" s="351"/>
      <c r="D657" s="351"/>
      <c r="E657" s="351"/>
      <c r="F657" s="351"/>
      <c r="G657" s="351"/>
      <c r="H657" s="351"/>
      <c r="I657" s="351"/>
      <c r="J657" s="351"/>
      <c r="K657" s="351"/>
      <c r="L657" s="351"/>
      <c r="M657" s="351"/>
      <c r="N657" s="351"/>
      <c r="O657" s="351"/>
      <c r="P657" s="351"/>
      <c r="Q657" s="351"/>
      <c r="R657" s="351"/>
      <c r="S657" s="619"/>
      <c r="T657" s="351"/>
      <c r="U657" s="351"/>
      <c r="V657" s="351"/>
      <c r="W657" s="351"/>
      <c r="X657" s="351"/>
      <c r="Y657" s="351"/>
      <c r="Z657" s="351"/>
      <c r="AA657" s="351"/>
      <c r="AB657" s="351"/>
      <c r="AC657" s="351"/>
      <c r="AD657" s="351"/>
      <c r="AE657" s="351"/>
      <c r="AF657" s="351"/>
      <c r="AG657" s="351"/>
      <c r="AH657" s="351"/>
      <c r="AI657" s="351"/>
      <c r="AJ657" s="351"/>
      <c r="AK657" s="351"/>
      <c r="AL657" s="351"/>
      <c r="AM657" s="351"/>
    </row>
    <row r="658" ht="12.0" customHeight="1">
      <c r="A658" s="351"/>
      <c r="B658" s="351"/>
      <c r="C658" s="351"/>
      <c r="D658" s="351"/>
      <c r="E658" s="351"/>
      <c r="F658" s="351"/>
      <c r="G658" s="351"/>
      <c r="H658" s="351"/>
      <c r="I658" s="351"/>
      <c r="J658" s="351"/>
      <c r="K658" s="351"/>
      <c r="L658" s="351"/>
      <c r="M658" s="351"/>
      <c r="N658" s="351"/>
      <c r="O658" s="351"/>
      <c r="P658" s="351"/>
      <c r="Q658" s="351"/>
      <c r="R658" s="351"/>
      <c r="S658" s="619"/>
      <c r="T658" s="351"/>
      <c r="U658" s="351"/>
      <c r="V658" s="351"/>
      <c r="W658" s="351"/>
      <c r="X658" s="351"/>
      <c r="Y658" s="351"/>
      <c r="Z658" s="351"/>
      <c r="AA658" s="351"/>
      <c r="AB658" s="351"/>
      <c r="AC658" s="351"/>
      <c r="AD658" s="351"/>
      <c r="AE658" s="351"/>
      <c r="AF658" s="351"/>
      <c r="AG658" s="351"/>
      <c r="AH658" s="351"/>
      <c r="AI658" s="351"/>
      <c r="AJ658" s="351"/>
      <c r="AK658" s="351"/>
      <c r="AL658" s="351"/>
      <c r="AM658" s="351"/>
    </row>
    <row r="659" ht="12.0" customHeight="1">
      <c r="A659" s="351"/>
      <c r="B659" s="351"/>
      <c r="C659" s="351"/>
      <c r="D659" s="351"/>
      <c r="E659" s="351"/>
      <c r="F659" s="351"/>
      <c r="G659" s="351"/>
      <c r="H659" s="351"/>
      <c r="I659" s="351"/>
      <c r="J659" s="351"/>
      <c r="K659" s="351"/>
      <c r="L659" s="351"/>
      <c r="M659" s="351"/>
      <c r="N659" s="351"/>
      <c r="O659" s="351"/>
      <c r="P659" s="351"/>
      <c r="Q659" s="351"/>
      <c r="R659" s="351"/>
      <c r="S659" s="619"/>
      <c r="T659" s="351"/>
      <c r="U659" s="351"/>
      <c r="V659" s="351"/>
      <c r="W659" s="351"/>
      <c r="X659" s="351"/>
      <c r="Y659" s="351"/>
      <c r="Z659" s="351"/>
      <c r="AA659" s="351"/>
      <c r="AB659" s="351"/>
      <c r="AC659" s="351"/>
      <c r="AD659" s="351"/>
      <c r="AE659" s="351"/>
      <c r="AF659" s="351"/>
      <c r="AG659" s="351"/>
      <c r="AH659" s="351"/>
      <c r="AI659" s="351"/>
      <c r="AJ659" s="351"/>
      <c r="AK659" s="351"/>
      <c r="AL659" s="351"/>
      <c r="AM659" s="351"/>
    </row>
    <row r="660" ht="12.0" customHeight="1">
      <c r="A660" s="351"/>
      <c r="B660" s="351"/>
      <c r="C660" s="351"/>
      <c r="D660" s="351"/>
      <c r="E660" s="351"/>
      <c r="F660" s="351"/>
      <c r="G660" s="351"/>
      <c r="H660" s="351"/>
      <c r="I660" s="351"/>
      <c r="J660" s="351"/>
      <c r="K660" s="351"/>
      <c r="L660" s="351"/>
      <c r="M660" s="351"/>
      <c r="N660" s="351"/>
      <c r="O660" s="351"/>
      <c r="P660" s="351"/>
      <c r="Q660" s="351"/>
      <c r="R660" s="351"/>
      <c r="S660" s="619"/>
      <c r="T660" s="351"/>
      <c r="U660" s="351"/>
      <c r="V660" s="351"/>
      <c r="W660" s="351"/>
      <c r="X660" s="351"/>
      <c r="Y660" s="351"/>
      <c r="Z660" s="351"/>
      <c r="AA660" s="351"/>
      <c r="AB660" s="351"/>
      <c r="AC660" s="351"/>
      <c r="AD660" s="351"/>
      <c r="AE660" s="351"/>
      <c r="AF660" s="351"/>
      <c r="AG660" s="351"/>
      <c r="AH660" s="351"/>
      <c r="AI660" s="351"/>
      <c r="AJ660" s="351"/>
      <c r="AK660" s="351"/>
      <c r="AL660" s="351"/>
      <c r="AM660" s="351"/>
    </row>
    <row r="661" ht="12.0" customHeight="1">
      <c r="A661" s="351"/>
      <c r="B661" s="351"/>
      <c r="C661" s="351"/>
      <c r="D661" s="351"/>
      <c r="E661" s="351"/>
      <c r="F661" s="351"/>
      <c r="G661" s="351"/>
      <c r="H661" s="351"/>
      <c r="I661" s="351"/>
      <c r="J661" s="351"/>
      <c r="K661" s="351"/>
      <c r="L661" s="351"/>
      <c r="M661" s="351"/>
      <c r="N661" s="351"/>
      <c r="O661" s="351"/>
      <c r="P661" s="351"/>
      <c r="Q661" s="351"/>
      <c r="R661" s="351"/>
      <c r="S661" s="619"/>
      <c r="T661" s="351"/>
      <c r="U661" s="351"/>
      <c r="V661" s="351"/>
      <c r="W661" s="351"/>
      <c r="X661" s="351"/>
      <c r="Y661" s="351"/>
      <c r="Z661" s="351"/>
      <c r="AA661" s="351"/>
      <c r="AB661" s="351"/>
      <c r="AC661" s="351"/>
      <c r="AD661" s="351"/>
      <c r="AE661" s="351"/>
      <c r="AF661" s="351"/>
      <c r="AG661" s="351"/>
      <c r="AH661" s="351"/>
      <c r="AI661" s="351"/>
      <c r="AJ661" s="351"/>
      <c r="AK661" s="351"/>
      <c r="AL661" s="351"/>
      <c r="AM661" s="351"/>
    </row>
    <row r="662" ht="12.0" customHeight="1">
      <c r="A662" s="351"/>
      <c r="B662" s="351"/>
      <c r="C662" s="351"/>
      <c r="D662" s="351"/>
      <c r="E662" s="351"/>
      <c r="F662" s="351"/>
      <c r="G662" s="351"/>
      <c r="H662" s="351"/>
      <c r="I662" s="351"/>
      <c r="J662" s="351"/>
      <c r="K662" s="351"/>
      <c r="L662" s="351"/>
      <c r="M662" s="351"/>
      <c r="N662" s="351"/>
      <c r="O662" s="351"/>
      <c r="P662" s="351"/>
      <c r="Q662" s="351"/>
      <c r="R662" s="351"/>
      <c r="S662" s="619"/>
      <c r="T662" s="351"/>
      <c r="U662" s="351"/>
      <c r="V662" s="351"/>
      <c r="W662" s="351"/>
      <c r="X662" s="351"/>
      <c r="Y662" s="351"/>
      <c r="Z662" s="351"/>
      <c r="AA662" s="351"/>
      <c r="AB662" s="351"/>
      <c r="AC662" s="351"/>
      <c r="AD662" s="351"/>
      <c r="AE662" s="351"/>
      <c r="AF662" s="351"/>
      <c r="AG662" s="351"/>
      <c r="AH662" s="351"/>
      <c r="AI662" s="351"/>
      <c r="AJ662" s="351"/>
      <c r="AK662" s="351"/>
      <c r="AL662" s="351"/>
      <c r="AM662" s="351"/>
    </row>
    <row r="663" ht="12.0" customHeight="1">
      <c r="A663" s="351"/>
      <c r="B663" s="351"/>
      <c r="C663" s="351"/>
      <c r="D663" s="351"/>
      <c r="E663" s="351"/>
      <c r="F663" s="351"/>
      <c r="G663" s="351"/>
      <c r="H663" s="351"/>
      <c r="I663" s="351"/>
      <c r="J663" s="351"/>
      <c r="K663" s="351"/>
      <c r="L663" s="351"/>
      <c r="M663" s="351"/>
      <c r="N663" s="351"/>
      <c r="O663" s="351"/>
      <c r="P663" s="351"/>
      <c r="Q663" s="351"/>
      <c r="R663" s="351"/>
      <c r="S663" s="619"/>
      <c r="T663" s="351"/>
      <c r="U663" s="351"/>
      <c r="V663" s="351"/>
      <c r="W663" s="351"/>
      <c r="X663" s="351"/>
      <c r="Y663" s="351"/>
      <c r="Z663" s="351"/>
      <c r="AA663" s="351"/>
      <c r="AB663" s="351"/>
      <c r="AC663" s="351"/>
      <c r="AD663" s="351"/>
      <c r="AE663" s="351"/>
      <c r="AF663" s="351"/>
      <c r="AG663" s="351"/>
      <c r="AH663" s="351"/>
      <c r="AI663" s="351"/>
      <c r="AJ663" s="351"/>
      <c r="AK663" s="351"/>
      <c r="AL663" s="351"/>
      <c r="AM663" s="351"/>
    </row>
    <row r="664" ht="12.0" customHeight="1">
      <c r="A664" s="351"/>
      <c r="B664" s="351"/>
      <c r="C664" s="351"/>
      <c r="D664" s="351"/>
      <c r="E664" s="351"/>
      <c r="F664" s="351"/>
      <c r="G664" s="351"/>
      <c r="H664" s="351"/>
      <c r="I664" s="351"/>
      <c r="J664" s="351"/>
      <c r="K664" s="351"/>
      <c r="L664" s="351"/>
      <c r="M664" s="351"/>
      <c r="N664" s="351"/>
      <c r="O664" s="351"/>
      <c r="P664" s="351"/>
      <c r="Q664" s="351"/>
      <c r="R664" s="351"/>
      <c r="S664" s="619"/>
      <c r="T664" s="351"/>
      <c r="U664" s="351"/>
      <c r="V664" s="351"/>
      <c r="W664" s="351"/>
      <c r="X664" s="351"/>
      <c r="Y664" s="351"/>
      <c r="Z664" s="351"/>
      <c r="AA664" s="351"/>
      <c r="AB664" s="351"/>
      <c r="AC664" s="351"/>
      <c r="AD664" s="351"/>
      <c r="AE664" s="351"/>
      <c r="AF664" s="351"/>
      <c r="AG664" s="351"/>
      <c r="AH664" s="351"/>
      <c r="AI664" s="351"/>
      <c r="AJ664" s="351"/>
      <c r="AK664" s="351"/>
      <c r="AL664" s="351"/>
      <c r="AM664" s="351"/>
    </row>
    <row r="665" ht="12.0" customHeight="1">
      <c r="A665" s="351"/>
      <c r="B665" s="351"/>
      <c r="C665" s="351"/>
      <c r="D665" s="351"/>
      <c r="E665" s="351"/>
      <c r="F665" s="351"/>
      <c r="G665" s="351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R665" s="351"/>
      <c r="S665" s="619"/>
      <c r="T665" s="351"/>
      <c r="U665" s="351"/>
      <c r="V665" s="351"/>
      <c r="W665" s="351"/>
      <c r="X665" s="351"/>
      <c r="Y665" s="351"/>
      <c r="Z665" s="351"/>
      <c r="AA665" s="351"/>
      <c r="AB665" s="351"/>
      <c r="AC665" s="351"/>
      <c r="AD665" s="351"/>
      <c r="AE665" s="351"/>
      <c r="AF665" s="351"/>
      <c r="AG665" s="351"/>
      <c r="AH665" s="351"/>
      <c r="AI665" s="351"/>
      <c r="AJ665" s="351"/>
      <c r="AK665" s="351"/>
      <c r="AL665" s="351"/>
      <c r="AM665" s="351"/>
    </row>
    <row r="666" ht="12.0" customHeight="1">
      <c r="A666" s="351"/>
      <c r="B666" s="351"/>
      <c r="C666" s="351"/>
      <c r="D666" s="351"/>
      <c r="E666" s="351"/>
      <c r="F666" s="351"/>
      <c r="G666" s="351"/>
      <c r="H666" s="351"/>
      <c r="I666" s="351"/>
      <c r="J666" s="351"/>
      <c r="K666" s="351"/>
      <c r="L666" s="351"/>
      <c r="M666" s="351"/>
      <c r="N666" s="351"/>
      <c r="O666" s="351"/>
      <c r="P666" s="351"/>
      <c r="Q666" s="351"/>
      <c r="R666" s="351"/>
      <c r="S666" s="619"/>
      <c r="T666" s="351"/>
      <c r="U666" s="351"/>
      <c r="V666" s="351"/>
      <c r="W666" s="351"/>
      <c r="X666" s="351"/>
      <c r="Y666" s="351"/>
      <c r="Z666" s="351"/>
      <c r="AA666" s="351"/>
      <c r="AB666" s="351"/>
      <c r="AC666" s="351"/>
      <c r="AD666" s="351"/>
      <c r="AE666" s="351"/>
      <c r="AF666" s="351"/>
      <c r="AG666" s="351"/>
      <c r="AH666" s="351"/>
      <c r="AI666" s="351"/>
      <c r="AJ666" s="351"/>
      <c r="AK666" s="351"/>
      <c r="AL666" s="351"/>
      <c r="AM666" s="351"/>
    </row>
    <row r="667" ht="12.0" customHeight="1">
      <c r="A667" s="351"/>
      <c r="B667" s="351"/>
      <c r="C667" s="351"/>
      <c r="D667" s="351"/>
      <c r="E667" s="351"/>
      <c r="F667" s="351"/>
      <c r="G667" s="351"/>
      <c r="H667" s="351"/>
      <c r="I667" s="351"/>
      <c r="J667" s="351"/>
      <c r="K667" s="351"/>
      <c r="L667" s="351"/>
      <c r="M667" s="351"/>
      <c r="N667" s="351"/>
      <c r="O667" s="351"/>
      <c r="P667" s="351"/>
      <c r="Q667" s="351"/>
      <c r="R667" s="351"/>
      <c r="S667" s="619"/>
      <c r="T667" s="351"/>
      <c r="U667" s="351"/>
      <c r="V667" s="351"/>
      <c r="W667" s="351"/>
      <c r="X667" s="351"/>
      <c r="Y667" s="351"/>
      <c r="Z667" s="351"/>
      <c r="AA667" s="351"/>
      <c r="AB667" s="351"/>
      <c r="AC667" s="351"/>
      <c r="AD667" s="351"/>
      <c r="AE667" s="351"/>
      <c r="AF667" s="351"/>
      <c r="AG667" s="351"/>
      <c r="AH667" s="351"/>
      <c r="AI667" s="351"/>
      <c r="AJ667" s="351"/>
      <c r="AK667" s="351"/>
      <c r="AL667" s="351"/>
      <c r="AM667" s="351"/>
    </row>
    <row r="668" ht="12.0" customHeight="1">
      <c r="A668" s="351"/>
      <c r="B668" s="351"/>
      <c r="C668" s="351"/>
      <c r="D668" s="351"/>
      <c r="E668" s="351"/>
      <c r="F668" s="351"/>
      <c r="G668" s="351"/>
      <c r="H668" s="351"/>
      <c r="I668" s="351"/>
      <c r="J668" s="351"/>
      <c r="K668" s="351"/>
      <c r="L668" s="351"/>
      <c r="M668" s="351"/>
      <c r="N668" s="351"/>
      <c r="O668" s="351"/>
      <c r="P668" s="351"/>
      <c r="Q668" s="351"/>
      <c r="R668" s="351"/>
      <c r="S668" s="619"/>
      <c r="T668" s="351"/>
      <c r="U668" s="351"/>
      <c r="V668" s="351"/>
      <c r="W668" s="351"/>
      <c r="X668" s="351"/>
      <c r="Y668" s="351"/>
      <c r="Z668" s="351"/>
      <c r="AA668" s="351"/>
      <c r="AB668" s="351"/>
      <c r="AC668" s="351"/>
      <c r="AD668" s="351"/>
      <c r="AE668" s="351"/>
      <c r="AF668" s="351"/>
      <c r="AG668" s="351"/>
      <c r="AH668" s="351"/>
      <c r="AI668" s="351"/>
      <c r="AJ668" s="351"/>
      <c r="AK668" s="351"/>
      <c r="AL668" s="351"/>
      <c r="AM668" s="351"/>
    </row>
    <row r="669" ht="12.0" customHeight="1">
      <c r="A669" s="351"/>
      <c r="B669" s="351"/>
      <c r="C669" s="351"/>
      <c r="D669" s="351"/>
      <c r="E669" s="351"/>
      <c r="F669" s="351"/>
      <c r="G669" s="351"/>
      <c r="H669" s="351"/>
      <c r="I669" s="351"/>
      <c r="J669" s="351"/>
      <c r="K669" s="351"/>
      <c r="L669" s="351"/>
      <c r="M669" s="351"/>
      <c r="N669" s="351"/>
      <c r="O669" s="351"/>
      <c r="P669" s="351"/>
      <c r="Q669" s="351"/>
      <c r="R669" s="351"/>
      <c r="S669" s="619"/>
      <c r="T669" s="351"/>
      <c r="U669" s="351"/>
      <c r="V669" s="351"/>
      <c r="W669" s="351"/>
      <c r="X669" s="351"/>
      <c r="Y669" s="351"/>
      <c r="Z669" s="351"/>
      <c r="AA669" s="351"/>
      <c r="AB669" s="351"/>
      <c r="AC669" s="351"/>
      <c r="AD669" s="351"/>
      <c r="AE669" s="351"/>
      <c r="AF669" s="351"/>
      <c r="AG669" s="351"/>
      <c r="AH669" s="351"/>
      <c r="AI669" s="351"/>
      <c r="AJ669" s="351"/>
      <c r="AK669" s="351"/>
      <c r="AL669" s="351"/>
      <c r="AM669" s="351"/>
    </row>
    <row r="670" ht="12.0" customHeight="1">
      <c r="A670" s="351"/>
      <c r="B670" s="351"/>
      <c r="C670" s="351"/>
      <c r="D670" s="351"/>
      <c r="E670" s="351"/>
      <c r="F670" s="351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619"/>
      <c r="T670" s="351"/>
      <c r="U670" s="351"/>
      <c r="V670" s="351"/>
      <c r="W670" s="351"/>
      <c r="X670" s="351"/>
      <c r="Y670" s="351"/>
      <c r="Z670" s="351"/>
      <c r="AA670" s="351"/>
      <c r="AB670" s="351"/>
      <c r="AC670" s="351"/>
      <c r="AD670" s="351"/>
      <c r="AE670" s="351"/>
      <c r="AF670" s="351"/>
      <c r="AG670" s="351"/>
      <c r="AH670" s="351"/>
      <c r="AI670" s="351"/>
      <c r="AJ670" s="351"/>
      <c r="AK670" s="351"/>
      <c r="AL670" s="351"/>
      <c r="AM670" s="351"/>
    </row>
    <row r="671" ht="12.0" customHeight="1">
      <c r="A671" s="351"/>
      <c r="B671" s="351"/>
      <c r="C671" s="351"/>
      <c r="D671" s="351"/>
      <c r="E671" s="351"/>
      <c r="F671" s="351"/>
      <c r="G671" s="351"/>
      <c r="H671" s="351"/>
      <c r="I671" s="351"/>
      <c r="J671" s="351"/>
      <c r="K671" s="351"/>
      <c r="L671" s="351"/>
      <c r="M671" s="351"/>
      <c r="N671" s="351"/>
      <c r="O671" s="351"/>
      <c r="P671" s="351"/>
      <c r="Q671" s="351"/>
      <c r="R671" s="351"/>
      <c r="S671" s="619"/>
      <c r="T671" s="351"/>
      <c r="U671" s="351"/>
      <c r="V671" s="351"/>
      <c r="W671" s="351"/>
      <c r="X671" s="351"/>
      <c r="Y671" s="351"/>
      <c r="Z671" s="351"/>
      <c r="AA671" s="351"/>
      <c r="AB671" s="351"/>
      <c r="AC671" s="351"/>
      <c r="AD671" s="351"/>
      <c r="AE671" s="351"/>
      <c r="AF671" s="351"/>
      <c r="AG671" s="351"/>
      <c r="AH671" s="351"/>
      <c r="AI671" s="351"/>
      <c r="AJ671" s="351"/>
      <c r="AK671" s="351"/>
      <c r="AL671" s="351"/>
      <c r="AM671" s="351"/>
    </row>
    <row r="672" ht="12.0" customHeight="1">
      <c r="A672" s="351"/>
      <c r="B672" s="351"/>
      <c r="C672" s="351"/>
      <c r="D672" s="351"/>
      <c r="E672" s="351"/>
      <c r="F672" s="351"/>
      <c r="G672" s="351"/>
      <c r="H672" s="351"/>
      <c r="I672" s="351"/>
      <c r="J672" s="351"/>
      <c r="K672" s="351"/>
      <c r="L672" s="351"/>
      <c r="M672" s="351"/>
      <c r="N672" s="351"/>
      <c r="O672" s="351"/>
      <c r="P672" s="351"/>
      <c r="Q672" s="351"/>
      <c r="R672" s="351"/>
      <c r="S672" s="619"/>
      <c r="T672" s="351"/>
      <c r="U672" s="351"/>
      <c r="V672" s="351"/>
      <c r="W672" s="351"/>
      <c r="X672" s="351"/>
      <c r="Y672" s="351"/>
      <c r="Z672" s="351"/>
      <c r="AA672" s="351"/>
      <c r="AB672" s="351"/>
      <c r="AC672" s="351"/>
      <c r="AD672" s="351"/>
      <c r="AE672" s="351"/>
      <c r="AF672" s="351"/>
      <c r="AG672" s="351"/>
      <c r="AH672" s="351"/>
      <c r="AI672" s="351"/>
      <c r="AJ672" s="351"/>
      <c r="AK672" s="351"/>
      <c r="AL672" s="351"/>
      <c r="AM672" s="351"/>
    </row>
    <row r="673" ht="12.0" customHeight="1">
      <c r="A673" s="351"/>
      <c r="B673" s="351"/>
      <c r="C673" s="351"/>
      <c r="D673" s="351"/>
      <c r="E673" s="351"/>
      <c r="F673" s="351"/>
      <c r="G673" s="351"/>
      <c r="H673" s="351"/>
      <c r="I673" s="351"/>
      <c r="J673" s="351"/>
      <c r="K673" s="351"/>
      <c r="L673" s="351"/>
      <c r="M673" s="351"/>
      <c r="N673" s="351"/>
      <c r="O673" s="351"/>
      <c r="P673" s="351"/>
      <c r="Q673" s="351"/>
      <c r="R673" s="351"/>
      <c r="S673" s="619"/>
      <c r="T673" s="351"/>
      <c r="U673" s="351"/>
      <c r="V673" s="351"/>
      <c r="W673" s="351"/>
      <c r="X673" s="351"/>
      <c r="Y673" s="351"/>
      <c r="Z673" s="351"/>
      <c r="AA673" s="351"/>
      <c r="AB673" s="351"/>
      <c r="AC673" s="351"/>
      <c r="AD673" s="351"/>
      <c r="AE673" s="351"/>
      <c r="AF673" s="351"/>
      <c r="AG673" s="351"/>
      <c r="AH673" s="351"/>
      <c r="AI673" s="351"/>
      <c r="AJ673" s="351"/>
      <c r="AK673" s="351"/>
      <c r="AL673" s="351"/>
      <c r="AM673" s="351"/>
    </row>
    <row r="674" ht="12.0" customHeight="1">
      <c r="A674" s="351"/>
      <c r="B674" s="351"/>
      <c r="C674" s="351"/>
      <c r="D674" s="351"/>
      <c r="E674" s="351"/>
      <c r="F674" s="351"/>
      <c r="G674" s="351"/>
      <c r="H674" s="351"/>
      <c r="I674" s="351"/>
      <c r="J674" s="351"/>
      <c r="K674" s="351"/>
      <c r="L674" s="351"/>
      <c r="M674" s="351"/>
      <c r="N674" s="351"/>
      <c r="O674" s="351"/>
      <c r="P674" s="351"/>
      <c r="Q674" s="351"/>
      <c r="R674" s="351"/>
      <c r="S674" s="619"/>
      <c r="T674" s="351"/>
      <c r="U674" s="351"/>
      <c r="V674" s="351"/>
      <c r="W674" s="351"/>
      <c r="X674" s="351"/>
      <c r="Y674" s="351"/>
      <c r="Z674" s="351"/>
      <c r="AA674" s="351"/>
      <c r="AB674" s="351"/>
      <c r="AC674" s="351"/>
      <c r="AD674" s="351"/>
      <c r="AE674" s="351"/>
      <c r="AF674" s="351"/>
      <c r="AG674" s="351"/>
      <c r="AH674" s="351"/>
      <c r="AI674" s="351"/>
      <c r="AJ674" s="351"/>
      <c r="AK674" s="351"/>
      <c r="AL674" s="351"/>
      <c r="AM674" s="351"/>
    </row>
    <row r="675" ht="12.0" customHeight="1">
      <c r="A675" s="351"/>
      <c r="B675" s="351"/>
      <c r="C675" s="351"/>
      <c r="D675" s="351"/>
      <c r="E675" s="351"/>
      <c r="F675" s="351"/>
      <c r="G675" s="351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R675" s="351"/>
      <c r="S675" s="619"/>
      <c r="T675" s="351"/>
      <c r="U675" s="351"/>
      <c r="V675" s="351"/>
      <c r="W675" s="351"/>
      <c r="X675" s="351"/>
      <c r="Y675" s="351"/>
      <c r="Z675" s="351"/>
      <c r="AA675" s="351"/>
      <c r="AB675" s="351"/>
      <c r="AC675" s="351"/>
      <c r="AD675" s="351"/>
      <c r="AE675" s="351"/>
      <c r="AF675" s="351"/>
      <c r="AG675" s="351"/>
      <c r="AH675" s="351"/>
      <c r="AI675" s="351"/>
      <c r="AJ675" s="351"/>
      <c r="AK675" s="351"/>
      <c r="AL675" s="351"/>
      <c r="AM675" s="351"/>
    </row>
    <row r="676" ht="12.0" customHeight="1">
      <c r="A676" s="351"/>
      <c r="B676" s="351"/>
      <c r="C676" s="351"/>
      <c r="D676" s="351"/>
      <c r="E676" s="351"/>
      <c r="F676" s="351"/>
      <c r="G676" s="351"/>
      <c r="H676" s="351"/>
      <c r="I676" s="351"/>
      <c r="J676" s="351"/>
      <c r="K676" s="351"/>
      <c r="L676" s="351"/>
      <c r="M676" s="351"/>
      <c r="N676" s="351"/>
      <c r="O676" s="351"/>
      <c r="P676" s="351"/>
      <c r="Q676" s="351"/>
      <c r="R676" s="351"/>
      <c r="S676" s="619"/>
      <c r="T676" s="351"/>
      <c r="U676" s="351"/>
      <c r="V676" s="351"/>
      <c r="W676" s="351"/>
      <c r="X676" s="351"/>
      <c r="Y676" s="351"/>
      <c r="Z676" s="351"/>
      <c r="AA676" s="351"/>
      <c r="AB676" s="351"/>
      <c r="AC676" s="351"/>
      <c r="AD676" s="351"/>
      <c r="AE676" s="351"/>
      <c r="AF676" s="351"/>
      <c r="AG676" s="351"/>
      <c r="AH676" s="351"/>
      <c r="AI676" s="351"/>
      <c r="AJ676" s="351"/>
      <c r="AK676" s="351"/>
      <c r="AL676" s="351"/>
      <c r="AM676" s="351"/>
    </row>
    <row r="677" ht="12.0" customHeight="1">
      <c r="A677" s="351"/>
      <c r="B677" s="351"/>
      <c r="C677" s="351"/>
      <c r="D677" s="351"/>
      <c r="E677" s="351"/>
      <c r="F677" s="351"/>
      <c r="G677" s="351"/>
      <c r="H677" s="351"/>
      <c r="I677" s="351"/>
      <c r="J677" s="351"/>
      <c r="K677" s="351"/>
      <c r="L677" s="351"/>
      <c r="M677" s="351"/>
      <c r="N677" s="351"/>
      <c r="O677" s="351"/>
      <c r="P677" s="351"/>
      <c r="Q677" s="351"/>
      <c r="R677" s="351"/>
      <c r="S677" s="619"/>
      <c r="T677" s="351"/>
      <c r="U677" s="351"/>
      <c r="V677" s="351"/>
      <c r="W677" s="351"/>
      <c r="X677" s="351"/>
      <c r="Y677" s="351"/>
      <c r="Z677" s="351"/>
      <c r="AA677" s="351"/>
      <c r="AB677" s="351"/>
      <c r="AC677" s="351"/>
      <c r="AD677" s="351"/>
      <c r="AE677" s="351"/>
      <c r="AF677" s="351"/>
      <c r="AG677" s="351"/>
      <c r="AH677" s="351"/>
      <c r="AI677" s="351"/>
      <c r="AJ677" s="351"/>
      <c r="AK677" s="351"/>
      <c r="AL677" s="351"/>
      <c r="AM677" s="351"/>
    </row>
    <row r="678" ht="12.0" customHeight="1">
      <c r="A678" s="351"/>
      <c r="B678" s="351"/>
      <c r="C678" s="351"/>
      <c r="D678" s="351"/>
      <c r="E678" s="351"/>
      <c r="F678" s="351"/>
      <c r="G678" s="351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R678" s="351"/>
      <c r="S678" s="619"/>
      <c r="T678" s="351"/>
      <c r="U678" s="351"/>
      <c r="V678" s="351"/>
      <c r="W678" s="351"/>
      <c r="X678" s="351"/>
      <c r="Y678" s="351"/>
      <c r="Z678" s="351"/>
      <c r="AA678" s="351"/>
      <c r="AB678" s="351"/>
      <c r="AC678" s="351"/>
      <c r="AD678" s="351"/>
      <c r="AE678" s="351"/>
      <c r="AF678" s="351"/>
      <c r="AG678" s="351"/>
      <c r="AH678" s="351"/>
      <c r="AI678" s="351"/>
      <c r="AJ678" s="351"/>
      <c r="AK678" s="351"/>
      <c r="AL678" s="351"/>
      <c r="AM678" s="351"/>
    </row>
    <row r="679" ht="12.0" customHeight="1">
      <c r="A679" s="351"/>
      <c r="B679" s="351"/>
      <c r="C679" s="351"/>
      <c r="D679" s="351"/>
      <c r="E679" s="351"/>
      <c r="F679" s="351"/>
      <c r="G679" s="351"/>
      <c r="H679" s="351"/>
      <c r="I679" s="351"/>
      <c r="J679" s="351"/>
      <c r="K679" s="351"/>
      <c r="L679" s="351"/>
      <c r="M679" s="351"/>
      <c r="N679" s="351"/>
      <c r="O679" s="351"/>
      <c r="P679" s="351"/>
      <c r="Q679" s="351"/>
      <c r="R679" s="351"/>
      <c r="S679" s="619"/>
      <c r="T679" s="351"/>
      <c r="U679" s="351"/>
      <c r="V679" s="351"/>
      <c r="W679" s="351"/>
      <c r="X679" s="351"/>
      <c r="Y679" s="351"/>
      <c r="Z679" s="351"/>
      <c r="AA679" s="351"/>
      <c r="AB679" s="351"/>
      <c r="AC679" s="351"/>
      <c r="AD679" s="351"/>
      <c r="AE679" s="351"/>
      <c r="AF679" s="351"/>
      <c r="AG679" s="351"/>
      <c r="AH679" s="351"/>
      <c r="AI679" s="351"/>
      <c r="AJ679" s="351"/>
      <c r="AK679" s="351"/>
      <c r="AL679" s="351"/>
      <c r="AM679" s="351"/>
    </row>
    <row r="680" ht="12.0" customHeight="1">
      <c r="A680" s="351"/>
      <c r="B680" s="351"/>
      <c r="C680" s="351"/>
      <c r="D680" s="351"/>
      <c r="E680" s="351"/>
      <c r="F680" s="351"/>
      <c r="G680" s="351"/>
      <c r="H680" s="351"/>
      <c r="I680" s="351"/>
      <c r="J680" s="351"/>
      <c r="K680" s="351"/>
      <c r="L680" s="351"/>
      <c r="M680" s="351"/>
      <c r="N680" s="351"/>
      <c r="O680" s="351"/>
      <c r="P680" s="351"/>
      <c r="Q680" s="351"/>
      <c r="R680" s="351"/>
      <c r="S680" s="619"/>
      <c r="T680" s="351"/>
      <c r="U680" s="351"/>
      <c r="V680" s="351"/>
      <c r="W680" s="351"/>
      <c r="X680" s="351"/>
      <c r="Y680" s="351"/>
      <c r="Z680" s="351"/>
      <c r="AA680" s="351"/>
      <c r="AB680" s="351"/>
      <c r="AC680" s="351"/>
      <c r="AD680" s="351"/>
      <c r="AE680" s="351"/>
      <c r="AF680" s="351"/>
      <c r="AG680" s="351"/>
      <c r="AH680" s="351"/>
      <c r="AI680" s="351"/>
      <c r="AJ680" s="351"/>
      <c r="AK680" s="351"/>
      <c r="AL680" s="351"/>
      <c r="AM680" s="351"/>
    </row>
    <row r="681" ht="12.0" customHeight="1">
      <c r="A681" s="351"/>
      <c r="B681" s="351"/>
      <c r="C681" s="351"/>
      <c r="D681" s="351"/>
      <c r="E681" s="351"/>
      <c r="F681" s="351"/>
      <c r="G681" s="351"/>
      <c r="H681" s="351"/>
      <c r="I681" s="351"/>
      <c r="J681" s="351"/>
      <c r="K681" s="351"/>
      <c r="L681" s="351"/>
      <c r="M681" s="351"/>
      <c r="N681" s="351"/>
      <c r="O681" s="351"/>
      <c r="P681" s="351"/>
      <c r="Q681" s="351"/>
      <c r="R681" s="351"/>
      <c r="S681" s="619"/>
      <c r="T681" s="351"/>
      <c r="U681" s="351"/>
      <c r="V681" s="351"/>
      <c r="W681" s="351"/>
      <c r="X681" s="351"/>
      <c r="Y681" s="351"/>
      <c r="Z681" s="351"/>
      <c r="AA681" s="351"/>
      <c r="AB681" s="351"/>
      <c r="AC681" s="351"/>
      <c r="AD681" s="351"/>
      <c r="AE681" s="351"/>
      <c r="AF681" s="351"/>
      <c r="AG681" s="351"/>
      <c r="AH681" s="351"/>
      <c r="AI681" s="351"/>
      <c r="AJ681" s="351"/>
      <c r="AK681" s="351"/>
      <c r="AL681" s="351"/>
      <c r="AM681" s="351"/>
    </row>
    <row r="682" ht="12.0" customHeight="1">
      <c r="A682" s="351"/>
      <c r="B682" s="351"/>
      <c r="C682" s="351"/>
      <c r="D682" s="351"/>
      <c r="E682" s="351"/>
      <c r="F682" s="351"/>
      <c r="G682" s="351"/>
      <c r="H682" s="351"/>
      <c r="I682" s="351"/>
      <c r="J682" s="351"/>
      <c r="K682" s="351"/>
      <c r="L682" s="351"/>
      <c r="M682" s="351"/>
      <c r="N682" s="351"/>
      <c r="O682" s="351"/>
      <c r="P682" s="351"/>
      <c r="Q682" s="351"/>
      <c r="R682" s="351"/>
      <c r="S682" s="619"/>
      <c r="T682" s="351"/>
      <c r="U682" s="351"/>
      <c r="V682" s="351"/>
      <c r="W682" s="351"/>
      <c r="X682" s="351"/>
      <c r="Y682" s="351"/>
      <c r="Z682" s="351"/>
      <c r="AA682" s="351"/>
      <c r="AB682" s="351"/>
      <c r="AC682" s="351"/>
      <c r="AD682" s="351"/>
      <c r="AE682" s="351"/>
      <c r="AF682" s="351"/>
      <c r="AG682" s="351"/>
      <c r="AH682" s="351"/>
      <c r="AI682" s="351"/>
      <c r="AJ682" s="351"/>
      <c r="AK682" s="351"/>
      <c r="AL682" s="351"/>
      <c r="AM682" s="351"/>
    </row>
    <row r="683" ht="12.0" customHeight="1">
      <c r="A683" s="351"/>
      <c r="B683" s="351"/>
      <c r="C683" s="351"/>
      <c r="D683" s="351"/>
      <c r="E683" s="351"/>
      <c r="F683" s="351"/>
      <c r="G683" s="351"/>
      <c r="H683" s="351"/>
      <c r="I683" s="351"/>
      <c r="J683" s="351"/>
      <c r="K683" s="351"/>
      <c r="L683" s="351"/>
      <c r="M683" s="351"/>
      <c r="N683" s="351"/>
      <c r="O683" s="351"/>
      <c r="P683" s="351"/>
      <c r="Q683" s="351"/>
      <c r="R683" s="351"/>
      <c r="S683" s="619"/>
      <c r="T683" s="351"/>
      <c r="U683" s="351"/>
      <c r="V683" s="351"/>
      <c r="W683" s="351"/>
      <c r="X683" s="351"/>
      <c r="Y683" s="351"/>
      <c r="Z683" s="351"/>
      <c r="AA683" s="351"/>
      <c r="AB683" s="351"/>
      <c r="AC683" s="351"/>
      <c r="AD683" s="351"/>
      <c r="AE683" s="351"/>
      <c r="AF683" s="351"/>
      <c r="AG683" s="351"/>
      <c r="AH683" s="351"/>
      <c r="AI683" s="351"/>
      <c r="AJ683" s="351"/>
      <c r="AK683" s="351"/>
      <c r="AL683" s="351"/>
      <c r="AM683" s="351"/>
    </row>
    <row r="684" ht="12.0" customHeight="1">
      <c r="A684" s="351"/>
      <c r="B684" s="351"/>
      <c r="C684" s="351"/>
      <c r="D684" s="351"/>
      <c r="E684" s="351"/>
      <c r="F684" s="351"/>
      <c r="G684" s="351"/>
      <c r="H684" s="351"/>
      <c r="I684" s="351"/>
      <c r="J684" s="351"/>
      <c r="K684" s="351"/>
      <c r="L684" s="351"/>
      <c r="M684" s="351"/>
      <c r="N684" s="351"/>
      <c r="O684" s="351"/>
      <c r="P684" s="351"/>
      <c r="Q684" s="351"/>
      <c r="R684" s="351"/>
      <c r="S684" s="619"/>
      <c r="T684" s="351"/>
      <c r="U684" s="351"/>
      <c r="V684" s="351"/>
      <c r="W684" s="351"/>
      <c r="X684" s="351"/>
      <c r="Y684" s="351"/>
      <c r="Z684" s="351"/>
      <c r="AA684" s="351"/>
      <c r="AB684" s="351"/>
      <c r="AC684" s="351"/>
      <c r="AD684" s="351"/>
      <c r="AE684" s="351"/>
      <c r="AF684" s="351"/>
      <c r="AG684" s="351"/>
      <c r="AH684" s="351"/>
      <c r="AI684" s="351"/>
      <c r="AJ684" s="351"/>
      <c r="AK684" s="351"/>
      <c r="AL684" s="351"/>
      <c r="AM684" s="351"/>
    </row>
    <row r="685" ht="12.0" customHeight="1">
      <c r="A685" s="351"/>
      <c r="B685" s="351"/>
      <c r="C685" s="351"/>
      <c r="D685" s="351"/>
      <c r="E685" s="351"/>
      <c r="F685" s="351"/>
      <c r="G685" s="351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R685" s="351"/>
      <c r="S685" s="619"/>
      <c r="T685" s="351"/>
      <c r="U685" s="351"/>
      <c r="V685" s="351"/>
      <c r="W685" s="351"/>
      <c r="X685" s="351"/>
      <c r="Y685" s="351"/>
      <c r="Z685" s="351"/>
      <c r="AA685" s="351"/>
      <c r="AB685" s="351"/>
      <c r="AC685" s="351"/>
      <c r="AD685" s="351"/>
      <c r="AE685" s="351"/>
      <c r="AF685" s="351"/>
      <c r="AG685" s="351"/>
      <c r="AH685" s="351"/>
      <c r="AI685" s="351"/>
      <c r="AJ685" s="351"/>
      <c r="AK685" s="351"/>
      <c r="AL685" s="351"/>
      <c r="AM685" s="351"/>
    </row>
    <row r="686" ht="12.0" customHeight="1">
      <c r="A686" s="351"/>
      <c r="B686" s="351"/>
      <c r="C686" s="351"/>
      <c r="D686" s="351"/>
      <c r="E686" s="351"/>
      <c r="F686" s="351"/>
      <c r="G686" s="351"/>
      <c r="H686" s="351"/>
      <c r="I686" s="351"/>
      <c r="J686" s="351"/>
      <c r="K686" s="351"/>
      <c r="L686" s="351"/>
      <c r="M686" s="351"/>
      <c r="N686" s="351"/>
      <c r="O686" s="351"/>
      <c r="P686" s="351"/>
      <c r="Q686" s="351"/>
      <c r="R686" s="351"/>
      <c r="S686" s="619"/>
      <c r="T686" s="351"/>
      <c r="U686" s="351"/>
      <c r="V686" s="351"/>
      <c r="W686" s="351"/>
      <c r="X686" s="351"/>
      <c r="Y686" s="351"/>
      <c r="Z686" s="351"/>
      <c r="AA686" s="351"/>
      <c r="AB686" s="351"/>
      <c r="AC686" s="351"/>
      <c r="AD686" s="351"/>
      <c r="AE686" s="351"/>
      <c r="AF686" s="351"/>
      <c r="AG686" s="351"/>
      <c r="AH686" s="351"/>
      <c r="AI686" s="351"/>
      <c r="AJ686" s="351"/>
      <c r="AK686" s="351"/>
      <c r="AL686" s="351"/>
      <c r="AM686" s="351"/>
    </row>
    <row r="687" ht="12.0" customHeight="1">
      <c r="A687" s="351"/>
      <c r="B687" s="351"/>
      <c r="C687" s="351"/>
      <c r="D687" s="351"/>
      <c r="E687" s="351"/>
      <c r="F687" s="351"/>
      <c r="G687" s="351"/>
      <c r="H687" s="351"/>
      <c r="I687" s="351"/>
      <c r="J687" s="351"/>
      <c r="K687" s="351"/>
      <c r="L687" s="351"/>
      <c r="M687" s="351"/>
      <c r="N687" s="351"/>
      <c r="O687" s="351"/>
      <c r="P687" s="351"/>
      <c r="Q687" s="351"/>
      <c r="R687" s="351"/>
      <c r="S687" s="619"/>
      <c r="T687" s="351"/>
      <c r="U687" s="351"/>
      <c r="V687" s="351"/>
      <c r="W687" s="351"/>
      <c r="X687" s="351"/>
      <c r="Y687" s="351"/>
      <c r="Z687" s="351"/>
      <c r="AA687" s="351"/>
      <c r="AB687" s="351"/>
      <c r="AC687" s="351"/>
      <c r="AD687" s="351"/>
      <c r="AE687" s="351"/>
      <c r="AF687" s="351"/>
      <c r="AG687" s="351"/>
      <c r="AH687" s="351"/>
      <c r="AI687" s="351"/>
      <c r="AJ687" s="351"/>
      <c r="AK687" s="351"/>
      <c r="AL687" s="351"/>
      <c r="AM687" s="351"/>
    </row>
    <row r="688" ht="12.0" customHeight="1">
      <c r="A688" s="351"/>
      <c r="B688" s="351"/>
      <c r="C688" s="351"/>
      <c r="D688" s="351"/>
      <c r="E688" s="351"/>
      <c r="F688" s="351"/>
      <c r="G688" s="351"/>
      <c r="H688" s="351"/>
      <c r="I688" s="351"/>
      <c r="J688" s="351"/>
      <c r="K688" s="351"/>
      <c r="L688" s="351"/>
      <c r="M688" s="351"/>
      <c r="N688" s="351"/>
      <c r="O688" s="351"/>
      <c r="P688" s="351"/>
      <c r="Q688" s="351"/>
      <c r="R688" s="351"/>
      <c r="S688" s="619"/>
      <c r="T688" s="351"/>
      <c r="U688" s="351"/>
      <c r="V688" s="351"/>
      <c r="W688" s="351"/>
      <c r="X688" s="351"/>
      <c r="Y688" s="351"/>
      <c r="Z688" s="351"/>
      <c r="AA688" s="351"/>
      <c r="AB688" s="351"/>
      <c r="AC688" s="351"/>
      <c r="AD688" s="351"/>
      <c r="AE688" s="351"/>
      <c r="AF688" s="351"/>
      <c r="AG688" s="351"/>
      <c r="AH688" s="351"/>
      <c r="AI688" s="351"/>
      <c r="AJ688" s="351"/>
      <c r="AK688" s="351"/>
      <c r="AL688" s="351"/>
      <c r="AM688" s="351"/>
    </row>
    <row r="689" ht="12.0" customHeight="1">
      <c r="A689" s="351"/>
      <c r="B689" s="351"/>
      <c r="C689" s="351"/>
      <c r="D689" s="351"/>
      <c r="E689" s="351"/>
      <c r="F689" s="351"/>
      <c r="G689" s="351"/>
      <c r="H689" s="351"/>
      <c r="I689" s="351"/>
      <c r="J689" s="351"/>
      <c r="K689" s="351"/>
      <c r="L689" s="351"/>
      <c r="M689" s="351"/>
      <c r="N689" s="351"/>
      <c r="O689" s="351"/>
      <c r="P689" s="351"/>
      <c r="Q689" s="351"/>
      <c r="R689" s="351"/>
      <c r="S689" s="619"/>
      <c r="T689" s="351"/>
      <c r="U689" s="351"/>
      <c r="V689" s="351"/>
      <c r="W689" s="351"/>
      <c r="X689" s="351"/>
      <c r="Y689" s="351"/>
      <c r="Z689" s="351"/>
      <c r="AA689" s="351"/>
      <c r="AB689" s="351"/>
      <c r="AC689" s="351"/>
      <c r="AD689" s="351"/>
      <c r="AE689" s="351"/>
      <c r="AF689" s="351"/>
      <c r="AG689" s="351"/>
      <c r="AH689" s="351"/>
      <c r="AI689" s="351"/>
      <c r="AJ689" s="351"/>
      <c r="AK689" s="351"/>
      <c r="AL689" s="351"/>
      <c r="AM689" s="351"/>
    </row>
    <row r="690" ht="12.0" customHeight="1">
      <c r="A690" s="351"/>
      <c r="B690" s="351"/>
      <c r="C690" s="351"/>
      <c r="D690" s="351"/>
      <c r="E690" s="351"/>
      <c r="F690" s="351"/>
      <c r="G690" s="351"/>
      <c r="H690" s="351"/>
      <c r="I690" s="351"/>
      <c r="J690" s="351"/>
      <c r="K690" s="351"/>
      <c r="L690" s="351"/>
      <c r="M690" s="351"/>
      <c r="N690" s="351"/>
      <c r="O690" s="351"/>
      <c r="P690" s="351"/>
      <c r="Q690" s="351"/>
      <c r="R690" s="351"/>
      <c r="S690" s="619"/>
      <c r="T690" s="351"/>
      <c r="U690" s="351"/>
      <c r="V690" s="351"/>
      <c r="W690" s="351"/>
      <c r="X690" s="351"/>
      <c r="Y690" s="351"/>
      <c r="Z690" s="351"/>
      <c r="AA690" s="351"/>
      <c r="AB690" s="351"/>
      <c r="AC690" s="351"/>
      <c r="AD690" s="351"/>
      <c r="AE690" s="351"/>
      <c r="AF690" s="351"/>
      <c r="AG690" s="351"/>
      <c r="AH690" s="351"/>
      <c r="AI690" s="351"/>
      <c r="AJ690" s="351"/>
      <c r="AK690" s="351"/>
      <c r="AL690" s="351"/>
      <c r="AM690" s="351"/>
    </row>
    <row r="691" ht="12.0" customHeight="1">
      <c r="A691" s="351"/>
      <c r="B691" s="351"/>
      <c r="C691" s="351"/>
      <c r="D691" s="351"/>
      <c r="E691" s="351"/>
      <c r="F691" s="351"/>
      <c r="G691" s="351"/>
      <c r="H691" s="351"/>
      <c r="I691" s="351"/>
      <c r="J691" s="351"/>
      <c r="K691" s="351"/>
      <c r="L691" s="351"/>
      <c r="M691" s="351"/>
      <c r="N691" s="351"/>
      <c r="O691" s="351"/>
      <c r="P691" s="351"/>
      <c r="Q691" s="351"/>
      <c r="R691" s="351"/>
      <c r="S691" s="619"/>
      <c r="T691" s="351"/>
      <c r="U691" s="351"/>
      <c r="V691" s="351"/>
      <c r="W691" s="351"/>
      <c r="X691" s="351"/>
      <c r="Y691" s="351"/>
      <c r="Z691" s="351"/>
      <c r="AA691" s="351"/>
      <c r="AB691" s="351"/>
      <c r="AC691" s="351"/>
      <c r="AD691" s="351"/>
      <c r="AE691" s="351"/>
      <c r="AF691" s="351"/>
      <c r="AG691" s="351"/>
      <c r="AH691" s="351"/>
      <c r="AI691" s="351"/>
      <c r="AJ691" s="351"/>
      <c r="AK691" s="351"/>
      <c r="AL691" s="351"/>
      <c r="AM691" s="351"/>
    </row>
    <row r="692" ht="12.0" customHeight="1">
      <c r="A692" s="351"/>
      <c r="B692" s="351"/>
      <c r="C692" s="351"/>
      <c r="D692" s="351"/>
      <c r="E692" s="351"/>
      <c r="F692" s="351"/>
      <c r="G692" s="351"/>
      <c r="H692" s="351"/>
      <c r="I692" s="351"/>
      <c r="J692" s="351"/>
      <c r="K692" s="351"/>
      <c r="L692" s="351"/>
      <c r="M692" s="351"/>
      <c r="N692" s="351"/>
      <c r="O692" s="351"/>
      <c r="P692" s="351"/>
      <c r="Q692" s="351"/>
      <c r="R692" s="351"/>
      <c r="S692" s="619"/>
      <c r="T692" s="351"/>
      <c r="U692" s="351"/>
      <c r="V692" s="351"/>
      <c r="W692" s="351"/>
      <c r="X692" s="351"/>
      <c r="Y692" s="351"/>
      <c r="Z692" s="351"/>
      <c r="AA692" s="351"/>
      <c r="AB692" s="351"/>
      <c r="AC692" s="351"/>
      <c r="AD692" s="351"/>
      <c r="AE692" s="351"/>
      <c r="AF692" s="351"/>
      <c r="AG692" s="351"/>
      <c r="AH692" s="351"/>
      <c r="AI692" s="351"/>
      <c r="AJ692" s="351"/>
      <c r="AK692" s="351"/>
      <c r="AL692" s="351"/>
      <c r="AM692" s="351"/>
    </row>
    <row r="693" ht="12.0" customHeight="1">
      <c r="A693" s="351"/>
      <c r="B693" s="351"/>
      <c r="C693" s="351"/>
      <c r="D693" s="351"/>
      <c r="E693" s="351"/>
      <c r="F693" s="351"/>
      <c r="G693" s="351"/>
      <c r="H693" s="351"/>
      <c r="I693" s="351"/>
      <c r="J693" s="351"/>
      <c r="K693" s="351"/>
      <c r="L693" s="351"/>
      <c r="M693" s="351"/>
      <c r="N693" s="351"/>
      <c r="O693" s="351"/>
      <c r="P693" s="351"/>
      <c r="Q693" s="351"/>
      <c r="R693" s="351"/>
      <c r="S693" s="619"/>
      <c r="T693" s="351"/>
      <c r="U693" s="351"/>
      <c r="V693" s="351"/>
      <c r="W693" s="351"/>
      <c r="X693" s="351"/>
      <c r="Y693" s="351"/>
      <c r="Z693" s="351"/>
      <c r="AA693" s="351"/>
      <c r="AB693" s="351"/>
      <c r="AC693" s="351"/>
      <c r="AD693" s="351"/>
      <c r="AE693" s="351"/>
      <c r="AF693" s="351"/>
      <c r="AG693" s="351"/>
      <c r="AH693" s="351"/>
      <c r="AI693" s="351"/>
      <c r="AJ693" s="351"/>
      <c r="AK693" s="351"/>
      <c r="AL693" s="351"/>
      <c r="AM693" s="351"/>
    </row>
    <row r="694" ht="12.0" customHeight="1">
      <c r="A694" s="351"/>
      <c r="B694" s="351"/>
      <c r="C694" s="351"/>
      <c r="D694" s="351"/>
      <c r="E694" s="351"/>
      <c r="F694" s="351"/>
      <c r="G694" s="351"/>
      <c r="H694" s="351"/>
      <c r="I694" s="351"/>
      <c r="J694" s="351"/>
      <c r="K694" s="351"/>
      <c r="L694" s="351"/>
      <c r="M694" s="351"/>
      <c r="N694" s="351"/>
      <c r="O694" s="351"/>
      <c r="P694" s="351"/>
      <c r="Q694" s="351"/>
      <c r="R694" s="351"/>
      <c r="S694" s="619"/>
      <c r="T694" s="351"/>
      <c r="U694" s="351"/>
      <c r="V694" s="351"/>
      <c r="W694" s="351"/>
      <c r="X694" s="351"/>
      <c r="Y694" s="351"/>
      <c r="Z694" s="351"/>
      <c r="AA694" s="351"/>
      <c r="AB694" s="351"/>
      <c r="AC694" s="351"/>
      <c r="AD694" s="351"/>
      <c r="AE694" s="351"/>
      <c r="AF694" s="351"/>
      <c r="AG694" s="351"/>
      <c r="AH694" s="351"/>
      <c r="AI694" s="351"/>
      <c r="AJ694" s="351"/>
      <c r="AK694" s="351"/>
      <c r="AL694" s="351"/>
      <c r="AM694" s="351"/>
    </row>
    <row r="695" ht="12.0" customHeight="1">
      <c r="A695" s="351"/>
      <c r="B695" s="351"/>
      <c r="C695" s="351"/>
      <c r="D695" s="351"/>
      <c r="E695" s="351"/>
      <c r="F695" s="351"/>
      <c r="G695" s="351"/>
      <c r="H695" s="351"/>
      <c r="I695" s="351"/>
      <c r="J695" s="351"/>
      <c r="K695" s="351"/>
      <c r="L695" s="351"/>
      <c r="M695" s="351"/>
      <c r="N695" s="351"/>
      <c r="O695" s="351"/>
      <c r="P695" s="351"/>
      <c r="Q695" s="351"/>
      <c r="R695" s="351"/>
      <c r="S695" s="619"/>
      <c r="T695" s="351"/>
      <c r="U695" s="351"/>
      <c r="V695" s="351"/>
      <c r="W695" s="351"/>
      <c r="X695" s="351"/>
      <c r="Y695" s="351"/>
      <c r="Z695" s="351"/>
      <c r="AA695" s="351"/>
      <c r="AB695" s="351"/>
      <c r="AC695" s="351"/>
      <c r="AD695" s="351"/>
      <c r="AE695" s="351"/>
      <c r="AF695" s="351"/>
      <c r="AG695" s="351"/>
      <c r="AH695" s="351"/>
      <c r="AI695" s="351"/>
      <c r="AJ695" s="351"/>
      <c r="AK695" s="351"/>
      <c r="AL695" s="351"/>
      <c r="AM695" s="351"/>
    </row>
    <row r="696" ht="12.0" customHeight="1">
      <c r="A696" s="351"/>
      <c r="B696" s="351"/>
      <c r="C696" s="351"/>
      <c r="D696" s="351"/>
      <c r="E696" s="351"/>
      <c r="F696" s="351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619"/>
      <c r="T696" s="351"/>
      <c r="U696" s="351"/>
      <c r="V696" s="351"/>
      <c r="W696" s="351"/>
      <c r="X696" s="351"/>
      <c r="Y696" s="351"/>
      <c r="Z696" s="351"/>
      <c r="AA696" s="351"/>
      <c r="AB696" s="351"/>
      <c r="AC696" s="351"/>
      <c r="AD696" s="351"/>
      <c r="AE696" s="351"/>
      <c r="AF696" s="351"/>
      <c r="AG696" s="351"/>
      <c r="AH696" s="351"/>
      <c r="AI696" s="351"/>
      <c r="AJ696" s="351"/>
      <c r="AK696" s="351"/>
      <c r="AL696" s="351"/>
      <c r="AM696" s="351"/>
    </row>
    <row r="697" ht="12.0" customHeight="1">
      <c r="A697" s="351"/>
      <c r="B697" s="351"/>
      <c r="C697" s="351"/>
      <c r="D697" s="351"/>
      <c r="E697" s="351"/>
      <c r="F697" s="351"/>
      <c r="G697" s="351"/>
      <c r="H697" s="351"/>
      <c r="I697" s="351"/>
      <c r="J697" s="351"/>
      <c r="K697" s="351"/>
      <c r="L697" s="351"/>
      <c r="M697" s="351"/>
      <c r="N697" s="351"/>
      <c r="O697" s="351"/>
      <c r="P697" s="351"/>
      <c r="Q697" s="351"/>
      <c r="R697" s="351"/>
      <c r="S697" s="619"/>
      <c r="T697" s="351"/>
      <c r="U697" s="351"/>
      <c r="V697" s="351"/>
      <c r="W697" s="351"/>
      <c r="X697" s="351"/>
      <c r="Y697" s="351"/>
      <c r="Z697" s="351"/>
      <c r="AA697" s="351"/>
      <c r="AB697" s="351"/>
      <c r="AC697" s="351"/>
      <c r="AD697" s="351"/>
      <c r="AE697" s="351"/>
      <c r="AF697" s="351"/>
      <c r="AG697" s="351"/>
      <c r="AH697" s="351"/>
      <c r="AI697" s="351"/>
      <c r="AJ697" s="351"/>
      <c r="AK697" s="351"/>
      <c r="AL697" s="351"/>
      <c r="AM697" s="351"/>
    </row>
    <row r="698" ht="12.0" customHeight="1">
      <c r="A698" s="351"/>
      <c r="B698" s="351"/>
      <c r="C698" s="351"/>
      <c r="D698" s="351"/>
      <c r="E698" s="351"/>
      <c r="F698" s="351"/>
      <c r="G698" s="351"/>
      <c r="H698" s="351"/>
      <c r="I698" s="351"/>
      <c r="J698" s="351"/>
      <c r="K698" s="351"/>
      <c r="L698" s="351"/>
      <c r="M698" s="351"/>
      <c r="N698" s="351"/>
      <c r="O698" s="351"/>
      <c r="P698" s="351"/>
      <c r="Q698" s="351"/>
      <c r="R698" s="351"/>
      <c r="S698" s="619"/>
      <c r="T698" s="351"/>
      <c r="U698" s="351"/>
      <c r="V698" s="351"/>
      <c r="W698" s="351"/>
      <c r="X698" s="351"/>
      <c r="Y698" s="351"/>
      <c r="Z698" s="351"/>
      <c r="AA698" s="351"/>
      <c r="AB698" s="351"/>
      <c r="AC698" s="351"/>
      <c r="AD698" s="351"/>
      <c r="AE698" s="351"/>
      <c r="AF698" s="351"/>
      <c r="AG698" s="351"/>
      <c r="AH698" s="351"/>
      <c r="AI698" s="351"/>
      <c r="AJ698" s="351"/>
      <c r="AK698" s="351"/>
      <c r="AL698" s="351"/>
      <c r="AM698" s="351"/>
    </row>
    <row r="699" ht="12.0" customHeight="1">
      <c r="A699" s="351"/>
      <c r="B699" s="351"/>
      <c r="C699" s="351"/>
      <c r="D699" s="351"/>
      <c r="E699" s="351"/>
      <c r="F699" s="351"/>
      <c r="G699" s="351"/>
      <c r="H699" s="351"/>
      <c r="I699" s="351"/>
      <c r="J699" s="351"/>
      <c r="K699" s="351"/>
      <c r="L699" s="351"/>
      <c r="M699" s="351"/>
      <c r="N699" s="351"/>
      <c r="O699" s="351"/>
      <c r="P699" s="351"/>
      <c r="Q699" s="351"/>
      <c r="R699" s="351"/>
      <c r="S699" s="619"/>
      <c r="T699" s="351"/>
      <c r="U699" s="351"/>
      <c r="V699" s="351"/>
      <c r="W699" s="351"/>
      <c r="X699" s="351"/>
      <c r="Y699" s="351"/>
      <c r="Z699" s="351"/>
      <c r="AA699" s="351"/>
      <c r="AB699" s="351"/>
      <c r="AC699" s="351"/>
      <c r="AD699" s="351"/>
      <c r="AE699" s="351"/>
      <c r="AF699" s="351"/>
      <c r="AG699" s="351"/>
      <c r="AH699" s="351"/>
      <c r="AI699" s="351"/>
      <c r="AJ699" s="351"/>
      <c r="AK699" s="351"/>
      <c r="AL699" s="351"/>
      <c r="AM699" s="351"/>
    </row>
    <row r="700" ht="12.0" customHeight="1">
      <c r="A700" s="351"/>
      <c r="B700" s="351"/>
      <c r="C700" s="351"/>
      <c r="D700" s="351"/>
      <c r="E700" s="351"/>
      <c r="F700" s="351"/>
      <c r="G700" s="351"/>
      <c r="H700" s="351"/>
      <c r="I700" s="351"/>
      <c r="J700" s="351"/>
      <c r="K700" s="351"/>
      <c r="L700" s="351"/>
      <c r="M700" s="351"/>
      <c r="N700" s="351"/>
      <c r="O700" s="351"/>
      <c r="P700" s="351"/>
      <c r="Q700" s="351"/>
      <c r="R700" s="351"/>
      <c r="S700" s="619"/>
      <c r="T700" s="351"/>
      <c r="U700" s="351"/>
      <c r="V700" s="351"/>
      <c r="W700" s="351"/>
      <c r="X700" s="351"/>
      <c r="Y700" s="351"/>
      <c r="Z700" s="351"/>
      <c r="AA700" s="351"/>
      <c r="AB700" s="351"/>
      <c r="AC700" s="351"/>
      <c r="AD700" s="351"/>
      <c r="AE700" s="351"/>
      <c r="AF700" s="351"/>
      <c r="AG700" s="351"/>
      <c r="AH700" s="351"/>
      <c r="AI700" s="351"/>
      <c r="AJ700" s="351"/>
      <c r="AK700" s="351"/>
      <c r="AL700" s="351"/>
      <c r="AM700" s="351"/>
    </row>
    <row r="701" ht="12.0" customHeight="1">
      <c r="A701" s="351"/>
      <c r="B701" s="351"/>
      <c r="C701" s="351"/>
      <c r="D701" s="351"/>
      <c r="E701" s="351"/>
      <c r="F701" s="351"/>
      <c r="G701" s="351"/>
      <c r="H701" s="351"/>
      <c r="I701" s="351"/>
      <c r="J701" s="351"/>
      <c r="K701" s="351"/>
      <c r="L701" s="351"/>
      <c r="M701" s="351"/>
      <c r="N701" s="351"/>
      <c r="O701" s="351"/>
      <c r="P701" s="351"/>
      <c r="Q701" s="351"/>
      <c r="R701" s="351"/>
      <c r="S701" s="619"/>
      <c r="T701" s="351"/>
      <c r="U701" s="351"/>
      <c r="V701" s="351"/>
      <c r="W701" s="351"/>
      <c r="X701" s="351"/>
      <c r="Y701" s="351"/>
      <c r="Z701" s="351"/>
      <c r="AA701" s="351"/>
      <c r="AB701" s="351"/>
      <c r="AC701" s="351"/>
      <c r="AD701" s="351"/>
      <c r="AE701" s="351"/>
      <c r="AF701" s="351"/>
      <c r="AG701" s="351"/>
      <c r="AH701" s="351"/>
      <c r="AI701" s="351"/>
      <c r="AJ701" s="351"/>
      <c r="AK701" s="351"/>
      <c r="AL701" s="351"/>
      <c r="AM701" s="351"/>
    </row>
    <row r="702" ht="12.0" customHeight="1">
      <c r="A702" s="351"/>
      <c r="B702" s="351"/>
      <c r="C702" s="351"/>
      <c r="D702" s="351"/>
      <c r="E702" s="351"/>
      <c r="F702" s="351"/>
      <c r="G702" s="351"/>
      <c r="H702" s="351"/>
      <c r="I702" s="351"/>
      <c r="J702" s="351"/>
      <c r="K702" s="351"/>
      <c r="L702" s="351"/>
      <c r="M702" s="351"/>
      <c r="N702" s="351"/>
      <c r="O702" s="351"/>
      <c r="P702" s="351"/>
      <c r="Q702" s="351"/>
      <c r="R702" s="351"/>
      <c r="S702" s="619"/>
      <c r="T702" s="351"/>
      <c r="U702" s="351"/>
      <c r="V702" s="351"/>
      <c r="W702" s="351"/>
      <c r="X702" s="351"/>
      <c r="Y702" s="351"/>
      <c r="Z702" s="351"/>
      <c r="AA702" s="351"/>
      <c r="AB702" s="351"/>
      <c r="AC702" s="351"/>
      <c r="AD702" s="351"/>
      <c r="AE702" s="351"/>
      <c r="AF702" s="351"/>
      <c r="AG702" s="351"/>
      <c r="AH702" s="351"/>
      <c r="AI702" s="351"/>
      <c r="AJ702" s="351"/>
      <c r="AK702" s="351"/>
      <c r="AL702" s="351"/>
      <c r="AM702" s="351"/>
    </row>
    <row r="703" ht="12.0" customHeight="1">
      <c r="A703" s="351"/>
      <c r="B703" s="351"/>
      <c r="C703" s="351"/>
      <c r="D703" s="351"/>
      <c r="E703" s="351"/>
      <c r="F703" s="351"/>
      <c r="G703" s="351"/>
      <c r="H703" s="351"/>
      <c r="I703" s="351"/>
      <c r="J703" s="351"/>
      <c r="K703" s="351"/>
      <c r="L703" s="351"/>
      <c r="M703" s="351"/>
      <c r="N703" s="351"/>
      <c r="O703" s="351"/>
      <c r="P703" s="351"/>
      <c r="Q703" s="351"/>
      <c r="R703" s="351"/>
      <c r="S703" s="619"/>
      <c r="T703" s="351"/>
      <c r="U703" s="351"/>
      <c r="V703" s="351"/>
      <c r="W703" s="351"/>
      <c r="X703" s="351"/>
      <c r="Y703" s="351"/>
      <c r="Z703" s="351"/>
      <c r="AA703" s="351"/>
      <c r="AB703" s="351"/>
      <c r="AC703" s="351"/>
      <c r="AD703" s="351"/>
      <c r="AE703" s="351"/>
      <c r="AF703" s="351"/>
      <c r="AG703" s="351"/>
      <c r="AH703" s="351"/>
      <c r="AI703" s="351"/>
      <c r="AJ703" s="351"/>
      <c r="AK703" s="351"/>
      <c r="AL703" s="351"/>
      <c r="AM703" s="351"/>
    </row>
    <row r="704" ht="12.0" customHeight="1">
      <c r="A704" s="351"/>
      <c r="B704" s="351"/>
      <c r="C704" s="351"/>
      <c r="D704" s="351"/>
      <c r="E704" s="351"/>
      <c r="F704" s="351"/>
      <c r="G704" s="351"/>
      <c r="H704" s="351"/>
      <c r="I704" s="351"/>
      <c r="J704" s="351"/>
      <c r="K704" s="351"/>
      <c r="L704" s="351"/>
      <c r="M704" s="351"/>
      <c r="N704" s="351"/>
      <c r="O704" s="351"/>
      <c r="P704" s="351"/>
      <c r="Q704" s="351"/>
      <c r="R704" s="351"/>
      <c r="S704" s="619"/>
      <c r="T704" s="351"/>
      <c r="U704" s="351"/>
      <c r="V704" s="351"/>
      <c r="W704" s="351"/>
      <c r="X704" s="351"/>
      <c r="Y704" s="351"/>
      <c r="Z704" s="351"/>
      <c r="AA704" s="351"/>
      <c r="AB704" s="351"/>
      <c r="AC704" s="351"/>
      <c r="AD704" s="351"/>
      <c r="AE704" s="351"/>
      <c r="AF704" s="351"/>
      <c r="AG704" s="351"/>
      <c r="AH704" s="351"/>
      <c r="AI704" s="351"/>
      <c r="AJ704" s="351"/>
      <c r="AK704" s="351"/>
      <c r="AL704" s="351"/>
      <c r="AM704" s="351"/>
    </row>
    <row r="705" ht="12.0" customHeight="1">
      <c r="A705" s="351"/>
      <c r="B705" s="351"/>
      <c r="C705" s="351"/>
      <c r="D705" s="351"/>
      <c r="E705" s="351"/>
      <c r="F705" s="351"/>
      <c r="G705" s="351"/>
      <c r="H705" s="351"/>
      <c r="I705" s="351"/>
      <c r="J705" s="351"/>
      <c r="K705" s="351"/>
      <c r="L705" s="351"/>
      <c r="M705" s="351"/>
      <c r="N705" s="351"/>
      <c r="O705" s="351"/>
      <c r="P705" s="351"/>
      <c r="Q705" s="351"/>
      <c r="R705" s="351"/>
      <c r="S705" s="619"/>
      <c r="T705" s="351"/>
      <c r="U705" s="351"/>
      <c r="V705" s="351"/>
      <c r="W705" s="351"/>
      <c r="X705" s="351"/>
      <c r="Y705" s="351"/>
      <c r="Z705" s="351"/>
      <c r="AA705" s="351"/>
      <c r="AB705" s="351"/>
      <c r="AC705" s="351"/>
      <c r="AD705" s="351"/>
      <c r="AE705" s="351"/>
      <c r="AF705" s="351"/>
      <c r="AG705" s="351"/>
      <c r="AH705" s="351"/>
      <c r="AI705" s="351"/>
      <c r="AJ705" s="351"/>
      <c r="AK705" s="351"/>
      <c r="AL705" s="351"/>
      <c r="AM705" s="351"/>
    </row>
    <row r="706" ht="12.0" customHeight="1">
      <c r="A706" s="351"/>
      <c r="B706" s="351"/>
      <c r="C706" s="351"/>
      <c r="D706" s="351"/>
      <c r="E706" s="351"/>
      <c r="F706" s="351"/>
      <c r="G706" s="351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R706" s="351"/>
      <c r="S706" s="619"/>
      <c r="T706" s="351"/>
      <c r="U706" s="351"/>
      <c r="V706" s="351"/>
      <c r="W706" s="351"/>
      <c r="X706" s="351"/>
      <c r="Y706" s="351"/>
      <c r="Z706" s="351"/>
      <c r="AA706" s="351"/>
      <c r="AB706" s="351"/>
      <c r="AC706" s="351"/>
      <c r="AD706" s="351"/>
      <c r="AE706" s="351"/>
      <c r="AF706" s="351"/>
      <c r="AG706" s="351"/>
      <c r="AH706" s="351"/>
      <c r="AI706" s="351"/>
      <c r="AJ706" s="351"/>
      <c r="AK706" s="351"/>
      <c r="AL706" s="351"/>
      <c r="AM706" s="351"/>
    </row>
    <row r="707" ht="12.0" customHeight="1">
      <c r="A707" s="351"/>
      <c r="B707" s="351"/>
      <c r="C707" s="351"/>
      <c r="D707" s="351"/>
      <c r="E707" s="351"/>
      <c r="F707" s="351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619"/>
      <c r="T707" s="351"/>
      <c r="U707" s="351"/>
      <c r="V707" s="351"/>
      <c r="W707" s="351"/>
      <c r="X707" s="351"/>
      <c r="Y707" s="351"/>
      <c r="Z707" s="351"/>
      <c r="AA707" s="351"/>
      <c r="AB707" s="351"/>
      <c r="AC707" s="351"/>
      <c r="AD707" s="351"/>
      <c r="AE707" s="351"/>
      <c r="AF707" s="351"/>
      <c r="AG707" s="351"/>
      <c r="AH707" s="351"/>
      <c r="AI707" s="351"/>
      <c r="AJ707" s="351"/>
      <c r="AK707" s="351"/>
      <c r="AL707" s="351"/>
      <c r="AM707" s="351"/>
    </row>
    <row r="708" ht="12.0" customHeight="1">
      <c r="A708" s="351"/>
      <c r="B708" s="351"/>
      <c r="C708" s="351"/>
      <c r="D708" s="351"/>
      <c r="E708" s="351"/>
      <c r="F708" s="351"/>
      <c r="G708" s="351"/>
      <c r="H708" s="351"/>
      <c r="I708" s="351"/>
      <c r="J708" s="351"/>
      <c r="K708" s="351"/>
      <c r="L708" s="351"/>
      <c r="M708" s="351"/>
      <c r="N708" s="351"/>
      <c r="O708" s="351"/>
      <c r="P708" s="351"/>
      <c r="Q708" s="351"/>
      <c r="R708" s="351"/>
      <c r="S708" s="619"/>
      <c r="T708" s="351"/>
      <c r="U708" s="351"/>
      <c r="V708" s="351"/>
      <c r="W708" s="351"/>
      <c r="X708" s="351"/>
      <c r="Y708" s="351"/>
      <c r="Z708" s="351"/>
      <c r="AA708" s="351"/>
      <c r="AB708" s="351"/>
      <c r="AC708" s="351"/>
      <c r="AD708" s="351"/>
      <c r="AE708" s="351"/>
      <c r="AF708" s="351"/>
      <c r="AG708" s="351"/>
      <c r="AH708" s="351"/>
      <c r="AI708" s="351"/>
      <c r="AJ708" s="351"/>
      <c r="AK708" s="351"/>
      <c r="AL708" s="351"/>
      <c r="AM708" s="351"/>
    </row>
    <row r="709" ht="12.0" customHeight="1">
      <c r="A709" s="351"/>
      <c r="B709" s="351"/>
      <c r="C709" s="351"/>
      <c r="D709" s="351"/>
      <c r="E709" s="351"/>
      <c r="F709" s="351"/>
      <c r="G709" s="351"/>
      <c r="H709" s="351"/>
      <c r="I709" s="351"/>
      <c r="J709" s="351"/>
      <c r="K709" s="351"/>
      <c r="L709" s="351"/>
      <c r="M709" s="351"/>
      <c r="N709" s="351"/>
      <c r="O709" s="351"/>
      <c r="P709" s="351"/>
      <c r="Q709" s="351"/>
      <c r="R709" s="351"/>
      <c r="S709" s="619"/>
      <c r="T709" s="351"/>
      <c r="U709" s="351"/>
      <c r="V709" s="351"/>
      <c r="W709" s="351"/>
      <c r="X709" s="351"/>
      <c r="Y709" s="351"/>
      <c r="Z709" s="351"/>
      <c r="AA709" s="351"/>
      <c r="AB709" s="351"/>
      <c r="AC709" s="351"/>
      <c r="AD709" s="351"/>
      <c r="AE709" s="351"/>
      <c r="AF709" s="351"/>
      <c r="AG709" s="351"/>
      <c r="AH709" s="351"/>
      <c r="AI709" s="351"/>
      <c r="AJ709" s="351"/>
      <c r="AK709" s="351"/>
      <c r="AL709" s="351"/>
      <c r="AM709" s="351"/>
    </row>
    <row r="710" ht="12.0" customHeight="1">
      <c r="A710" s="351"/>
      <c r="B710" s="351"/>
      <c r="C710" s="351"/>
      <c r="D710" s="351"/>
      <c r="E710" s="351"/>
      <c r="F710" s="351"/>
      <c r="G710" s="351"/>
      <c r="H710" s="351"/>
      <c r="I710" s="351"/>
      <c r="J710" s="351"/>
      <c r="K710" s="351"/>
      <c r="L710" s="351"/>
      <c r="M710" s="351"/>
      <c r="N710" s="351"/>
      <c r="O710" s="351"/>
      <c r="P710" s="351"/>
      <c r="Q710" s="351"/>
      <c r="R710" s="351"/>
      <c r="S710" s="619"/>
      <c r="T710" s="351"/>
      <c r="U710" s="351"/>
      <c r="V710" s="351"/>
      <c r="W710" s="351"/>
      <c r="X710" s="351"/>
      <c r="Y710" s="351"/>
      <c r="Z710" s="351"/>
      <c r="AA710" s="351"/>
      <c r="AB710" s="351"/>
      <c r="AC710" s="351"/>
      <c r="AD710" s="351"/>
      <c r="AE710" s="351"/>
      <c r="AF710" s="351"/>
      <c r="AG710" s="351"/>
      <c r="AH710" s="351"/>
      <c r="AI710" s="351"/>
      <c r="AJ710" s="351"/>
      <c r="AK710" s="351"/>
      <c r="AL710" s="351"/>
      <c r="AM710" s="351"/>
    </row>
    <row r="711" ht="12.0" customHeight="1">
      <c r="A711" s="351"/>
      <c r="B711" s="351"/>
      <c r="C711" s="351"/>
      <c r="D711" s="351"/>
      <c r="E711" s="351"/>
      <c r="F711" s="351"/>
      <c r="G711" s="351"/>
      <c r="H711" s="351"/>
      <c r="I711" s="351"/>
      <c r="J711" s="351"/>
      <c r="K711" s="351"/>
      <c r="L711" s="351"/>
      <c r="M711" s="351"/>
      <c r="N711" s="351"/>
      <c r="O711" s="351"/>
      <c r="P711" s="351"/>
      <c r="Q711" s="351"/>
      <c r="R711" s="351"/>
      <c r="S711" s="619"/>
      <c r="T711" s="351"/>
      <c r="U711" s="351"/>
      <c r="V711" s="351"/>
      <c r="W711" s="351"/>
      <c r="X711" s="351"/>
      <c r="Y711" s="351"/>
      <c r="Z711" s="351"/>
      <c r="AA711" s="351"/>
      <c r="AB711" s="351"/>
      <c r="AC711" s="351"/>
      <c r="AD711" s="351"/>
      <c r="AE711" s="351"/>
      <c r="AF711" s="351"/>
      <c r="AG711" s="351"/>
      <c r="AH711" s="351"/>
      <c r="AI711" s="351"/>
      <c r="AJ711" s="351"/>
      <c r="AK711" s="351"/>
      <c r="AL711" s="351"/>
      <c r="AM711" s="351"/>
    </row>
    <row r="712" ht="12.0" customHeight="1">
      <c r="A712" s="351"/>
      <c r="B712" s="351"/>
      <c r="C712" s="351"/>
      <c r="D712" s="351"/>
      <c r="E712" s="351"/>
      <c r="F712" s="351"/>
      <c r="G712" s="351"/>
      <c r="H712" s="351"/>
      <c r="I712" s="351"/>
      <c r="J712" s="351"/>
      <c r="K712" s="351"/>
      <c r="L712" s="351"/>
      <c r="M712" s="351"/>
      <c r="N712" s="351"/>
      <c r="O712" s="351"/>
      <c r="P712" s="351"/>
      <c r="Q712" s="351"/>
      <c r="R712" s="351"/>
      <c r="S712" s="619"/>
      <c r="T712" s="351"/>
      <c r="U712" s="351"/>
      <c r="V712" s="351"/>
      <c r="W712" s="351"/>
      <c r="X712" s="351"/>
      <c r="Y712" s="351"/>
      <c r="Z712" s="351"/>
      <c r="AA712" s="351"/>
      <c r="AB712" s="351"/>
      <c r="AC712" s="351"/>
      <c r="AD712" s="351"/>
      <c r="AE712" s="351"/>
      <c r="AF712" s="351"/>
      <c r="AG712" s="351"/>
      <c r="AH712" s="351"/>
      <c r="AI712" s="351"/>
      <c r="AJ712" s="351"/>
      <c r="AK712" s="351"/>
      <c r="AL712" s="351"/>
      <c r="AM712" s="351"/>
    </row>
    <row r="713" ht="12.0" customHeight="1">
      <c r="A713" s="351"/>
      <c r="B713" s="351"/>
      <c r="C713" s="351"/>
      <c r="D713" s="351"/>
      <c r="E713" s="351"/>
      <c r="F713" s="351"/>
      <c r="G713" s="351"/>
      <c r="H713" s="351"/>
      <c r="I713" s="351"/>
      <c r="J713" s="351"/>
      <c r="K713" s="351"/>
      <c r="L713" s="351"/>
      <c r="M713" s="351"/>
      <c r="N713" s="351"/>
      <c r="O713" s="351"/>
      <c r="P713" s="351"/>
      <c r="Q713" s="351"/>
      <c r="R713" s="351"/>
      <c r="S713" s="619"/>
      <c r="T713" s="351"/>
      <c r="U713" s="351"/>
      <c r="V713" s="351"/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  <c r="AH713" s="351"/>
      <c r="AI713" s="351"/>
      <c r="AJ713" s="351"/>
      <c r="AK713" s="351"/>
      <c r="AL713" s="351"/>
      <c r="AM713" s="351"/>
    </row>
    <row r="714" ht="12.0" customHeight="1">
      <c r="A714" s="351"/>
      <c r="B714" s="351"/>
      <c r="C714" s="351"/>
      <c r="D714" s="351"/>
      <c r="E714" s="351"/>
      <c r="F714" s="351"/>
      <c r="G714" s="351"/>
      <c r="H714" s="351"/>
      <c r="I714" s="351"/>
      <c r="J714" s="351"/>
      <c r="K714" s="351"/>
      <c r="L714" s="351"/>
      <c r="M714" s="351"/>
      <c r="N714" s="351"/>
      <c r="O714" s="351"/>
      <c r="P714" s="351"/>
      <c r="Q714" s="351"/>
      <c r="R714" s="351"/>
      <c r="S714" s="619"/>
      <c r="T714" s="351"/>
      <c r="U714" s="351"/>
      <c r="V714" s="351"/>
      <c r="W714" s="351"/>
      <c r="X714" s="351"/>
      <c r="Y714" s="351"/>
      <c r="Z714" s="351"/>
      <c r="AA714" s="351"/>
      <c r="AB714" s="351"/>
      <c r="AC714" s="351"/>
      <c r="AD714" s="351"/>
      <c r="AE714" s="351"/>
      <c r="AF714" s="351"/>
      <c r="AG714" s="351"/>
      <c r="AH714" s="351"/>
      <c r="AI714" s="351"/>
      <c r="AJ714" s="351"/>
      <c r="AK714" s="351"/>
      <c r="AL714" s="351"/>
      <c r="AM714" s="351"/>
    </row>
    <row r="715" ht="12.0" customHeight="1">
      <c r="A715" s="351"/>
      <c r="B715" s="351"/>
      <c r="C715" s="351"/>
      <c r="D715" s="351"/>
      <c r="E715" s="351"/>
      <c r="F715" s="351"/>
      <c r="G715" s="351"/>
      <c r="H715" s="351"/>
      <c r="I715" s="351"/>
      <c r="J715" s="351"/>
      <c r="K715" s="351"/>
      <c r="L715" s="351"/>
      <c r="M715" s="351"/>
      <c r="N715" s="351"/>
      <c r="O715" s="351"/>
      <c r="P715" s="351"/>
      <c r="Q715" s="351"/>
      <c r="R715" s="351"/>
      <c r="S715" s="619"/>
      <c r="T715" s="351"/>
      <c r="U715" s="351"/>
      <c r="V715" s="351"/>
      <c r="W715" s="351"/>
      <c r="X715" s="351"/>
      <c r="Y715" s="351"/>
      <c r="Z715" s="351"/>
      <c r="AA715" s="351"/>
      <c r="AB715" s="351"/>
      <c r="AC715" s="351"/>
      <c r="AD715" s="351"/>
      <c r="AE715" s="351"/>
      <c r="AF715" s="351"/>
      <c r="AG715" s="351"/>
      <c r="AH715" s="351"/>
      <c r="AI715" s="351"/>
      <c r="AJ715" s="351"/>
      <c r="AK715" s="351"/>
      <c r="AL715" s="351"/>
      <c r="AM715" s="351"/>
    </row>
    <row r="716" ht="12.0" customHeight="1">
      <c r="A716" s="351"/>
      <c r="B716" s="351"/>
      <c r="C716" s="351"/>
      <c r="D716" s="351"/>
      <c r="E716" s="351"/>
      <c r="F716" s="351"/>
      <c r="G716" s="351"/>
      <c r="H716" s="351"/>
      <c r="I716" s="351"/>
      <c r="J716" s="351"/>
      <c r="K716" s="351"/>
      <c r="L716" s="351"/>
      <c r="M716" s="351"/>
      <c r="N716" s="351"/>
      <c r="O716" s="351"/>
      <c r="P716" s="351"/>
      <c r="Q716" s="351"/>
      <c r="R716" s="351"/>
      <c r="S716" s="619"/>
      <c r="T716" s="351"/>
      <c r="U716" s="351"/>
      <c r="V716" s="351"/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  <c r="AH716" s="351"/>
      <c r="AI716" s="351"/>
      <c r="AJ716" s="351"/>
      <c r="AK716" s="351"/>
      <c r="AL716" s="351"/>
      <c r="AM716" s="351"/>
    </row>
    <row r="717" ht="12.0" customHeight="1">
      <c r="A717" s="351"/>
      <c r="B717" s="351"/>
      <c r="C717" s="351"/>
      <c r="D717" s="351"/>
      <c r="E717" s="351"/>
      <c r="F717" s="351"/>
      <c r="G717" s="351"/>
      <c r="H717" s="351"/>
      <c r="I717" s="351"/>
      <c r="J717" s="351"/>
      <c r="K717" s="351"/>
      <c r="L717" s="351"/>
      <c r="M717" s="351"/>
      <c r="N717" s="351"/>
      <c r="O717" s="351"/>
      <c r="P717" s="351"/>
      <c r="Q717" s="351"/>
      <c r="R717" s="351"/>
      <c r="S717" s="619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  <c r="AH717" s="351"/>
      <c r="AI717" s="351"/>
      <c r="AJ717" s="351"/>
      <c r="AK717" s="351"/>
      <c r="AL717" s="351"/>
      <c r="AM717" s="351"/>
    </row>
    <row r="718" ht="12.0" customHeight="1">
      <c r="A718" s="351"/>
      <c r="B718" s="351"/>
      <c r="C718" s="351"/>
      <c r="D718" s="351"/>
      <c r="E718" s="351"/>
      <c r="F718" s="351"/>
      <c r="G718" s="351"/>
      <c r="H718" s="351"/>
      <c r="I718" s="351"/>
      <c r="J718" s="351"/>
      <c r="K718" s="351"/>
      <c r="L718" s="351"/>
      <c r="M718" s="351"/>
      <c r="N718" s="351"/>
      <c r="O718" s="351"/>
      <c r="P718" s="351"/>
      <c r="Q718" s="351"/>
      <c r="R718" s="351"/>
      <c r="S718" s="619"/>
      <c r="T718" s="351"/>
      <c r="U718" s="351"/>
      <c r="V718" s="351"/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  <c r="AH718" s="351"/>
      <c r="AI718" s="351"/>
      <c r="AJ718" s="351"/>
      <c r="AK718" s="351"/>
      <c r="AL718" s="351"/>
      <c r="AM718" s="351"/>
    </row>
    <row r="719" ht="12.0" customHeight="1">
      <c r="A719" s="351"/>
      <c r="B719" s="351"/>
      <c r="C719" s="351"/>
      <c r="D719" s="351"/>
      <c r="E719" s="351"/>
      <c r="F719" s="351"/>
      <c r="G719" s="351"/>
      <c r="H719" s="351"/>
      <c r="I719" s="351"/>
      <c r="J719" s="351"/>
      <c r="K719" s="351"/>
      <c r="L719" s="351"/>
      <c r="M719" s="351"/>
      <c r="N719" s="351"/>
      <c r="O719" s="351"/>
      <c r="P719" s="351"/>
      <c r="Q719" s="351"/>
      <c r="R719" s="351"/>
      <c r="S719" s="619"/>
      <c r="T719" s="351"/>
      <c r="U719" s="351"/>
      <c r="V719" s="351"/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  <c r="AH719" s="351"/>
      <c r="AI719" s="351"/>
      <c r="AJ719" s="351"/>
      <c r="AK719" s="351"/>
      <c r="AL719" s="351"/>
      <c r="AM719" s="351"/>
    </row>
    <row r="720" ht="12.0" customHeight="1">
      <c r="A720" s="351"/>
      <c r="B720" s="351"/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619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  <c r="AH720" s="351"/>
      <c r="AI720" s="351"/>
      <c r="AJ720" s="351"/>
      <c r="AK720" s="351"/>
      <c r="AL720" s="351"/>
      <c r="AM720" s="351"/>
    </row>
    <row r="721" ht="12.0" customHeight="1">
      <c r="A721" s="351"/>
      <c r="B721" s="351"/>
      <c r="C721" s="351"/>
      <c r="D721" s="351"/>
      <c r="E721" s="351"/>
      <c r="F721" s="351"/>
      <c r="G721" s="351"/>
      <c r="H721" s="351"/>
      <c r="I721" s="351"/>
      <c r="J721" s="351"/>
      <c r="K721" s="351"/>
      <c r="L721" s="351"/>
      <c r="M721" s="351"/>
      <c r="N721" s="351"/>
      <c r="O721" s="351"/>
      <c r="P721" s="351"/>
      <c r="Q721" s="351"/>
      <c r="R721" s="351"/>
      <c r="S721" s="619"/>
      <c r="T721" s="351"/>
      <c r="U721" s="351"/>
      <c r="V721" s="351"/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  <c r="AH721" s="351"/>
      <c r="AI721" s="351"/>
      <c r="AJ721" s="351"/>
      <c r="AK721" s="351"/>
      <c r="AL721" s="351"/>
      <c r="AM721" s="351"/>
    </row>
    <row r="722" ht="12.0" customHeight="1">
      <c r="A722" s="351"/>
      <c r="B722" s="351"/>
      <c r="C722" s="351"/>
      <c r="D722" s="351"/>
      <c r="E722" s="351"/>
      <c r="F722" s="351"/>
      <c r="G722" s="351"/>
      <c r="H722" s="351"/>
      <c r="I722" s="351"/>
      <c r="J722" s="351"/>
      <c r="K722" s="351"/>
      <c r="L722" s="351"/>
      <c r="M722" s="351"/>
      <c r="N722" s="351"/>
      <c r="O722" s="351"/>
      <c r="P722" s="351"/>
      <c r="Q722" s="351"/>
      <c r="R722" s="351"/>
      <c r="S722" s="619"/>
      <c r="T722" s="351"/>
      <c r="U722" s="351"/>
      <c r="V722" s="351"/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  <c r="AH722" s="351"/>
      <c r="AI722" s="351"/>
      <c r="AJ722" s="351"/>
      <c r="AK722" s="351"/>
      <c r="AL722" s="351"/>
      <c r="AM722" s="351"/>
    </row>
    <row r="723" ht="12.0" customHeight="1">
      <c r="A723" s="351"/>
      <c r="B723" s="351"/>
      <c r="C723" s="351"/>
      <c r="D723" s="351"/>
      <c r="E723" s="351"/>
      <c r="F723" s="351"/>
      <c r="G723" s="351"/>
      <c r="H723" s="351"/>
      <c r="I723" s="351"/>
      <c r="J723" s="351"/>
      <c r="K723" s="351"/>
      <c r="L723" s="351"/>
      <c r="M723" s="351"/>
      <c r="N723" s="351"/>
      <c r="O723" s="351"/>
      <c r="P723" s="351"/>
      <c r="Q723" s="351"/>
      <c r="R723" s="351"/>
      <c r="S723" s="619"/>
      <c r="T723" s="351"/>
      <c r="U723" s="351"/>
      <c r="V723" s="351"/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  <c r="AH723" s="351"/>
      <c r="AI723" s="351"/>
      <c r="AJ723" s="351"/>
      <c r="AK723" s="351"/>
      <c r="AL723" s="351"/>
      <c r="AM723" s="351"/>
    </row>
    <row r="724" ht="12.0" customHeight="1">
      <c r="A724" s="351"/>
      <c r="B724" s="351"/>
      <c r="C724" s="351"/>
      <c r="D724" s="351"/>
      <c r="E724" s="351"/>
      <c r="F724" s="351"/>
      <c r="G724" s="351"/>
      <c r="H724" s="351"/>
      <c r="I724" s="351"/>
      <c r="J724" s="351"/>
      <c r="K724" s="351"/>
      <c r="L724" s="351"/>
      <c r="M724" s="351"/>
      <c r="N724" s="351"/>
      <c r="O724" s="351"/>
      <c r="P724" s="351"/>
      <c r="Q724" s="351"/>
      <c r="R724" s="351"/>
      <c r="S724" s="619"/>
      <c r="T724" s="351"/>
      <c r="U724" s="351"/>
      <c r="V724" s="351"/>
      <c r="W724" s="351"/>
      <c r="X724" s="351"/>
      <c r="Y724" s="351"/>
      <c r="Z724" s="351"/>
      <c r="AA724" s="351"/>
      <c r="AB724" s="351"/>
      <c r="AC724" s="351"/>
      <c r="AD724" s="351"/>
      <c r="AE724" s="351"/>
      <c r="AF724" s="351"/>
      <c r="AG724" s="351"/>
      <c r="AH724" s="351"/>
      <c r="AI724" s="351"/>
      <c r="AJ724" s="351"/>
      <c r="AK724" s="351"/>
      <c r="AL724" s="351"/>
      <c r="AM724" s="351"/>
    </row>
    <row r="725" ht="12.0" customHeight="1">
      <c r="A725" s="351"/>
      <c r="B725" s="351"/>
      <c r="C725" s="351"/>
      <c r="D725" s="351"/>
      <c r="E725" s="351"/>
      <c r="F725" s="351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619"/>
      <c r="T725" s="351"/>
      <c r="U725" s="351"/>
      <c r="V725" s="351"/>
      <c r="W725" s="351"/>
      <c r="X725" s="351"/>
      <c r="Y725" s="351"/>
      <c r="Z725" s="351"/>
      <c r="AA725" s="351"/>
      <c r="AB725" s="351"/>
      <c r="AC725" s="351"/>
      <c r="AD725" s="351"/>
      <c r="AE725" s="351"/>
      <c r="AF725" s="351"/>
      <c r="AG725" s="351"/>
      <c r="AH725" s="351"/>
      <c r="AI725" s="351"/>
      <c r="AJ725" s="351"/>
      <c r="AK725" s="351"/>
      <c r="AL725" s="351"/>
      <c r="AM725" s="351"/>
    </row>
    <row r="726" ht="12.0" customHeight="1">
      <c r="A726" s="351"/>
      <c r="B726" s="351"/>
      <c r="C726" s="351"/>
      <c r="D726" s="351"/>
      <c r="E726" s="351"/>
      <c r="F726" s="351"/>
      <c r="G726" s="351"/>
      <c r="H726" s="351"/>
      <c r="I726" s="351"/>
      <c r="J726" s="351"/>
      <c r="K726" s="351"/>
      <c r="L726" s="351"/>
      <c r="M726" s="351"/>
      <c r="N726" s="351"/>
      <c r="O726" s="351"/>
      <c r="P726" s="351"/>
      <c r="Q726" s="351"/>
      <c r="R726" s="351"/>
      <c r="S726" s="619"/>
      <c r="T726" s="351"/>
      <c r="U726" s="351"/>
      <c r="V726" s="351"/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  <c r="AH726" s="351"/>
      <c r="AI726" s="351"/>
      <c r="AJ726" s="351"/>
      <c r="AK726" s="351"/>
      <c r="AL726" s="351"/>
      <c r="AM726" s="351"/>
    </row>
    <row r="727" ht="12.0" customHeight="1">
      <c r="A727" s="351"/>
      <c r="B727" s="351"/>
      <c r="C727" s="351"/>
      <c r="D727" s="351"/>
      <c r="E727" s="351"/>
      <c r="F727" s="351"/>
      <c r="G727" s="351"/>
      <c r="H727" s="351"/>
      <c r="I727" s="351"/>
      <c r="J727" s="351"/>
      <c r="K727" s="351"/>
      <c r="L727" s="351"/>
      <c r="M727" s="351"/>
      <c r="N727" s="351"/>
      <c r="O727" s="351"/>
      <c r="P727" s="351"/>
      <c r="Q727" s="351"/>
      <c r="R727" s="351"/>
      <c r="S727" s="619"/>
      <c r="T727" s="351"/>
      <c r="U727" s="351"/>
      <c r="V727" s="351"/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  <c r="AH727" s="351"/>
      <c r="AI727" s="351"/>
      <c r="AJ727" s="351"/>
      <c r="AK727" s="351"/>
      <c r="AL727" s="351"/>
      <c r="AM727" s="351"/>
    </row>
    <row r="728" ht="12.0" customHeight="1">
      <c r="A728" s="351"/>
      <c r="B728" s="351"/>
      <c r="C728" s="351"/>
      <c r="D728" s="351"/>
      <c r="E728" s="351"/>
      <c r="F728" s="351"/>
      <c r="G728" s="351"/>
      <c r="H728" s="351"/>
      <c r="I728" s="351"/>
      <c r="J728" s="351"/>
      <c r="K728" s="351"/>
      <c r="L728" s="351"/>
      <c r="M728" s="351"/>
      <c r="N728" s="351"/>
      <c r="O728" s="351"/>
      <c r="P728" s="351"/>
      <c r="Q728" s="351"/>
      <c r="R728" s="351"/>
      <c r="S728" s="619"/>
      <c r="T728" s="351"/>
      <c r="U728" s="351"/>
      <c r="V728" s="351"/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  <c r="AH728" s="351"/>
      <c r="AI728" s="351"/>
      <c r="AJ728" s="351"/>
      <c r="AK728" s="351"/>
      <c r="AL728" s="351"/>
      <c r="AM728" s="351"/>
    </row>
    <row r="729" ht="12.0" customHeight="1">
      <c r="A729" s="351"/>
      <c r="B729" s="351"/>
      <c r="C729" s="351"/>
      <c r="D729" s="351"/>
      <c r="E729" s="351"/>
      <c r="F729" s="351"/>
      <c r="G729" s="351"/>
      <c r="H729" s="351"/>
      <c r="I729" s="351"/>
      <c r="J729" s="351"/>
      <c r="K729" s="351"/>
      <c r="L729" s="351"/>
      <c r="M729" s="351"/>
      <c r="N729" s="351"/>
      <c r="O729" s="351"/>
      <c r="P729" s="351"/>
      <c r="Q729" s="351"/>
      <c r="R729" s="351"/>
      <c r="S729" s="619"/>
      <c r="T729" s="351"/>
      <c r="U729" s="351"/>
      <c r="V729" s="351"/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  <c r="AH729" s="351"/>
      <c r="AI729" s="351"/>
      <c r="AJ729" s="351"/>
      <c r="AK729" s="351"/>
      <c r="AL729" s="351"/>
      <c r="AM729" s="351"/>
    </row>
    <row r="730" ht="12.0" customHeight="1">
      <c r="A730" s="351"/>
      <c r="B730" s="351"/>
      <c r="C730" s="351"/>
      <c r="D730" s="351"/>
      <c r="E730" s="351"/>
      <c r="F730" s="351"/>
      <c r="G730" s="351"/>
      <c r="H730" s="351"/>
      <c r="I730" s="351"/>
      <c r="J730" s="351"/>
      <c r="K730" s="351"/>
      <c r="L730" s="351"/>
      <c r="M730" s="351"/>
      <c r="N730" s="351"/>
      <c r="O730" s="351"/>
      <c r="P730" s="351"/>
      <c r="Q730" s="351"/>
      <c r="R730" s="351"/>
      <c r="S730" s="619"/>
      <c r="T730" s="351"/>
      <c r="U730" s="351"/>
      <c r="V730" s="351"/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  <c r="AH730" s="351"/>
      <c r="AI730" s="351"/>
      <c r="AJ730" s="351"/>
      <c r="AK730" s="351"/>
      <c r="AL730" s="351"/>
      <c r="AM730" s="351"/>
    </row>
    <row r="731" ht="12.0" customHeight="1">
      <c r="A731" s="351"/>
      <c r="B731" s="351"/>
      <c r="C731" s="351"/>
      <c r="D731" s="351"/>
      <c r="E731" s="351"/>
      <c r="F731" s="351"/>
      <c r="G731" s="351"/>
      <c r="H731" s="351"/>
      <c r="I731" s="351"/>
      <c r="J731" s="351"/>
      <c r="K731" s="351"/>
      <c r="L731" s="351"/>
      <c r="M731" s="351"/>
      <c r="N731" s="351"/>
      <c r="O731" s="351"/>
      <c r="P731" s="351"/>
      <c r="Q731" s="351"/>
      <c r="R731" s="351"/>
      <c r="S731" s="619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  <c r="AH731" s="351"/>
      <c r="AI731" s="351"/>
      <c r="AJ731" s="351"/>
      <c r="AK731" s="351"/>
      <c r="AL731" s="351"/>
      <c r="AM731" s="351"/>
    </row>
    <row r="732" ht="12.0" customHeight="1">
      <c r="A732" s="351"/>
      <c r="B732" s="351"/>
      <c r="C732" s="351"/>
      <c r="D732" s="351"/>
      <c r="E732" s="351"/>
      <c r="F732" s="351"/>
      <c r="G732" s="351"/>
      <c r="H732" s="351"/>
      <c r="I732" s="351"/>
      <c r="J732" s="351"/>
      <c r="K732" s="351"/>
      <c r="L732" s="351"/>
      <c r="M732" s="351"/>
      <c r="N732" s="351"/>
      <c r="O732" s="351"/>
      <c r="P732" s="351"/>
      <c r="Q732" s="351"/>
      <c r="R732" s="351"/>
      <c r="S732" s="619"/>
      <c r="T732" s="351"/>
      <c r="U732" s="351"/>
      <c r="V732" s="351"/>
      <c r="W732" s="351"/>
      <c r="X732" s="351"/>
      <c r="Y732" s="351"/>
      <c r="Z732" s="351"/>
      <c r="AA732" s="351"/>
      <c r="AB732" s="351"/>
      <c r="AC732" s="351"/>
      <c r="AD732" s="351"/>
      <c r="AE732" s="351"/>
      <c r="AF732" s="351"/>
      <c r="AG732" s="351"/>
      <c r="AH732" s="351"/>
      <c r="AI732" s="351"/>
      <c r="AJ732" s="351"/>
      <c r="AK732" s="351"/>
      <c r="AL732" s="351"/>
      <c r="AM732" s="351"/>
    </row>
    <row r="733" ht="12.0" customHeight="1">
      <c r="A733" s="351"/>
      <c r="B733" s="351"/>
      <c r="C733" s="351"/>
      <c r="D733" s="351"/>
      <c r="E733" s="351"/>
      <c r="F733" s="351"/>
      <c r="G733" s="351"/>
      <c r="H733" s="351"/>
      <c r="I733" s="351"/>
      <c r="J733" s="351"/>
      <c r="K733" s="351"/>
      <c r="L733" s="351"/>
      <c r="M733" s="351"/>
      <c r="N733" s="351"/>
      <c r="O733" s="351"/>
      <c r="P733" s="351"/>
      <c r="Q733" s="351"/>
      <c r="R733" s="351"/>
      <c r="S733" s="619"/>
      <c r="T733" s="351"/>
      <c r="U733" s="351"/>
      <c r="V733" s="351"/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  <c r="AH733" s="351"/>
      <c r="AI733" s="351"/>
      <c r="AJ733" s="351"/>
      <c r="AK733" s="351"/>
      <c r="AL733" s="351"/>
      <c r="AM733" s="351"/>
    </row>
    <row r="734" ht="12.0" customHeight="1">
      <c r="A734" s="351"/>
      <c r="B734" s="351"/>
      <c r="C734" s="351"/>
      <c r="D734" s="351"/>
      <c r="E734" s="351"/>
      <c r="F734" s="351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619"/>
      <c r="T734" s="351"/>
      <c r="U734" s="351"/>
      <c r="V734" s="351"/>
      <c r="W734" s="351"/>
      <c r="X734" s="351"/>
      <c r="Y734" s="351"/>
      <c r="Z734" s="351"/>
      <c r="AA734" s="351"/>
      <c r="AB734" s="351"/>
      <c r="AC734" s="351"/>
      <c r="AD734" s="351"/>
      <c r="AE734" s="351"/>
      <c r="AF734" s="351"/>
      <c r="AG734" s="351"/>
      <c r="AH734" s="351"/>
      <c r="AI734" s="351"/>
      <c r="AJ734" s="351"/>
      <c r="AK734" s="351"/>
      <c r="AL734" s="351"/>
      <c r="AM734" s="351"/>
    </row>
    <row r="735" ht="12.0" customHeight="1">
      <c r="A735" s="351"/>
      <c r="B735" s="351"/>
      <c r="C735" s="351"/>
      <c r="D735" s="351"/>
      <c r="E735" s="351"/>
      <c r="F735" s="351"/>
      <c r="G735" s="351"/>
      <c r="H735" s="351"/>
      <c r="I735" s="351"/>
      <c r="J735" s="351"/>
      <c r="K735" s="351"/>
      <c r="L735" s="351"/>
      <c r="M735" s="351"/>
      <c r="N735" s="351"/>
      <c r="O735" s="351"/>
      <c r="P735" s="351"/>
      <c r="Q735" s="351"/>
      <c r="R735" s="351"/>
      <c r="S735" s="619"/>
      <c r="T735" s="351"/>
      <c r="U735" s="351"/>
      <c r="V735" s="351"/>
      <c r="W735" s="351"/>
      <c r="X735" s="351"/>
      <c r="Y735" s="351"/>
      <c r="Z735" s="351"/>
      <c r="AA735" s="351"/>
      <c r="AB735" s="351"/>
      <c r="AC735" s="351"/>
      <c r="AD735" s="351"/>
      <c r="AE735" s="351"/>
      <c r="AF735" s="351"/>
      <c r="AG735" s="351"/>
      <c r="AH735" s="351"/>
      <c r="AI735" s="351"/>
      <c r="AJ735" s="351"/>
      <c r="AK735" s="351"/>
      <c r="AL735" s="351"/>
      <c r="AM735" s="351"/>
    </row>
    <row r="736" ht="12.0" customHeight="1">
      <c r="A736" s="351"/>
      <c r="B736" s="351"/>
      <c r="C736" s="351"/>
      <c r="D736" s="351"/>
      <c r="E736" s="351"/>
      <c r="F736" s="351"/>
      <c r="G736" s="351"/>
      <c r="H736" s="351"/>
      <c r="I736" s="351"/>
      <c r="J736" s="351"/>
      <c r="K736" s="351"/>
      <c r="L736" s="351"/>
      <c r="M736" s="351"/>
      <c r="N736" s="351"/>
      <c r="O736" s="351"/>
      <c r="P736" s="351"/>
      <c r="Q736" s="351"/>
      <c r="R736" s="351"/>
      <c r="S736" s="619"/>
      <c r="T736" s="351"/>
      <c r="U736" s="351"/>
      <c r="V736" s="351"/>
      <c r="W736" s="351"/>
      <c r="X736" s="351"/>
      <c r="Y736" s="351"/>
      <c r="Z736" s="351"/>
      <c r="AA736" s="351"/>
      <c r="AB736" s="351"/>
      <c r="AC736" s="351"/>
      <c r="AD736" s="351"/>
      <c r="AE736" s="351"/>
      <c r="AF736" s="351"/>
      <c r="AG736" s="351"/>
      <c r="AH736" s="351"/>
      <c r="AI736" s="351"/>
      <c r="AJ736" s="351"/>
      <c r="AK736" s="351"/>
      <c r="AL736" s="351"/>
      <c r="AM736" s="351"/>
    </row>
    <row r="737" ht="12.0" customHeight="1">
      <c r="A737" s="351"/>
      <c r="B737" s="351"/>
      <c r="C737" s="351"/>
      <c r="D737" s="351"/>
      <c r="E737" s="351"/>
      <c r="F737" s="351"/>
      <c r="G737" s="351"/>
      <c r="H737" s="351"/>
      <c r="I737" s="351"/>
      <c r="J737" s="351"/>
      <c r="K737" s="351"/>
      <c r="L737" s="351"/>
      <c r="M737" s="351"/>
      <c r="N737" s="351"/>
      <c r="O737" s="351"/>
      <c r="P737" s="351"/>
      <c r="Q737" s="351"/>
      <c r="R737" s="351"/>
      <c r="S737" s="619"/>
      <c r="T737" s="351"/>
      <c r="U737" s="351"/>
      <c r="V737" s="351"/>
      <c r="W737" s="351"/>
      <c r="X737" s="351"/>
      <c r="Y737" s="351"/>
      <c r="Z737" s="351"/>
      <c r="AA737" s="351"/>
      <c r="AB737" s="351"/>
      <c r="AC737" s="351"/>
      <c r="AD737" s="351"/>
      <c r="AE737" s="351"/>
      <c r="AF737" s="351"/>
      <c r="AG737" s="351"/>
      <c r="AH737" s="351"/>
      <c r="AI737" s="351"/>
      <c r="AJ737" s="351"/>
      <c r="AK737" s="351"/>
      <c r="AL737" s="351"/>
      <c r="AM737" s="351"/>
    </row>
    <row r="738" ht="12.0" customHeight="1">
      <c r="A738" s="351"/>
      <c r="B738" s="351"/>
      <c r="C738" s="351"/>
      <c r="D738" s="351"/>
      <c r="E738" s="351"/>
      <c r="F738" s="351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619"/>
      <c r="T738" s="351"/>
      <c r="U738" s="351"/>
      <c r="V738" s="351"/>
      <c r="W738" s="351"/>
      <c r="X738" s="351"/>
      <c r="Y738" s="351"/>
      <c r="Z738" s="351"/>
      <c r="AA738" s="351"/>
      <c r="AB738" s="351"/>
      <c r="AC738" s="351"/>
      <c r="AD738" s="351"/>
      <c r="AE738" s="351"/>
      <c r="AF738" s="351"/>
      <c r="AG738" s="351"/>
      <c r="AH738" s="351"/>
      <c r="AI738" s="351"/>
      <c r="AJ738" s="351"/>
      <c r="AK738" s="351"/>
      <c r="AL738" s="351"/>
      <c r="AM738" s="351"/>
    </row>
    <row r="739" ht="12.0" customHeight="1">
      <c r="A739" s="351"/>
      <c r="B739" s="351"/>
      <c r="C739" s="351"/>
      <c r="D739" s="351"/>
      <c r="E739" s="351"/>
      <c r="F739" s="351"/>
      <c r="G739" s="351"/>
      <c r="H739" s="351"/>
      <c r="I739" s="351"/>
      <c r="J739" s="351"/>
      <c r="K739" s="351"/>
      <c r="L739" s="351"/>
      <c r="M739" s="351"/>
      <c r="N739" s="351"/>
      <c r="O739" s="351"/>
      <c r="P739" s="351"/>
      <c r="Q739" s="351"/>
      <c r="R739" s="351"/>
      <c r="S739" s="619"/>
      <c r="T739" s="351"/>
      <c r="U739" s="351"/>
      <c r="V739" s="351"/>
      <c r="W739" s="351"/>
      <c r="X739" s="351"/>
      <c r="Y739" s="351"/>
      <c r="Z739" s="351"/>
      <c r="AA739" s="351"/>
      <c r="AB739" s="351"/>
      <c r="AC739" s="351"/>
      <c r="AD739" s="351"/>
      <c r="AE739" s="351"/>
      <c r="AF739" s="351"/>
      <c r="AG739" s="351"/>
      <c r="AH739" s="351"/>
      <c r="AI739" s="351"/>
      <c r="AJ739" s="351"/>
      <c r="AK739" s="351"/>
      <c r="AL739" s="351"/>
      <c r="AM739" s="351"/>
    </row>
    <row r="740" ht="12.0" customHeight="1">
      <c r="A740" s="351"/>
      <c r="B740" s="351"/>
      <c r="C740" s="351"/>
      <c r="D740" s="351"/>
      <c r="E740" s="351"/>
      <c r="F740" s="351"/>
      <c r="G740" s="351"/>
      <c r="H740" s="351"/>
      <c r="I740" s="351"/>
      <c r="J740" s="351"/>
      <c r="K740" s="351"/>
      <c r="L740" s="351"/>
      <c r="M740" s="351"/>
      <c r="N740" s="351"/>
      <c r="O740" s="351"/>
      <c r="P740" s="351"/>
      <c r="Q740" s="351"/>
      <c r="R740" s="351"/>
      <c r="S740" s="619"/>
      <c r="T740" s="351"/>
      <c r="U740" s="351"/>
      <c r="V740" s="351"/>
      <c r="W740" s="351"/>
      <c r="X740" s="351"/>
      <c r="Y740" s="351"/>
      <c r="Z740" s="351"/>
      <c r="AA740" s="351"/>
      <c r="AB740" s="351"/>
      <c r="AC740" s="351"/>
      <c r="AD740" s="351"/>
      <c r="AE740" s="351"/>
      <c r="AF740" s="351"/>
      <c r="AG740" s="351"/>
      <c r="AH740" s="351"/>
      <c r="AI740" s="351"/>
      <c r="AJ740" s="351"/>
      <c r="AK740" s="351"/>
      <c r="AL740" s="351"/>
      <c r="AM740" s="351"/>
    </row>
    <row r="741" ht="12.0" customHeight="1">
      <c r="A741" s="351"/>
      <c r="B741" s="351"/>
      <c r="C741" s="351"/>
      <c r="D741" s="351"/>
      <c r="E741" s="351"/>
      <c r="F741" s="351"/>
      <c r="G741" s="351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R741" s="351"/>
      <c r="S741" s="619"/>
      <c r="T741" s="351"/>
      <c r="U741" s="351"/>
      <c r="V741" s="351"/>
      <c r="W741" s="351"/>
      <c r="X741" s="351"/>
      <c r="Y741" s="351"/>
      <c r="Z741" s="351"/>
      <c r="AA741" s="351"/>
      <c r="AB741" s="351"/>
      <c r="AC741" s="351"/>
      <c r="AD741" s="351"/>
      <c r="AE741" s="351"/>
      <c r="AF741" s="351"/>
      <c r="AG741" s="351"/>
      <c r="AH741" s="351"/>
      <c r="AI741" s="351"/>
      <c r="AJ741" s="351"/>
      <c r="AK741" s="351"/>
      <c r="AL741" s="351"/>
      <c r="AM741" s="351"/>
    </row>
    <row r="742" ht="12.0" customHeight="1">
      <c r="A742" s="351"/>
      <c r="B742" s="351"/>
      <c r="C742" s="351"/>
      <c r="D742" s="351"/>
      <c r="E742" s="351"/>
      <c r="F742" s="351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619"/>
      <c r="T742" s="351"/>
      <c r="U742" s="351"/>
      <c r="V742" s="351"/>
      <c r="W742" s="351"/>
      <c r="X742" s="351"/>
      <c r="Y742" s="351"/>
      <c r="Z742" s="351"/>
      <c r="AA742" s="351"/>
      <c r="AB742" s="351"/>
      <c r="AC742" s="351"/>
      <c r="AD742" s="351"/>
      <c r="AE742" s="351"/>
      <c r="AF742" s="351"/>
      <c r="AG742" s="351"/>
      <c r="AH742" s="351"/>
      <c r="AI742" s="351"/>
      <c r="AJ742" s="351"/>
      <c r="AK742" s="351"/>
      <c r="AL742" s="351"/>
      <c r="AM742" s="351"/>
    </row>
    <row r="743" ht="12.0" customHeight="1">
      <c r="A743" s="351"/>
      <c r="B743" s="351"/>
      <c r="C743" s="351"/>
      <c r="D743" s="351"/>
      <c r="E743" s="351"/>
      <c r="F743" s="351"/>
      <c r="G743" s="351"/>
      <c r="H743" s="351"/>
      <c r="I743" s="351"/>
      <c r="J743" s="351"/>
      <c r="K743" s="351"/>
      <c r="L743" s="351"/>
      <c r="M743" s="351"/>
      <c r="N743" s="351"/>
      <c r="O743" s="351"/>
      <c r="P743" s="351"/>
      <c r="Q743" s="351"/>
      <c r="R743" s="351"/>
      <c r="S743" s="619"/>
      <c r="T743" s="351"/>
      <c r="U743" s="351"/>
      <c r="V743" s="351"/>
      <c r="W743" s="351"/>
      <c r="X743" s="351"/>
      <c r="Y743" s="351"/>
      <c r="Z743" s="351"/>
      <c r="AA743" s="351"/>
      <c r="AB743" s="351"/>
      <c r="AC743" s="351"/>
      <c r="AD743" s="351"/>
      <c r="AE743" s="351"/>
      <c r="AF743" s="351"/>
      <c r="AG743" s="351"/>
      <c r="AH743" s="351"/>
      <c r="AI743" s="351"/>
      <c r="AJ743" s="351"/>
      <c r="AK743" s="351"/>
      <c r="AL743" s="351"/>
      <c r="AM743" s="351"/>
    </row>
    <row r="744" ht="12.0" customHeight="1">
      <c r="A744" s="351"/>
      <c r="B744" s="351"/>
      <c r="C744" s="351"/>
      <c r="D744" s="351"/>
      <c r="E744" s="351"/>
      <c r="F744" s="351"/>
      <c r="G744" s="351"/>
      <c r="H744" s="351"/>
      <c r="I744" s="351"/>
      <c r="J744" s="351"/>
      <c r="K744" s="351"/>
      <c r="L744" s="351"/>
      <c r="M744" s="351"/>
      <c r="N744" s="351"/>
      <c r="O744" s="351"/>
      <c r="P744" s="351"/>
      <c r="Q744" s="351"/>
      <c r="R744" s="351"/>
      <c r="S744" s="619"/>
      <c r="T744" s="351"/>
      <c r="U744" s="351"/>
      <c r="V744" s="351"/>
      <c r="W744" s="351"/>
      <c r="X744" s="351"/>
      <c r="Y744" s="351"/>
      <c r="Z744" s="351"/>
      <c r="AA744" s="351"/>
      <c r="AB744" s="351"/>
      <c r="AC744" s="351"/>
      <c r="AD744" s="351"/>
      <c r="AE744" s="351"/>
      <c r="AF744" s="351"/>
      <c r="AG744" s="351"/>
      <c r="AH744" s="351"/>
      <c r="AI744" s="351"/>
      <c r="AJ744" s="351"/>
      <c r="AK744" s="351"/>
      <c r="AL744" s="351"/>
      <c r="AM744" s="351"/>
    </row>
    <row r="745" ht="12.0" customHeight="1">
      <c r="A745" s="351"/>
      <c r="B745" s="351"/>
      <c r="C745" s="351"/>
      <c r="D745" s="351"/>
      <c r="E745" s="351"/>
      <c r="F745" s="351"/>
      <c r="G745" s="351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R745" s="351"/>
      <c r="S745" s="619"/>
      <c r="T745" s="351"/>
      <c r="U745" s="351"/>
      <c r="V745" s="351"/>
      <c r="W745" s="351"/>
      <c r="X745" s="351"/>
      <c r="Y745" s="351"/>
      <c r="Z745" s="351"/>
      <c r="AA745" s="351"/>
      <c r="AB745" s="351"/>
      <c r="AC745" s="351"/>
      <c r="AD745" s="351"/>
      <c r="AE745" s="351"/>
      <c r="AF745" s="351"/>
      <c r="AG745" s="351"/>
      <c r="AH745" s="351"/>
      <c r="AI745" s="351"/>
      <c r="AJ745" s="351"/>
      <c r="AK745" s="351"/>
      <c r="AL745" s="351"/>
      <c r="AM745" s="351"/>
    </row>
    <row r="746" ht="12.0" customHeight="1">
      <c r="A746" s="351"/>
      <c r="B746" s="351"/>
      <c r="C746" s="351"/>
      <c r="D746" s="351"/>
      <c r="E746" s="351"/>
      <c r="F746" s="351"/>
      <c r="G746" s="351"/>
      <c r="H746" s="351"/>
      <c r="I746" s="351"/>
      <c r="J746" s="351"/>
      <c r="K746" s="351"/>
      <c r="L746" s="351"/>
      <c r="M746" s="351"/>
      <c r="N746" s="351"/>
      <c r="O746" s="351"/>
      <c r="P746" s="351"/>
      <c r="Q746" s="351"/>
      <c r="R746" s="351"/>
      <c r="S746" s="619"/>
      <c r="T746" s="351"/>
      <c r="U746" s="351"/>
      <c r="V746" s="351"/>
      <c r="W746" s="351"/>
      <c r="X746" s="351"/>
      <c r="Y746" s="351"/>
      <c r="Z746" s="351"/>
      <c r="AA746" s="351"/>
      <c r="AB746" s="351"/>
      <c r="AC746" s="351"/>
      <c r="AD746" s="351"/>
      <c r="AE746" s="351"/>
      <c r="AF746" s="351"/>
      <c r="AG746" s="351"/>
      <c r="AH746" s="351"/>
      <c r="AI746" s="351"/>
      <c r="AJ746" s="351"/>
      <c r="AK746" s="351"/>
      <c r="AL746" s="351"/>
      <c r="AM746" s="351"/>
    </row>
    <row r="747" ht="12.0" customHeight="1">
      <c r="A747" s="351"/>
      <c r="B747" s="351"/>
      <c r="C747" s="351"/>
      <c r="D747" s="351"/>
      <c r="E747" s="351"/>
      <c r="F747" s="351"/>
      <c r="G747" s="351"/>
      <c r="H747" s="351"/>
      <c r="I747" s="351"/>
      <c r="J747" s="351"/>
      <c r="K747" s="351"/>
      <c r="L747" s="351"/>
      <c r="M747" s="351"/>
      <c r="N747" s="351"/>
      <c r="O747" s="351"/>
      <c r="P747" s="351"/>
      <c r="Q747" s="351"/>
      <c r="R747" s="351"/>
      <c r="S747" s="619"/>
      <c r="T747" s="351"/>
      <c r="U747" s="351"/>
      <c r="V747" s="351"/>
      <c r="W747" s="351"/>
      <c r="X747" s="351"/>
      <c r="Y747" s="351"/>
      <c r="Z747" s="351"/>
      <c r="AA747" s="351"/>
      <c r="AB747" s="351"/>
      <c r="AC747" s="351"/>
      <c r="AD747" s="351"/>
      <c r="AE747" s="351"/>
      <c r="AF747" s="351"/>
      <c r="AG747" s="351"/>
      <c r="AH747" s="351"/>
      <c r="AI747" s="351"/>
      <c r="AJ747" s="351"/>
      <c r="AK747" s="351"/>
      <c r="AL747" s="351"/>
      <c r="AM747" s="351"/>
    </row>
    <row r="748" ht="12.0" customHeight="1">
      <c r="A748" s="351"/>
      <c r="B748" s="351"/>
      <c r="C748" s="351"/>
      <c r="D748" s="351"/>
      <c r="E748" s="351"/>
      <c r="F748" s="351"/>
      <c r="G748" s="351"/>
      <c r="H748" s="351"/>
      <c r="I748" s="351"/>
      <c r="J748" s="351"/>
      <c r="K748" s="351"/>
      <c r="L748" s="351"/>
      <c r="M748" s="351"/>
      <c r="N748" s="351"/>
      <c r="O748" s="351"/>
      <c r="P748" s="351"/>
      <c r="Q748" s="351"/>
      <c r="R748" s="351"/>
      <c r="S748" s="619"/>
      <c r="T748" s="351"/>
      <c r="U748" s="351"/>
      <c r="V748" s="351"/>
      <c r="W748" s="351"/>
      <c r="X748" s="351"/>
      <c r="Y748" s="351"/>
      <c r="Z748" s="351"/>
      <c r="AA748" s="351"/>
      <c r="AB748" s="351"/>
      <c r="AC748" s="351"/>
      <c r="AD748" s="351"/>
      <c r="AE748" s="351"/>
      <c r="AF748" s="351"/>
      <c r="AG748" s="351"/>
      <c r="AH748" s="351"/>
      <c r="AI748" s="351"/>
      <c r="AJ748" s="351"/>
      <c r="AK748" s="351"/>
      <c r="AL748" s="351"/>
      <c r="AM748" s="351"/>
    </row>
    <row r="749" ht="12.0" customHeight="1">
      <c r="A749" s="351"/>
      <c r="B749" s="351"/>
      <c r="C749" s="351"/>
      <c r="D749" s="351"/>
      <c r="E749" s="351"/>
      <c r="F749" s="351"/>
      <c r="G749" s="351"/>
      <c r="H749" s="351"/>
      <c r="I749" s="351"/>
      <c r="J749" s="351"/>
      <c r="K749" s="351"/>
      <c r="L749" s="351"/>
      <c r="M749" s="351"/>
      <c r="N749" s="351"/>
      <c r="O749" s="351"/>
      <c r="P749" s="351"/>
      <c r="Q749" s="351"/>
      <c r="R749" s="351"/>
      <c r="S749" s="619"/>
      <c r="T749" s="351"/>
      <c r="U749" s="351"/>
      <c r="V749" s="351"/>
      <c r="W749" s="351"/>
      <c r="X749" s="351"/>
      <c r="Y749" s="351"/>
      <c r="Z749" s="351"/>
      <c r="AA749" s="351"/>
      <c r="AB749" s="351"/>
      <c r="AC749" s="351"/>
      <c r="AD749" s="351"/>
      <c r="AE749" s="351"/>
      <c r="AF749" s="351"/>
      <c r="AG749" s="351"/>
      <c r="AH749" s="351"/>
      <c r="AI749" s="351"/>
      <c r="AJ749" s="351"/>
      <c r="AK749" s="351"/>
      <c r="AL749" s="351"/>
      <c r="AM749" s="351"/>
    </row>
    <row r="750" ht="12.0" customHeight="1">
      <c r="A750" s="351"/>
      <c r="B750" s="351"/>
      <c r="C750" s="351"/>
      <c r="D750" s="351"/>
      <c r="E750" s="351"/>
      <c r="F750" s="351"/>
      <c r="G750" s="351"/>
      <c r="H750" s="351"/>
      <c r="I750" s="351"/>
      <c r="J750" s="351"/>
      <c r="K750" s="351"/>
      <c r="L750" s="351"/>
      <c r="M750" s="351"/>
      <c r="N750" s="351"/>
      <c r="O750" s="351"/>
      <c r="P750" s="351"/>
      <c r="Q750" s="351"/>
      <c r="R750" s="351"/>
      <c r="S750" s="619"/>
      <c r="T750" s="351"/>
      <c r="U750" s="351"/>
      <c r="V750" s="351"/>
      <c r="W750" s="351"/>
      <c r="X750" s="351"/>
      <c r="Y750" s="351"/>
      <c r="Z750" s="351"/>
      <c r="AA750" s="351"/>
      <c r="AB750" s="351"/>
      <c r="AC750" s="351"/>
      <c r="AD750" s="351"/>
      <c r="AE750" s="351"/>
      <c r="AF750" s="351"/>
      <c r="AG750" s="351"/>
      <c r="AH750" s="351"/>
      <c r="AI750" s="351"/>
      <c r="AJ750" s="351"/>
      <c r="AK750" s="351"/>
      <c r="AL750" s="351"/>
      <c r="AM750" s="351"/>
    </row>
    <row r="751" ht="12.0" customHeight="1">
      <c r="A751" s="351"/>
      <c r="B751" s="351"/>
      <c r="C751" s="351"/>
      <c r="D751" s="351"/>
      <c r="E751" s="351"/>
      <c r="F751" s="351"/>
      <c r="G751" s="351"/>
      <c r="H751" s="351"/>
      <c r="I751" s="351"/>
      <c r="J751" s="351"/>
      <c r="K751" s="351"/>
      <c r="L751" s="351"/>
      <c r="M751" s="351"/>
      <c r="N751" s="351"/>
      <c r="O751" s="351"/>
      <c r="P751" s="351"/>
      <c r="Q751" s="351"/>
      <c r="R751" s="351"/>
      <c r="S751" s="619"/>
      <c r="T751" s="351"/>
      <c r="U751" s="351"/>
      <c r="V751" s="351"/>
      <c r="W751" s="351"/>
      <c r="X751" s="351"/>
      <c r="Y751" s="351"/>
      <c r="Z751" s="351"/>
      <c r="AA751" s="351"/>
      <c r="AB751" s="351"/>
      <c r="AC751" s="351"/>
      <c r="AD751" s="351"/>
      <c r="AE751" s="351"/>
      <c r="AF751" s="351"/>
      <c r="AG751" s="351"/>
      <c r="AH751" s="351"/>
      <c r="AI751" s="351"/>
      <c r="AJ751" s="351"/>
      <c r="AK751" s="351"/>
      <c r="AL751" s="351"/>
      <c r="AM751" s="351"/>
    </row>
    <row r="752" ht="12.0" customHeight="1">
      <c r="A752" s="351"/>
      <c r="B752" s="351"/>
      <c r="C752" s="351"/>
      <c r="D752" s="351"/>
      <c r="E752" s="351"/>
      <c r="F752" s="351"/>
      <c r="G752" s="351"/>
      <c r="H752" s="351"/>
      <c r="I752" s="351"/>
      <c r="J752" s="351"/>
      <c r="K752" s="351"/>
      <c r="L752" s="351"/>
      <c r="M752" s="351"/>
      <c r="N752" s="351"/>
      <c r="O752" s="351"/>
      <c r="P752" s="351"/>
      <c r="Q752" s="351"/>
      <c r="R752" s="351"/>
      <c r="S752" s="619"/>
      <c r="T752" s="351"/>
      <c r="U752" s="351"/>
      <c r="V752" s="351"/>
      <c r="W752" s="351"/>
      <c r="X752" s="351"/>
      <c r="Y752" s="351"/>
      <c r="Z752" s="351"/>
      <c r="AA752" s="351"/>
      <c r="AB752" s="351"/>
      <c r="AC752" s="351"/>
      <c r="AD752" s="351"/>
      <c r="AE752" s="351"/>
      <c r="AF752" s="351"/>
      <c r="AG752" s="351"/>
      <c r="AH752" s="351"/>
      <c r="AI752" s="351"/>
      <c r="AJ752" s="351"/>
      <c r="AK752" s="351"/>
      <c r="AL752" s="351"/>
      <c r="AM752" s="351"/>
    </row>
    <row r="753" ht="12.0" customHeight="1">
      <c r="A753" s="351"/>
      <c r="B753" s="351"/>
      <c r="C753" s="351"/>
      <c r="D753" s="351"/>
      <c r="E753" s="351"/>
      <c r="F753" s="351"/>
      <c r="G753" s="351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R753" s="351"/>
      <c r="S753" s="619"/>
      <c r="T753" s="351"/>
      <c r="U753" s="351"/>
      <c r="V753" s="351"/>
      <c r="W753" s="351"/>
      <c r="X753" s="351"/>
      <c r="Y753" s="351"/>
      <c r="Z753" s="351"/>
      <c r="AA753" s="351"/>
      <c r="AB753" s="351"/>
      <c r="AC753" s="351"/>
      <c r="AD753" s="351"/>
      <c r="AE753" s="351"/>
      <c r="AF753" s="351"/>
      <c r="AG753" s="351"/>
      <c r="AH753" s="351"/>
      <c r="AI753" s="351"/>
      <c r="AJ753" s="351"/>
      <c r="AK753" s="351"/>
      <c r="AL753" s="351"/>
      <c r="AM753" s="351"/>
    </row>
    <row r="754" ht="12.0" customHeight="1">
      <c r="A754" s="351"/>
      <c r="B754" s="351"/>
      <c r="C754" s="351"/>
      <c r="D754" s="351"/>
      <c r="E754" s="351"/>
      <c r="F754" s="351"/>
      <c r="G754" s="351"/>
      <c r="H754" s="351"/>
      <c r="I754" s="351"/>
      <c r="J754" s="351"/>
      <c r="K754" s="351"/>
      <c r="L754" s="351"/>
      <c r="M754" s="351"/>
      <c r="N754" s="351"/>
      <c r="O754" s="351"/>
      <c r="P754" s="351"/>
      <c r="Q754" s="351"/>
      <c r="R754" s="351"/>
      <c r="S754" s="619"/>
      <c r="T754" s="351"/>
      <c r="U754" s="351"/>
      <c r="V754" s="351"/>
      <c r="W754" s="351"/>
      <c r="X754" s="351"/>
      <c r="Y754" s="351"/>
      <c r="Z754" s="351"/>
      <c r="AA754" s="351"/>
      <c r="AB754" s="351"/>
      <c r="AC754" s="351"/>
      <c r="AD754" s="351"/>
      <c r="AE754" s="351"/>
      <c r="AF754" s="351"/>
      <c r="AG754" s="351"/>
      <c r="AH754" s="351"/>
      <c r="AI754" s="351"/>
      <c r="AJ754" s="351"/>
      <c r="AK754" s="351"/>
      <c r="AL754" s="351"/>
      <c r="AM754" s="351"/>
    </row>
    <row r="755" ht="12.0" customHeight="1">
      <c r="A755" s="351"/>
      <c r="B755" s="351"/>
      <c r="C755" s="351"/>
      <c r="D755" s="351"/>
      <c r="E755" s="351"/>
      <c r="F755" s="351"/>
      <c r="G755" s="351"/>
      <c r="H755" s="351"/>
      <c r="I755" s="351"/>
      <c r="J755" s="351"/>
      <c r="K755" s="351"/>
      <c r="L755" s="351"/>
      <c r="M755" s="351"/>
      <c r="N755" s="351"/>
      <c r="O755" s="351"/>
      <c r="P755" s="351"/>
      <c r="Q755" s="351"/>
      <c r="R755" s="351"/>
      <c r="S755" s="619"/>
      <c r="T755" s="351"/>
      <c r="U755" s="351"/>
      <c r="V755" s="351"/>
      <c r="W755" s="351"/>
      <c r="X755" s="351"/>
      <c r="Y755" s="351"/>
      <c r="Z755" s="351"/>
      <c r="AA755" s="351"/>
      <c r="AB755" s="351"/>
      <c r="AC755" s="351"/>
      <c r="AD755" s="351"/>
      <c r="AE755" s="351"/>
      <c r="AF755" s="351"/>
      <c r="AG755" s="351"/>
      <c r="AH755" s="351"/>
      <c r="AI755" s="351"/>
      <c r="AJ755" s="351"/>
      <c r="AK755" s="351"/>
      <c r="AL755" s="351"/>
      <c r="AM755" s="351"/>
    </row>
    <row r="756" ht="12.0" customHeight="1">
      <c r="A756" s="351"/>
      <c r="B756" s="351"/>
      <c r="C756" s="351"/>
      <c r="D756" s="351"/>
      <c r="E756" s="351"/>
      <c r="F756" s="351"/>
      <c r="G756" s="351"/>
      <c r="H756" s="351"/>
      <c r="I756" s="351"/>
      <c r="J756" s="351"/>
      <c r="K756" s="351"/>
      <c r="L756" s="351"/>
      <c r="M756" s="351"/>
      <c r="N756" s="351"/>
      <c r="O756" s="351"/>
      <c r="P756" s="351"/>
      <c r="Q756" s="351"/>
      <c r="R756" s="351"/>
      <c r="S756" s="619"/>
      <c r="T756" s="351"/>
      <c r="U756" s="351"/>
      <c r="V756" s="351"/>
      <c r="W756" s="351"/>
      <c r="X756" s="351"/>
      <c r="Y756" s="351"/>
      <c r="Z756" s="351"/>
      <c r="AA756" s="351"/>
      <c r="AB756" s="351"/>
      <c r="AC756" s="351"/>
      <c r="AD756" s="351"/>
      <c r="AE756" s="351"/>
      <c r="AF756" s="351"/>
      <c r="AG756" s="351"/>
      <c r="AH756" s="351"/>
      <c r="AI756" s="351"/>
      <c r="AJ756" s="351"/>
      <c r="AK756" s="351"/>
      <c r="AL756" s="351"/>
      <c r="AM756" s="351"/>
    </row>
    <row r="757" ht="12.0" customHeight="1">
      <c r="A757" s="351"/>
      <c r="B757" s="351"/>
      <c r="C757" s="351"/>
      <c r="D757" s="351"/>
      <c r="E757" s="351"/>
      <c r="F757" s="351"/>
      <c r="G757" s="351"/>
      <c r="H757" s="351"/>
      <c r="I757" s="351"/>
      <c r="J757" s="351"/>
      <c r="K757" s="351"/>
      <c r="L757" s="351"/>
      <c r="M757" s="351"/>
      <c r="N757" s="351"/>
      <c r="O757" s="351"/>
      <c r="P757" s="351"/>
      <c r="Q757" s="351"/>
      <c r="R757" s="351"/>
      <c r="S757" s="619"/>
      <c r="T757" s="351"/>
      <c r="U757" s="351"/>
      <c r="V757" s="351"/>
      <c r="W757" s="351"/>
      <c r="X757" s="351"/>
      <c r="Y757" s="351"/>
      <c r="Z757" s="351"/>
      <c r="AA757" s="351"/>
      <c r="AB757" s="351"/>
      <c r="AC757" s="351"/>
      <c r="AD757" s="351"/>
      <c r="AE757" s="351"/>
      <c r="AF757" s="351"/>
      <c r="AG757" s="351"/>
      <c r="AH757" s="351"/>
      <c r="AI757" s="351"/>
      <c r="AJ757" s="351"/>
      <c r="AK757" s="351"/>
      <c r="AL757" s="351"/>
      <c r="AM757" s="351"/>
    </row>
    <row r="758" ht="12.0" customHeight="1">
      <c r="A758" s="351"/>
      <c r="B758" s="351"/>
      <c r="C758" s="351"/>
      <c r="D758" s="351"/>
      <c r="E758" s="351"/>
      <c r="F758" s="351"/>
      <c r="G758" s="351"/>
      <c r="H758" s="351"/>
      <c r="I758" s="351"/>
      <c r="J758" s="351"/>
      <c r="K758" s="351"/>
      <c r="L758" s="351"/>
      <c r="M758" s="351"/>
      <c r="N758" s="351"/>
      <c r="O758" s="351"/>
      <c r="P758" s="351"/>
      <c r="Q758" s="351"/>
      <c r="R758" s="351"/>
      <c r="S758" s="619"/>
      <c r="T758" s="351"/>
      <c r="U758" s="351"/>
      <c r="V758" s="351"/>
      <c r="W758" s="351"/>
      <c r="X758" s="351"/>
      <c r="Y758" s="351"/>
      <c r="Z758" s="351"/>
      <c r="AA758" s="351"/>
      <c r="AB758" s="351"/>
      <c r="AC758" s="351"/>
      <c r="AD758" s="351"/>
      <c r="AE758" s="351"/>
      <c r="AF758" s="351"/>
      <c r="AG758" s="351"/>
      <c r="AH758" s="351"/>
      <c r="AI758" s="351"/>
      <c r="AJ758" s="351"/>
      <c r="AK758" s="351"/>
      <c r="AL758" s="351"/>
      <c r="AM758" s="351"/>
    </row>
    <row r="759" ht="12.0" customHeight="1">
      <c r="A759" s="351"/>
      <c r="B759" s="351"/>
      <c r="C759" s="351"/>
      <c r="D759" s="351"/>
      <c r="E759" s="351"/>
      <c r="F759" s="351"/>
      <c r="G759" s="351"/>
      <c r="H759" s="351"/>
      <c r="I759" s="351"/>
      <c r="J759" s="351"/>
      <c r="K759" s="351"/>
      <c r="L759" s="351"/>
      <c r="M759" s="351"/>
      <c r="N759" s="351"/>
      <c r="O759" s="351"/>
      <c r="P759" s="351"/>
      <c r="Q759" s="351"/>
      <c r="R759" s="351"/>
      <c r="S759" s="619"/>
      <c r="T759" s="351"/>
      <c r="U759" s="351"/>
      <c r="V759" s="351"/>
      <c r="W759" s="351"/>
      <c r="X759" s="351"/>
      <c r="Y759" s="351"/>
      <c r="Z759" s="351"/>
      <c r="AA759" s="351"/>
      <c r="AB759" s="351"/>
      <c r="AC759" s="351"/>
      <c r="AD759" s="351"/>
      <c r="AE759" s="351"/>
      <c r="AF759" s="351"/>
      <c r="AG759" s="351"/>
      <c r="AH759" s="351"/>
      <c r="AI759" s="351"/>
      <c r="AJ759" s="351"/>
      <c r="AK759" s="351"/>
      <c r="AL759" s="351"/>
      <c r="AM759" s="351"/>
    </row>
    <row r="760" ht="12.0" customHeight="1">
      <c r="A760" s="351"/>
      <c r="B760" s="351"/>
      <c r="C760" s="351"/>
      <c r="D760" s="351"/>
      <c r="E760" s="351"/>
      <c r="F760" s="351"/>
      <c r="G760" s="351"/>
      <c r="H760" s="351"/>
      <c r="I760" s="351"/>
      <c r="J760" s="351"/>
      <c r="K760" s="351"/>
      <c r="L760" s="351"/>
      <c r="M760" s="351"/>
      <c r="N760" s="351"/>
      <c r="O760" s="351"/>
      <c r="P760" s="351"/>
      <c r="Q760" s="351"/>
      <c r="R760" s="351"/>
      <c r="S760" s="619"/>
      <c r="T760" s="351"/>
      <c r="U760" s="351"/>
      <c r="V760" s="351"/>
      <c r="W760" s="351"/>
      <c r="X760" s="351"/>
      <c r="Y760" s="351"/>
      <c r="Z760" s="351"/>
      <c r="AA760" s="351"/>
      <c r="AB760" s="351"/>
      <c r="AC760" s="351"/>
      <c r="AD760" s="351"/>
      <c r="AE760" s="351"/>
      <c r="AF760" s="351"/>
      <c r="AG760" s="351"/>
      <c r="AH760" s="351"/>
      <c r="AI760" s="351"/>
      <c r="AJ760" s="351"/>
      <c r="AK760" s="351"/>
      <c r="AL760" s="351"/>
      <c r="AM760" s="351"/>
    </row>
    <row r="761" ht="12.0" customHeight="1">
      <c r="A761" s="351"/>
      <c r="B761" s="351"/>
      <c r="C761" s="351"/>
      <c r="D761" s="351"/>
      <c r="E761" s="351"/>
      <c r="F761" s="351"/>
      <c r="G761" s="351"/>
      <c r="H761" s="351"/>
      <c r="I761" s="351"/>
      <c r="J761" s="351"/>
      <c r="K761" s="351"/>
      <c r="L761" s="351"/>
      <c r="M761" s="351"/>
      <c r="N761" s="351"/>
      <c r="O761" s="351"/>
      <c r="P761" s="351"/>
      <c r="Q761" s="351"/>
      <c r="R761" s="351"/>
      <c r="S761" s="619"/>
      <c r="T761" s="351"/>
      <c r="U761" s="351"/>
      <c r="V761" s="351"/>
      <c r="W761" s="351"/>
      <c r="X761" s="351"/>
      <c r="Y761" s="351"/>
      <c r="Z761" s="351"/>
      <c r="AA761" s="351"/>
      <c r="AB761" s="351"/>
      <c r="AC761" s="351"/>
      <c r="AD761" s="351"/>
      <c r="AE761" s="351"/>
      <c r="AF761" s="351"/>
      <c r="AG761" s="351"/>
      <c r="AH761" s="351"/>
      <c r="AI761" s="351"/>
      <c r="AJ761" s="351"/>
      <c r="AK761" s="351"/>
      <c r="AL761" s="351"/>
      <c r="AM761" s="351"/>
    </row>
    <row r="762" ht="12.0" customHeight="1">
      <c r="A762" s="351"/>
      <c r="B762" s="351"/>
      <c r="C762" s="351"/>
      <c r="D762" s="351"/>
      <c r="E762" s="351"/>
      <c r="F762" s="351"/>
      <c r="G762" s="351"/>
      <c r="H762" s="351"/>
      <c r="I762" s="351"/>
      <c r="J762" s="351"/>
      <c r="K762" s="351"/>
      <c r="L762" s="351"/>
      <c r="M762" s="351"/>
      <c r="N762" s="351"/>
      <c r="O762" s="351"/>
      <c r="P762" s="351"/>
      <c r="Q762" s="351"/>
      <c r="R762" s="351"/>
      <c r="S762" s="619"/>
      <c r="T762" s="351"/>
      <c r="U762" s="351"/>
      <c r="V762" s="351"/>
      <c r="W762" s="351"/>
      <c r="X762" s="351"/>
      <c r="Y762" s="351"/>
      <c r="Z762" s="351"/>
      <c r="AA762" s="351"/>
      <c r="AB762" s="351"/>
      <c r="AC762" s="351"/>
      <c r="AD762" s="351"/>
      <c r="AE762" s="351"/>
      <c r="AF762" s="351"/>
      <c r="AG762" s="351"/>
      <c r="AH762" s="351"/>
      <c r="AI762" s="351"/>
      <c r="AJ762" s="351"/>
      <c r="AK762" s="351"/>
      <c r="AL762" s="351"/>
      <c r="AM762" s="351"/>
    </row>
    <row r="763" ht="12.0" customHeight="1">
      <c r="A763" s="351"/>
      <c r="B763" s="351"/>
      <c r="C763" s="351"/>
      <c r="D763" s="351"/>
      <c r="E763" s="351"/>
      <c r="F763" s="351"/>
      <c r="G763" s="351"/>
      <c r="H763" s="351"/>
      <c r="I763" s="351"/>
      <c r="J763" s="351"/>
      <c r="K763" s="351"/>
      <c r="L763" s="351"/>
      <c r="M763" s="351"/>
      <c r="N763" s="351"/>
      <c r="O763" s="351"/>
      <c r="P763" s="351"/>
      <c r="Q763" s="351"/>
      <c r="R763" s="351"/>
      <c r="S763" s="619"/>
      <c r="T763" s="351"/>
      <c r="U763" s="351"/>
      <c r="V763" s="351"/>
      <c r="W763" s="351"/>
      <c r="X763" s="351"/>
      <c r="Y763" s="351"/>
      <c r="Z763" s="351"/>
      <c r="AA763" s="351"/>
      <c r="AB763" s="351"/>
      <c r="AC763" s="351"/>
      <c r="AD763" s="351"/>
      <c r="AE763" s="351"/>
      <c r="AF763" s="351"/>
      <c r="AG763" s="351"/>
      <c r="AH763" s="351"/>
      <c r="AI763" s="351"/>
      <c r="AJ763" s="351"/>
      <c r="AK763" s="351"/>
      <c r="AL763" s="351"/>
      <c r="AM763" s="351"/>
    </row>
    <row r="764" ht="12.0" customHeight="1">
      <c r="A764" s="351"/>
      <c r="B764" s="351"/>
      <c r="C764" s="351"/>
      <c r="D764" s="351"/>
      <c r="E764" s="351"/>
      <c r="F764" s="351"/>
      <c r="G764" s="351"/>
      <c r="H764" s="351"/>
      <c r="I764" s="351"/>
      <c r="J764" s="351"/>
      <c r="K764" s="351"/>
      <c r="L764" s="351"/>
      <c r="M764" s="351"/>
      <c r="N764" s="351"/>
      <c r="O764" s="351"/>
      <c r="P764" s="351"/>
      <c r="Q764" s="351"/>
      <c r="R764" s="351"/>
      <c r="S764" s="619"/>
      <c r="T764" s="351"/>
      <c r="U764" s="351"/>
      <c r="V764" s="351"/>
      <c r="W764" s="351"/>
      <c r="X764" s="351"/>
      <c r="Y764" s="351"/>
      <c r="Z764" s="351"/>
      <c r="AA764" s="351"/>
      <c r="AB764" s="351"/>
      <c r="AC764" s="351"/>
      <c r="AD764" s="351"/>
      <c r="AE764" s="351"/>
      <c r="AF764" s="351"/>
      <c r="AG764" s="351"/>
      <c r="AH764" s="351"/>
      <c r="AI764" s="351"/>
      <c r="AJ764" s="351"/>
      <c r="AK764" s="351"/>
      <c r="AL764" s="351"/>
      <c r="AM764" s="351"/>
    </row>
    <row r="765" ht="12.0" customHeight="1">
      <c r="A765" s="351"/>
      <c r="B765" s="351"/>
      <c r="C765" s="351"/>
      <c r="D765" s="351"/>
      <c r="E765" s="351"/>
      <c r="F765" s="351"/>
      <c r="G765" s="351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R765" s="351"/>
      <c r="S765" s="619"/>
      <c r="T765" s="351"/>
      <c r="U765" s="351"/>
      <c r="V765" s="351"/>
      <c r="W765" s="351"/>
      <c r="X765" s="351"/>
      <c r="Y765" s="351"/>
      <c r="Z765" s="351"/>
      <c r="AA765" s="351"/>
      <c r="AB765" s="351"/>
      <c r="AC765" s="351"/>
      <c r="AD765" s="351"/>
      <c r="AE765" s="351"/>
      <c r="AF765" s="351"/>
      <c r="AG765" s="351"/>
      <c r="AH765" s="351"/>
      <c r="AI765" s="351"/>
      <c r="AJ765" s="351"/>
      <c r="AK765" s="351"/>
      <c r="AL765" s="351"/>
      <c r="AM765" s="351"/>
    </row>
    <row r="766" ht="12.0" customHeight="1">
      <c r="A766" s="351"/>
      <c r="B766" s="351"/>
      <c r="C766" s="351"/>
      <c r="D766" s="351"/>
      <c r="E766" s="351"/>
      <c r="F766" s="351"/>
      <c r="G766" s="351"/>
      <c r="H766" s="351"/>
      <c r="I766" s="351"/>
      <c r="J766" s="351"/>
      <c r="K766" s="351"/>
      <c r="L766" s="351"/>
      <c r="M766" s="351"/>
      <c r="N766" s="351"/>
      <c r="O766" s="351"/>
      <c r="P766" s="351"/>
      <c r="Q766" s="351"/>
      <c r="R766" s="351"/>
      <c r="S766" s="619"/>
      <c r="T766" s="351"/>
      <c r="U766" s="351"/>
      <c r="V766" s="351"/>
      <c r="W766" s="351"/>
      <c r="X766" s="351"/>
      <c r="Y766" s="351"/>
      <c r="Z766" s="351"/>
      <c r="AA766" s="351"/>
      <c r="AB766" s="351"/>
      <c r="AC766" s="351"/>
      <c r="AD766" s="351"/>
      <c r="AE766" s="351"/>
      <c r="AF766" s="351"/>
      <c r="AG766" s="351"/>
      <c r="AH766" s="351"/>
      <c r="AI766" s="351"/>
      <c r="AJ766" s="351"/>
      <c r="AK766" s="351"/>
      <c r="AL766" s="351"/>
      <c r="AM766" s="351"/>
    </row>
    <row r="767" ht="12.0" customHeight="1">
      <c r="A767" s="351"/>
      <c r="B767" s="351"/>
      <c r="C767" s="351"/>
      <c r="D767" s="351"/>
      <c r="E767" s="351"/>
      <c r="F767" s="351"/>
      <c r="G767" s="351"/>
      <c r="H767" s="351"/>
      <c r="I767" s="351"/>
      <c r="J767" s="351"/>
      <c r="K767" s="351"/>
      <c r="L767" s="351"/>
      <c r="M767" s="351"/>
      <c r="N767" s="351"/>
      <c r="O767" s="351"/>
      <c r="P767" s="351"/>
      <c r="Q767" s="351"/>
      <c r="R767" s="351"/>
      <c r="S767" s="619"/>
      <c r="T767" s="351"/>
      <c r="U767" s="351"/>
      <c r="V767" s="351"/>
      <c r="W767" s="351"/>
      <c r="X767" s="351"/>
      <c r="Y767" s="351"/>
      <c r="Z767" s="351"/>
      <c r="AA767" s="351"/>
      <c r="AB767" s="351"/>
      <c r="AC767" s="351"/>
      <c r="AD767" s="351"/>
      <c r="AE767" s="351"/>
      <c r="AF767" s="351"/>
      <c r="AG767" s="351"/>
      <c r="AH767" s="351"/>
      <c r="AI767" s="351"/>
      <c r="AJ767" s="351"/>
      <c r="AK767" s="351"/>
      <c r="AL767" s="351"/>
      <c r="AM767" s="351"/>
    </row>
    <row r="768" ht="12.0" customHeight="1">
      <c r="A768" s="351"/>
      <c r="B768" s="351"/>
      <c r="C768" s="351"/>
      <c r="D768" s="351"/>
      <c r="E768" s="351"/>
      <c r="F768" s="351"/>
      <c r="G768" s="351"/>
      <c r="H768" s="351"/>
      <c r="I768" s="351"/>
      <c r="J768" s="351"/>
      <c r="K768" s="351"/>
      <c r="L768" s="351"/>
      <c r="M768" s="351"/>
      <c r="N768" s="351"/>
      <c r="O768" s="351"/>
      <c r="P768" s="351"/>
      <c r="Q768" s="351"/>
      <c r="R768" s="351"/>
      <c r="S768" s="619"/>
      <c r="T768" s="351"/>
      <c r="U768" s="351"/>
      <c r="V768" s="351"/>
      <c r="W768" s="351"/>
      <c r="X768" s="351"/>
      <c r="Y768" s="351"/>
      <c r="Z768" s="351"/>
      <c r="AA768" s="351"/>
      <c r="AB768" s="351"/>
      <c r="AC768" s="351"/>
      <c r="AD768" s="351"/>
      <c r="AE768" s="351"/>
      <c r="AF768" s="351"/>
      <c r="AG768" s="351"/>
      <c r="AH768" s="351"/>
      <c r="AI768" s="351"/>
      <c r="AJ768" s="351"/>
      <c r="AK768" s="351"/>
      <c r="AL768" s="351"/>
      <c r="AM768" s="351"/>
    </row>
    <row r="769" ht="12.0" customHeight="1">
      <c r="A769" s="351"/>
      <c r="B769" s="351"/>
      <c r="C769" s="351"/>
      <c r="D769" s="351"/>
      <c r="E769" s="351"/>
      <c r="F769" s="351"/>
      <c r="G769" s="351"/>
      <c r="H769" s="351"/>
      <c r="I769" s="351"/>
      <c r="J769" s="351"/>
      <c r="K769" s="351"/>
      <c r="L769" s="351"/>
      <c r="M769" s="351"/>
      <c r="N769" s="351"/>
      <c r="O769" s="351"/>
      <c r="P769" s="351"/>
      <c r="Q769" s="351"/>
      <c r="R769" s="351"/>
      <c r="S769" s="619"/>
      <c r="T769" s="351"/>
      <c r="U769" s="351"/>
      <c r="V769" s="351"/>
      <c r="W769" s="351"/>
      <c r="X769" s="351"/>
      <c r="Y769" s="351"/>
      <c r="Z769" s="351"/>
      <c r="AA769" s="351"/>
      <c r="AB769" s="351"/>
      <c r="AC769" s="351"/>
      <c r="AD769" s="351"/>
      <c r="AE769" s="351"/>
      <c r="AF769" s="351"/>
      <c r="AG769" s="351"/>
      <c r="AH769" s="351"/>
      <c r="AI769" s="351"/>
      <c r="AJ769" s="351"/>
      <c r="AK769" s="351"/>
      <c r="AL769" s="351"/>
      <c r="AM769" s="351"/>
    </row>
    <row r="770" ht="12.0" customHeight="1">
      <c r="A770" s="351"/>
      <c r="B770" s="351"/>
      <c r="C770" s="351"/>
      <c r="D770" s="351"/>
      <c r="E770" s="351"/>
      <c r="F770" s="351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619"/>
      <c r="T770" s="351"/>
      <c r="U770" s="351"/>
      <c r="V770" s="351"/>
      <c r="W770" s="351"/>
      <c r="X770" s="351"/>
      <c r="Y770" s="351"/>
      <c r="Z770" s="351"/>
      <c r="AA770" s="351"/>
      <c r="AB770" s="351"/>
      <c r="AC770" s="351"/>
      <c r="AD770" s="351"/>
      <c r="AE770" s="351"/>
      <c r="AF770" s="351"/>
      <c r="AG770" s="351"/>
      <c r="AH770" s="351"/>
      <c r="AI770" s="351"/>
      <c r="AJ770" s="351"/>
      <c r="AK770" s="351"/>
      <c r="AL770" s="351"/>
      <c r="AM770" s="351"/>
    </row>
    <row r="771" ht="12.0" customHeight="1">
      <c r="A771" s="351"/>
      <c r="B771" s="351"/>
      <c r="C771" s="351"/>
      <c r="D771" s="351"/>
      <c r="E771" s="351"/>
      <c r="F771" s="351"/>
      <c r="G771" s="351"/>
      <c r="H771" s="351"/>
      <c r="I771" s="351"/>
      <c r="J771" s="351"/>
      <c r="K771" s="351"/>
      <c r="L771" s="351"/>
      <c r="M771" s="351"/>
      <c r="N771" s="351"/>
      <c r="O771" s="351"/>
      <c r="P771" s="351"/>
      <c r="Q771" s="351"/>
      <c r="R771" s="351"/>
      <c r="S771" s="619"/>
      <c r="T771" s="351"/>
      <c r="U771" s="351"/>
      <c r="V771" s="351"/>
      <c r="W771" s="351"/>
      <c r="X771" s="351"/>
      <c r="Y771" s="351"/>
      <c r="Z771" s="351"/>
      <c r="AA771" s="351"/>
      <c r="AB771" s="351"/>
      <c r="AC771" s="351"/>
      <c r="AD771" s="351"/>
      <c r="AE771" s="351"/>
      <c r="AF771" s="351"/>
      <c r="AG771" s="351"/>
      <c r="AH771" s="351"/>
      <c r="AI771" s="351"/>
      <c r="AJ771" s="351"/>
      <c r="AK771" s="351"/>
      <c r="AL771" s="351"/>
      <c r="AM771" s="351"/>
    </row>
    <row r="772" ht="12.0" customHeight="1">
      <c r="A772" s="351"/>
      <c r="B772" s="351"/>
      <c r="C772" s="351"/>
      <c r="D772" s="351"/>
      <c r="E772" s="351"/>
      <c r="F772" s="351"/>
      <c r="G772" s="351"/>
      <c r="H772" s="351"/>
      <c r="I772" s="351"/>
      <c r="J772" s="351"/>
      <c r="K772" s="351"/>
      <c r="L772" s="351"/>
      <c r="M772" s="351"/>
      <c r="N772" s="351"/>
      <c r="O772" s="351"/>
      <c r="P772" s="351"/>
      <c r="Q772" s="351"/>
      <c r="R772" s="351"/>
      <c r="S772" s="619"/>
      <c r="T772" s="351"/>
      <c r="U772" s="351"/>
      <c r="V772" s="351"/>
      <c r="W772" s="351"/>
      <c r="X772" s="351"/>
      <c r="Y772" s="351"/>
      <c r="Z772" s="351"/>
      <c r="AA772" s="351"/>
      <c r="AB772" s="351"/>
      <c r="AC772" s="351"/>
      <c r="AD772" s="351"/>
      <c r="AE772" s="351"/>
      <c r="AF772" s="351"/>
      <c r="AG772" s="351"/>
      <c r="AH772" s="351"/>
      <c r="AI772" s="351"/>
      <c r="AJ772" s="351"/>
      <c r="AK772" s="351"/>
      <c r="AL772" s="351"/>
      <c r="AM772" s="351"/>
    </row>
    <row r="773" ht="12.0" customHeight="1">
      <c r="A773" s="351"/>
      <c r="B773" s="351"/>
      <c r="C773" s="351"/>
      <c r="D773" s="351"/>
      <c r="E773" s="351"/>
      <c r="F773" s="351"/>
      <c r="G773" s="351"/>
      <c r="H773" s="351"/>
      <c r="I773" s="351"/>
      <c r="J773" s="351"/>
      <c r="K773" s="351"/>
      <c r="L773" s="351"/>
      <c r="M773" s="351"/>
      <c r="N773" s="351"/>
      <c r="O773" s="351"/>
      <c r="P773" s="351"/>
      <c r="Q773" s="351"/>
      <c r="R773" s="351"/>
      <c r="S773" s="619"/>
      <c r="T773" s="351"/>
      <c r="U773" s="351"/>
      <c r="V773" s="351"/>
      <c r="W773" s="351"/>
      <c r="X773" s="351"/>
      <c r="Y773" s="351"/>
      <c r="Z773" s="351"/>
      <c r="AA773" s="351"/>
      <c r="AB773" s="351"/>
      <c r="AC773" s="351"/>
      <c r="AD773" s="351"/>
      <c r="AE773" s="351"/>
      <c r="AF773" s="351"/>
      <c r="AG773" s="351"/>
      <c r="AH773" s="351"/>
      <c r="AI773" s="351"/>
      <c r="AJ773" s="351"/>
      <c r="AK773" s="351"/>
      <c r="AL773" s="351"/>
      <c r="AM773" s="351"/>
    </row>
    <row r="774" ht="12.0" customHeight="1">
      <c r="A774" s="351"/>
      <c r="B774" s="351"/>
      <c r="C774" s="351"/>
      <c r="D774" s="351"/>
      <c r="E774" s="351"/>
      <c r="F774" s="351"/>
      <c r="G774" s="351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R774" s="351"/>
      <c r="S774" s="619"/>
      <c r="T774" s="351"/>
      <c r="U774" s="351"/>
      <c r="V774" s="351"/>
      <c r="W774" s="351"/>
      <c r="X774" s="351"/>
      <c r="Y774" s="351"/>
      <c r="Z774" s="351"/>
      <c r="AA774" s="351"/>
      <c r="AB774" s="351"/>
      <c r="AC774" s="351"/>
      <c r="AD774" s="351"/>
      <c r="AE774" s="351"/>
      <c r="AF774" s="351"/>
      <c r="AG774" s="351"/>
      <c r="AH774" s="351"/>
      <c r="AI774" s="351"/>
      <c r="AJ774" s="351"/>
      <c r="AK774" s="351"/>
      <c r="AL774" s="351"/>
      <c r="AM774" s="351"/>
    </row>
    <row r="775" ht="12.0" customHeight="1">
      <c r="A775" s="351"/>
      <c r="B775" s="351"/>
      <c r="C775" s="351"/>
      <c r="D775" s="351"/>
      <c r="E775" s="351"/>
      <c r="F775" s="351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619"/>
      <c r="T775" s="351"/>
      <c r="U775" s="351"/>
      <c r="V775" s="351"/>
      <c r="W775" s="351"/>
      <c r="X775" s="351"/>
      <c r="Y775" s="351"/>
      <c r="Z775" s="351"/>
      <c r="AA775" s="351"/>
      <c r="AB775" s="351"/>
      <c r="AC775" s="351"/>
      <c r="AD775" s="351"/>
      <c r="AE775" s="351"/>
      <c r="AF775" s="351"/>
      <c r="AG775" s="351"/>
      <c r="AH775" s="351"/>
      <c r="AI775" s="351"/>
      <c r="AJ775" s="351"/>
      <c r="AK775" s="351"/>
      <c r="AL775" s="351"/>
      <c r="AM775" s="351"/>
    </row>
    <row r="776" ht="12.0" customHeight="1">
      <c r="A776" s="351"/>
      <c r="B776" s="351"/>
      <c r="C776" s="351"/>
      <c r="D776" s="351"/>
      <c r="E776" s="351"/>
      <c r="F776" s="351"/>
      <c r="G776" s="351"/>
      <c r="H776" s="351"/>
      <c r="I776" s="351"/>
      <c r="J776" s="351"/>
      <c r="K776" s="351"/>
      <c r="L776" s="351"/>
      <c r="M776" s="351"/>
      <c r="N776" s="351"/>
      <c r="O776" s="351"/>
      <c r="P776" s="351"/>
      <c r="Q776" s="351"/>
      <c r="R776" s="351"/>
      <c r="S776" s="619"/>
      <c r="T776" s="351"/>
      <c r="U776" s="351"/>
      <c r="V776" s="351"/>
      <c r="W776" s="351"/>
      <c r="X776" s="351"/>
      <c r="Y776" s="351"/>
      <c r="Z776" s="351"/>
      <c r="AA776" s="351"/>
      <c r="AB776" s="351"/>
      <c r="AC776" s="351"/>
      <c r="AD776" s="351"/>
      <c r="AE776" s="351"/>
      <c r="AF776" s="351"/>
      <c r="AG776" s="351"/>
      <c r="AH776" s="351"/>
      <c r="AI776" s="351"/>
      <c r="AJ776" s="351"/>
      <c r="AK776" s="351"/>
      <c r="AL776" s="351"/>
      <c r="AM776" s="351"/>
    </row>
    <row r="777" ht="12.0" customHeight="1">
      <c r="A777" s="351"/>
      <c r="B777" s="351"/>
      <c r="C777" s="351"/>
      <c r="D777" s="351"/>
      <c r="E777" s="351"/>
      <c r="F777" s="351"/>
      <c r="G777" s="351"/>
      <c r="H777" s="351"/>
      <c r="I777" s="351"/>
      <c r="J777" s="351"/>
      <c r="K777" s="351"/>
      <c r="L777" s="351"/>
      <c r="M777" s="351"/>
      <c r="N777" s="351"/>
      <c r="O777" s="351"/>
      <c r="P777" s="351"/>
      <c r="Q777" s="351"/>
      <c r="R777" s="351"/>
      <c r="S777" s="619"/>
      <c r="T777" s="351"/>
      <c r="U777" s="351"/>
      <c r="V777" s="351"/>
      <c r="W777" s="351"/>
      <c r="X777" s="351"/>
      <c r="Y777" s="351"/>
      <c r="Z777" s="351"/>
      <c r="AA777" s="351"/>
      <c r="AB777" s="351"/>
      <c r="AC777" s="351"/>
      <c r="AD777" s="351"/>
      <c r="AE777" s="351"/>
      <c r="AF777" s="351"/>
      <c r="AG777" s="351"/>
      <c r="AH777" s="351"/>
      <c r="AI777" s="351"/>
      <c r="AJ777" s="351"/>
      <c r="AK777" s="351"/>
      <c r="AL777" s="351"/>
      <c r="AM777" s="351"/>
    </row>
    <row r="778" ht="12.0" customHeight="1">
      <c r="A778" s="351"/>
      <c r="B778" s="351"/>
      <c r="C778" s="351"/>
      <c r="D778" s="351"/>
      <c r="E778" s="351"/>
      <c r="F778" s="351"/>
      <c r="G778" s="351"/>
      <c r="H778" s="351"/>
      <c r="I778" s="351"/>
      <c r="J778" s="351"/>
      <c r="K778" s="351"/>
      <c r="L778" s="351"/>
      <c r="M778" s="351"/>
      <c r="N778" s="351"/>
      <c r="O778" s="351"/>
      <c r="P778" s="351"/>
      <c r="Q778" s="351"/>
      <c r="R778" s="351"/>
      <c r="S778" s="619"/>
      <c r="T778" s="351"/>
      <c r="U778" s="351"/>
      <c r="V778" s="351"/>
      <c r="W778" s="351"/>
      <c r="X778" s="351"/>
      <c r="Y778" s="351"/>
      <c r="Z778" s="351"/>
      <c r="AA778" s="351"/>
      <c r="AB778" s="351"/>
      <c r="AC778" s="351"/>
      <c r="AD778" s="351"/>
      <c r="AE778" s="351"/>
      <c r="AF778" s="351"/>
      <c r="AG778" s="351"/>
      <c r="AH778" s="351"/>
      <c r="AI778" s="351"/>
      <c r="AJ778" s="351"/>
      <c r="AK778" s="351"/>
      <c r="AL778" s="351"/>
      <c r="AM778" s="351"/>
    </row>
    <row r="779" ht="12.0" customHeight="1">
      <c r="A779" s="351"/>
      <c r="B779" s="351"/>
      <c r="C779" s="351"/>
      <c r="D779" s="351"/>
      <c r="E779" s="351"/>
      <c r="F779" s="351"/>
      <c r="G779" s="351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R779" s="351"/>
      <c r="S779" s="619"/>
      <c r="T779" s="351"/>
      <c r="U779" s="351"/>
      <c r="V779" s="351"/>
      <c r="W779" s="351"/>
      <c r="X779" s="351"/>
      <c r="Y779" s="351"/>
      <c r="Z779" s="351"/>
      <c r="AA779" s="351"/>
      <c r="AB779" s="351"/>
      <c r="AC779" s="351"/>
      <c r="AD779" s="351"/>
      <c r="AE779" s="351"/>
      <c r="AF779" s="351"/>
      <c r="AG779" s="351"/>
      <c r="AH779" s="351"/>
      <c r="AI779" s="351"/>
      <c r="AJ779" s="351"/>
      <c r="AK779" s="351"/>
      <c r="AL779" s="351"/>
      <c r="AM779" s="351"/>
    </row>
    <row r="780" ht="12.0" customHeight="1">
      <c r="A780" s="351"/>
      <c r="B780" s="351"/>
      <c r="C780" s="351"/>
      <c r="D780" s="351"/>
      <c r="E780" s="351"/>
      <c r="F780" s="351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619"/>
      <c r="T780" s="351"/>
      <c r="U780" s="351"/>
      <c r="V780" s="351"/>
      <c r="W780" s="351"/>
      <c r="X780" s="351"/>
      <c r="Y780" s="351"/>
      <c r="Z780" s="351"/>
      <c r="AA780" s="351"/>
      <c r="AB780" s="351"/>
      <c r="AC780" s="351"/>
      <c r="AD780" s="351"/>
      <c r="AE780" s="351"/>
      <c r="AF780" s="351"/>
      <c r="AG780" s="351"/>
      <c r="AH780" s="351"/>
      <c r="AI780" s="351"/>
      <c r="AJ780" s="351"/>
      <c r="AK780" s="351"/>
      <c r="AL780" s="351"/>
      <c r="AM780" s="351"/>
    </row>
    <row r="781" ht="12.0" customHeight="1">
      <c r="A781" s="351"/>
      <c r="B781" s="351"/>
      <c r="C781" s="351"/>
      <c r="D781" s="351"/>
      <c r="E781" s="351"/>
      <c r="F781" s="351"/>
      <c r="G781" s="351"/>
      <c r="H781" s="351"/>
      <c r="I781" s="351"/>
      <c r="J781" s="351"/>
      <c r="K781" s="351"/>
      <c r="L781" s="351"/>
      <c r="M781" s="351"/>
      <c r="N781" s="351"/>
      <c r="O781" s="351"/>
      <c r="P781" s="351"/>
      <c r="Q781" s="351"/>
      <c r="R781" s="351"/>
      <c r="S781" s="619"/>
      <c r="T781" s="351"/>
      <c r="U781" s="351"/>
      <c r="V781" s="351"/>
      <c r="W781" s="351"/>
      <c r="X781" s="351"/>
      <c r="Y781" s="351"/>
      <c r="Z781" s="351"/>
      <c r="AA781" s="351"/>
      <c r="AB781" s="351"/>
      <c r="AC781" s="351"/>
      <c r="AD781" s="351"/>
      <c r="AE781" s="351"/>
      <c r="AF781" s="351"/>
      <c r="AG781" s="351"/>
      <c r="AH781" s="351"/>
      <c r="AI781" s="351"/>
      <c r="AJ781" s="351"/>
      <c r="AK781" s="351"/>
      <c r="AL781" s="351"/>
      <c r="AM781" s="351"/>
    </row>
    <row r="782" ht="12.0" customHeight="1">
      <c r="A782" s="351"/>
      <c r="B782" s="351"/>
      <c r="C782" s="351"/>
      <c r="D782" s="351"/>
      <c r="E782" s="351"/>
      <c r="F782" s="351"/>
      <c r="G782" s="351"/>
      <c r="H782" s="351"/>
      <c r="I782" s="351"/>
      <c r="J782" s="351"/>
      <c r="K782" s="351"/>
      <c r="L782" s="351"/>
      <c r="M782" s="351"/>
      <c r="N782" s="351"/>
      <c r="O782" s="351"/>
      <c r="P782" s="351"/>
      <c r="Q782" s="351"/>
      <c r="R782" s="351"/>
      <c r="S782" s="619"/>
      <c r="T782" s="351"/>
      <c r="U782" s="351"/>
      <c r="V782" s="351"/>
      <c r="W782" s="351"/>
      <c r="X782" s="351"/>
      <c r="Y782" s="351"/>
      <c r="Z782" s="351"/>
      <c r="AA782" s="351"/>
      <c r="AB782" s="351"/>
      <c r="AC782" s="351"/>
      <c r="AD782" s="351"/>
      <c r="AE782" s="351"/>
      <c r="AF782" s="351"/>
      <c r="AG782" s="351"/>
      <c r="AH782" s="351"/>
      <c r="AI782" s="351"/>
      <c r="AJ782" s="351"/>
      <c r="AK782" s="351"/>
      <c r="AL782" s="351"/>
      <c r="AM782" s="351"/>
    </row>
    <row r="783" ht="12.0" customHeight="1">
      <c r="A783" s="351"/>
      <c r="B783" s="351"/>
      <c r="C783" s="351"/>
      <c r="D783" s="351"/>
      <c r="E783" s="351"/>
      <c r="F783" s="351"/>
      <c r="G783" s="351"/>
      <c r="H783" s="351"/>
      <c r="I783" s="351"/>
      <c r="J783" s="351"/>
      <c r="K783" s="351"/>
      <c r="L783" s="351"/>
      <c r="M783" s="351"/>
      <c r="N783" s="351"/>
      <c r="O783" s="351"/>
      <c r="P783" s="351"/>
      <c r="Q783" s="351"/>
      <c r="R783" s="351"/>
      <c r="S783" s="619"/>
      <c r="T783" s="351"/>
      <c r="U783" s="351"/>
      <c r="V783" s="351"/>
      <c r="W783" s="351"/>
      <c r="X783" s="351"/>
      <c r="Y783" s="351"/>
      <c r="Z783" s="351"/>
      <c r="AA783" s="351"/>
      <c r="AB783" s="351"/>
      <c r="AC783" s="351"/>
      <c r="AD783" s="351"/>
      <c r="AE783" s="351"/>
      <c r="AF783" s="351"/>
      <c r="AG783" s="351"/>
      <c r="AH783" s="351"/>
      <c r="AI783" s="351"/>
      <c r="AJ783" s="351"/>
      <c r="AK783" s="351"/>
      <c r="AL783" s="351"/>
      <c r="AM783" s="351"/>
    </row>
    <row r="784" ht="12.0" customHeight="1">
      <c r="A784" s="351"/>
      <c r="B784" s="351"/>
      <c r="C784" s="351"/>
      <c r="D784" s="351"/>
      <c r="E784" s="351"/>
      <c r="F784" s="351"/>
      <c r="G784" s="351"/>
      <c r="H784" s="351"/>
      <c r="I784" s="351"/>
      <c r="J784" s="351"/>
      <c r="K784" s="351"/>
      <c r="L784" s="351"/>
      <c r="M784" s="351"/>
      <c r="N784" s="351"/>
      <c r="O784" s="351"/>
      <c r="P784" s="351"/>
      <c r="Q784" s="351"/>
      <c r="R784" s="351"/>
      <c r="S784" s="619"/>
      <c r="T784" s="351"/>
      <c r="U784" s="351"/>
      <c r="V784" s="351"/>
      <c r="W784" s="351"/>
      <c r="X784" s="351"/>
      <c r="Y784" s="351"/>
      <c r="Z784" s="351"/>
      <c r="AA784" s="351"/>
      <c r="AB784" s="351"/>
      <c r="AC784" s="351"/>
      <c r="AD784" s="351"/>
      <c r="AE784" s="351"/>
      <c r="AF784" s="351"/>
      <c r="AG784" s="351"/>
      <c r="AH784" s="351"/>
      <c r="AI784" s="351"/>
      <c r="AJ784" s="351"/>
      <c r="AK784" s="351"/>
      <c r="AL784" s="351"/>
      <c r="AM784" s="351"/>
    </row>
    <row r="785" ht="12.0" customHeight="1">
      <c r="A785" s="351"/>
      <c r="B785" s="351"/>
      <c r="C785" s="351"/>
      <c r="D785" s="351"/>
      <c r="E785" s="351"/>
      <c r="F785" s="351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619"/>
      <c r="T785" s="351"/>
      <c r="U785" s="351"/>
      <c r="V785" s="351"/>
      <c r="W785" s="351"/>
      <c r="X785" s="351"/>
      <c r="Y785" s="351"/>
      <c r="Z785" s="351"/>
      <c r="AA785" s="351"/>
      <c r="AB785" s="351"/>
      <c r="AC785" s="351"/>
      <c r="AD785" s="351"/>
      <c r="AE785" s="351"/>
      <c r="AF785" s="351"/>
      <c r="AG785" s="351"/>
      <c r="AH785" s="351"/>
      <c r="AI785" s="351"/>
      <c r="AJ785" s="351"/>
      <c r="AK785" s="351"/>
      <c r="AL785" s="351"/>
      <c r="AM785" s="351"/>
    </row>
    <row r="786" ht="12.0" customHeight="1">
      <c r="A786" s="351"/>
      <c r="B786" s="351"/>
      <c r="C786" s="351"/>
      <c r="D786" s="351"/>
      <c r="E786" s="351"/>
      <c r="F786" s="351"/>
      <c r="G786" s="351"/>
      <c r="H786" s="351"/>
      <c r="I786" s="351"/>
      <c r="J786" s="351"/>
      <c r="K786" s="351"/>
      <c r="L786" s="351"/>
      <c r="M786" s="351"/>
      <c r="N786" s="351"/>
      <c r="O786" s="351"/>
      <c r="P786" s="351"/>
      <c r="Q786" s="351"/>
      <c r="R786" s="351"/>
      <c r="S786" s="619"/>
      <c r="T786" s="351"/>
      <c r="U786" s="351"/>
      <c r="V786" s="351"/>
      <c r="W786" s="351"/>
      <c r="X786" s="351"/>
      <c r="Y786" s="351"/>
      <c r="Z786" s="351"/>
      <c r="AA786" s="351"/>
      <c r="AB786" s="351"/>
      <c r="AC786" s="351"/>
      <c r="AD786" s="351"/>
      <c r="AE786" s="351"/>
      <c r="AF786" s="351"/>
      <c r="AG786" s="351"/>
      <c r="AH786" s="351"/>
      <c r="AI786" s="351"/>
      <c r="AJ786" s="351"/>
      <c r="AK786" s="351"/>
      <c r="AL786" s="351"/>
      <c r="AM786" s="351"/>
    </row>
    <row r="787" ht="12.0" customHeight="1">
      <c r="A787" s="351"/>
      <c r="B787" s="351"/>
      <c r="C787" s="351"/>
      <c r="D787" s="351"/>
      <c r="E787" s="351"/>
      <c r="F787" s="351"/>
      <c r="G787" s="351"/>
      <c r="H787" s="351"/>
      <c r="I787" s="351"/>
      <c r="J787" s="351"/>
      <c r="K787" s="351"/>
      <c r="L787" s="351"/>
      <c r="M787" s="351"/>
      <c r="N787" s="351"/>
      <c r="O787" s="351"/>
      <c r="P787" s="351"/>
      <c r="Q787" s="351"/>
      <c r="R787" s="351"/>
      <c r="S787" s="619"/>
      <c r="T787" s="351"/>
      <c r="U787" s="351"/>
      <c r="V787" s="351"/>
      <c r="W787" s="351"/>
      <c r="X787" s="351"/>
      <c r="Y787" s="351"/>
      <c r="Z787" s="351"/>
      <c r="AA787" s="351"/>
      <c r="AB787" s="351"/>
      <c r="AC787" s="351"/>
      <c r="AD787" s="351"/>
      <c r="AE787" s="351"/>
      <c r="AF787" s="351"/>
      <c r="AG787" s="351"/>
      <c r="AH787" s="351"/>
      <c r="AI787" s="351"/>
      <c r="AJ787" s="351"/>
      <c r="AK787" s="351"/>
      <c r="AL787" s="351"/>
      <c r="AM787" s="351"/>
    </row>
    <row r="788" ht="12.0" customHeight="1">
      <c r="A788" s="351"/>
      <c r="B788" s="351"/>
      <c r="C788" s="351"/>
      <c r="D788" s="351"/>
      <c r="E788" s="351"/>
      <c r="F788" s="351"/>
      <c r="G788" s="351"/>
      <c r="H788" s="351"/>
      <c r="I788" s="351"/>
      <c r="J788" s="351"/>
      <c r="K788" s="351"/>
      <c r="L788" s="351"/>
      <c r="M788" s="351"/>
      <c r="N788" s="351"/>
      <c r="O788" s="351"/>
      <c r="P788" s="351"/>
      <c r="Q788" s="351"/>
      <c r="R788" s="351"/>
      <c r="S788" s="619"/>
      <c r="T788" s="351"/>
      <c r="U788" s="351"/>
      <c r="V788" s="351"/>
      <c r="W788" s="351"/>
      <c r="X788" s="351"/>
      <c r="Y788" s="351"/>
      <c r="Z788" s="351"/>
      <c r="AA788" s="351"/>
      <c r="AB788" s="351"/>
      <c r="AC788" s="351"/>
      <c r="AD788" s="351"/>
      <c r="AE788" s="351"/>
      <c r="AF788" s="351"/>
      <c r="AG788" s="351"/>
      <c r="AH788" s="351"/>
      <c r="AI788" s="351"/>
      <c r="AJ788" s="351"/>
      <c r="AK788" s="351"/>
      <c r="AL788" s="351"/>
      <c r="AM788" s="351"/>
    </row>
    <row r="789" ht="12.0" customHeight="1">
      <c r="A789" s="351"/>
      <c r="B789" s="351"/>
      <c r="C789" s="351"/>
      <c r="D789" s="351"/>
      <c r="E789" s="351"/>
      <c r="F789" s="351"/>
      <c r="G789" s="351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R789" s="351"/>
      <c r="S789" s="619"/>
      <c r="T789" s="351"/>
      <c r="U789" s="351"/>
      <c r="V789" s="351"/>
      <c r="W789" s="351"/>
      <c r="X789" s="351"/>
      <c r="Y789" s="351"/>
      <c r="Z789" s="351"/>
      <c r="AA789" s="351"/>
      <c r="AB789" s="351"/>
      <c r="AC789" s="351"/>
      <c r="AD789" s="351"/>
      <c r="AE789" s="351"/>
      <c r="AF789" s="351"/>
      <c r="AG789" s="351"/>
      <c r="AH789" s="351"/>
      <c r="AI789" s="351"/>
      <c r="AJ789" s="351"/>
      <c r="AK789" s="351"/>
      <c r="AL789" s="351"/>
      <c r="AM789" s="351"/>
    </row>
    <row r="790" ht="12.0" customHeight="1">
      <c r="A790" s="351"/>
      <c r="B790" s="351"/>
      <c r="C790" s="351"/>
      <c r="D790" s="351"/>
      <c r="E790" s="351"/>
      <c r="F790" s="351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619"/>
      <c r="T790" s="351"/>
      <c r="U790" s="351"/>
      <c r="V790" s="351"/>
      <c r="W790" s="351"/>
      <c r="X790" s="351"/>
      <c r="Y790" s="351"/>
      <c r="Z790" s="351"/>
      <c r="AA790" s="351"/>
      <c r="AB790" s="351"/>
      <c r="AC790" s="351"/>
      <c r="AD790" s="351"/>
      <c r="AE790" s="351"/>
      <c r="AF790" s="351"/>
      <c r="AG790" s="351"/>
      <c r="AH790" s="351"/>
      <c r="AI790" s="351"/>
      <c r="AJ790" s="351"/>
      <c r="AK790" s="351"/>
      <c r="AL790" s="351"/>
      <c r="AM790" s="351"/>
    </row>
    <row r="791" ht="12.0" customHeight="1">
      <c r="A791" s="351"/>
      <c r="B791" s="351"/>
      <c r="C791" s="351"/>
      <c r="D791" s="351"/>
      <c r="E791" s="351"/>
      <c r="F791" s="351"/>
      <c r="G791" s="351"/>
      <c r="H791" s="351"/>
      <c r="I791" s="351"/>
      <c r="J791" s="351"/>
      <c r="K791" s="351"/>
      <c r="L791" s="351"/>
      <c r="M791" s="351"/>
      <c r="N791" s="351"/>
      <c r="O791" s="351"/>
      <c r="P791" s="351"/>
      <c r="Q791" s="351"/>
      <c r="R791" s="351"/>
      <c r="S791" s="619"/>
      <c r="T791" s="351"/>
      <c r="U791" s="351"/>
      <c r="V791" s="351"/>
      <c r="W791" s="351"/>
      <c r="X791" s="351"/>
      <c r="Y791" s="351"/>
      <c r="Z791" s="351"/>
      <c r="AA791" s="351"/>
      <c r="AB791" s="351"/>
      <c r="AC791" s="351"/>
      <c r="AD791" s="351"/>
      <c r="AE791" s="351"/>
      <c r="AF791" s="351"/>
      <c r="AG791" s="351"/>
      <c r="AH791" s="351"/>
      <c r="AI791" s="351"/>
      <c r="AJ791" s="351"/>
      <c r="AK791" s="351"/>
      <c r="AL791" s="351"/>
      <c r="AM791" s="351"/>
    </row>
    <row r="792" ht="12.0" customHeight="1">
      <c r="A792" s="351"/>
      <c r="B792" s="351"/>
      <c r="C792" s="351"/>
      <c r="D792" s="351"/>
      <c r="E792" s="351"/>
      <c r="F792" s="351"/>
      <c r="G792" s="351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R792" s="351"/>
      <c r="S792" s="619"/>
      <c r="T792" s="351"/>
      <c r="U792" s="351"/>
      <c r="V792" s="351"/>
      <c r="W792" s="351"/>
      <c r="X792" s="351"/>
      <c r="Y792" s="351"/>
      <c r="Z792" s="351"/>
      <c r="AA792" s="351"/>
      <c r="AB792" s="351"/>
      <c r="AC792" s="351"/>
      <c r="AD792" s="351"/>
      <c r="AE792" s="351"/>
      <c r="AF792" s="351"/>
      <c r="AG792" s="351"/>
      <c r="AH792" s="351"/>
      <c r="AI792" s="351"/>
      <c r="AJ792" s="351"/>
      <c r="AK792" s="351"/>
      <c r="AL792" s="351"/>
      <c r="AM792" s="351"/>
    </row>
    <row r="793" ht="12.0" customHeight="1">
      <c r="A793" s="351"/>
      <c r="B793" s="351"/>
      <c r="C793" s="351"/>
      <c r="D793" s="351"/>
      <c r="E793" s="351"/>
      <c r="F793" s="351"/>
      <c r="G793" s="351"/>
      <c r="H793" s="351"/>
      <c r="I793" s="351"/>
      <c r="J793" s="351"/>
      <c r="K793" s="351"/>
      <c r="L793" s="351"/>
      <c r="M793" s="351"/>
      <c r="N793" s="351"/>
      <c r="O793" s="351"/>
      <c r="P793" s="351"/>
      <c r="Q793" s="351"/>
      <c r="R793" s="351"/>
      <c r="S793" s="619"/>
      <c r="T793" s="351"/>
      <c r="U793" s="351"/>
      <c r="V793" s="351"/>
      <c r="W793" s="351"/>
      <c r="X793" s="351"/>
      <c r="Y793" s="351"/>
      <c r="Z793" s="351"/>
      <c r="AA793" s="351"/>
      <c r="AB793" s="351"/>
      <c r="AC793" s="351"/>
      <c r="AD793" s="351"/>
      <c r="AE793" s="351"/>
      <c r="AF793" s="351"/>
      <c r="AG793" s="351"/>
      <c r="AH793" s="351"/>
      <c r="AI793" s="351"/>
      <c r="AJ793" s="351"/>
      <c r="AK793" s="351"/>
      <c r="AL793" s="351"/>
      <c r="AM793" s="351"/>
    </row>
    <row r="794" ht="12.0" customHeight="1">
      <c r="A794" s="351"/>
      <c r="B794" s="351"/>
      <c r="C794" s="351"/>
      <c r="D794" s="351"/>
      <c r="E794" s="351"/>
      <c r="F794" s="351"/>
      <c r="G794" s="351"/>
      <c r="H794" s="351"/>
      <c r="I794" s="351"/>
      <c r="J794" s="351"/>
      <c r="K794" s="351"/>
      <c r="L794" s="351"/>
      <c r="M794" s="351"/>
      <c r="N794" s="351"/>
      <c r="O794" s="351"/>
      <c r="P794" s="351"/>
      <c r="Q794" s="351"/>
      <c r="R794" s="351"/>
      <c r="S794" s="619"/>
      <c r="T794" s="351"/>
      <c r="U794" s="351"/>
      <c r="V794" s="351"/>
      <c r="W794" s="351"/>
      <c r="X794" s="351"/>
      <c r="Y794" s="351"/>
      <c r="Z794" s="351"/>
      <c r="AA794" s="351"/>
      <c r="AB794" s="351"/>
      <c r="AC794" s="351"/>
      <c r="AD794" s="351"/>
      <c r="AE794" s="351"/>
      <c r="AF794" s="351"/>
      <c r="AG794" s="351"/>
      <c r="AH794" s="351"/>
      <c r="AI794" s="351"/>
      <c r="AJ794" s="351"/>
      <c r="AK794" s="351"/>
      <c r="AL794" s="351"/>
      <c r="AM794" s="351"/>
    </row>
    <row r="795" ht="12.0" customHeight="1">
      <c r="A795" s="351"/>
      <c r="B795" s="351"/>
      <c r="C795" s="351"/>
      <c r="D795" s="351"/>
      <c r="E795" s="351"/>
      <c r="F795" s="351"/>
      <c r="G795" s="351"/>
      <c r="H795" s="351"/>
      <c r="I795" s="351"/>
      <c r="J795" s="351"/>
      <c r="K795" s="351"/>
      <c r="L795" s="351"/>
      <c r="M795" s="351"/>
      <c r="N795" s="351"/>
      <c r="O795" s="351"/>
      <c r="P795" s="351"/>
      <c r="Q795" s="351"/>
      <c r="R795" s="351"/>
      <c r="S795" s="619"/>
      <c r="T795" s="351"/>
      <c r="U795" s="351"/>
      <c r="V795" s="351"/>
      <c r="W795" s="351"/>
      <c r="X795" s="351"/>
      <c r="Y795" s="351"/>
      <c r="Z795" s="351"/>
      <c r="AA795" s="351"/>
      <c r="AB795" s="351"/>
      <c r="AC795" s="351"/>
      <c r="AD795" s="351"/>
      <c r="AE795" s="351"/>
      <c r="AF795" s="351"/>
      <c r="AG795" s="351"/>
      <c r="AH795" s="351"/>
      <c r="AI795" s="351"/>
      <c r="AJ795" s="351"/>
      <c r="AK795" s="351"/>
      <c r="AL795" s="351"/>
      <c r="AM795" s="351"/>
    </row>
    <row r="796" ht="12.0" customHeight="1">
      <c r="A796" s="351"/>
      <c r="B796" s="351"/>
      <c r="C796" s="351"/>
      <c r="D796" s="351"/>
      <c r="E796" s="351"/>
      <c r="F796" s="351"/>
      <c r="G796" s="351"/>
      <c r="H796" s="351"/>
      <c r="I796" s="351"/>
      <c r="J796" s="351"/>
      <c r="K796" s="351"/>
      <c r="L796" s="351"/>
      <c r="M796" s="351"/>
      <c r="N796" s="351"/>
      <c r="O796" s="351"/>
      <c r="P796" s="351"/>
      <c r="Q796" s="351"/>
      <c r="R796" s="351"/>
      <c r="S796" s="619"/>
      <c r="T796" s="351"/>
      <c r="U796" s="351"/>
      <c r="V796" s="351"/>
      <c r="W796" s="351"/>
      <c r="X796" s="351"/>
      <c r="Y796" s="351"/>
      <c r="Z796" s="351"/>
      <c r="AA796" s="351"/>
      <c r="AB796" s="351"/>
      <c r="AC796" s="351"/>
      <c r="AD796" s="351"/>
      <c r="AE796" s="351"/>
      <c r="AF796" s="351"/>
      <c r="AG796" s="351"/>
      <c r="AH796" s="351"/>
      <c r="AI796" s="351"/>
      <c r="AJ796" s="351"/>
      <c r="AK796" s="351"/>
      <c r="AL796" s="351"/>
      <c r="AM796" s="351"/>
    </row>
    <row r="797" ht="12.0" customHeight="1">
      <c r="A797" s="351"/>
      <c r="B797" s="351"/>
      <c r="C797" s="351"/>
      <c r="D797" s="351"/>
      <c r="E797" s="351"/>
      <c r="F797" s="351"/>
      <c r="G797" s="351"/>
      <c r="H797" s="351"/>
      <c r="I797" s="351"/>
      <c r="J797" s="351"/>
      <c r="K797" s="351"/>
      <c r="L797" s="351"/>
      <c r="M797" s="351"/>
      <c r="N797" s="351"/>
      <c r="O797" s="351"/>
      <c r="P797" s="351"/>
      <c r="Q797" s="351"/>
      <c r="R797" s="351"/>
      <c r="S797" s="619"/>
      <c r="T797" s="351"/>
      <c r="U797" s="351"/>
      <c r="V797" s="351"/>
      <c r="W797" s="351"/>
      <c r="X797" s="351"/>
      <c r="Y797" s="351"/>
      <c r="Z797" s="351"/>
      <c r="AA797" s="351"/>
      <c r="AB797" s="351"/>
      <c r="AC797" s="351"/>
      <c r="AD797" s="351"/>
      <c r="AE797" s="351"/>
      <c r="AF797" s="351"/>
      <c r="AG797" s="351"/>
      <c r="AH797" s="351"/>
      <c r="AI797" s="351"/>
      <c r="AJ797" s="351"/>
      <c r="AK797" s="351"/>
      <c r="AL797" s="351"/>
      <c r="AM797" s="351"/>
    </row>
    <row r="798" ht="12.0" customHeight="1">
      <c r="A798" s="351"/>
      <c r="B798" s="351"/>
      <c r="C798" s="351"/>
      <c r="D798" s="351"/>
      <c r="E798" s="351"/>
      <c r="F798" s="351"/>
      <c r="G798" s="351"/>
      <c r="H798" s="351"/>
      <c r="I798" s="351"/>
      <c r="J798" s="351"/>
      <c r="K798" s="351"/>
      <c r="L798" s="351"/>
      <c r="M798" s="351"/>
      <c r="N798" s="351"/>
      <c r="O798" s="351"/>
      <c r="P798" s="351"/>
      <c r="Q798" s="351"/>
      <c r="R798" s="351"/>
      <c r="S798" s="619"/>
      <c r="T798" s="351"/>
      <c r="U798" s="351"/>
      <c r="V798" s="351"/>
      <c r="W798" s="351"/>
      <c r="X798" s="351"/>
      <c r="Y798" s="351"/>
      <c r="Z798" s="351"/>
      <c r="AA798" s="351"/>
      <c r="AB798" s="351"/>
      <c r="AC798" s="351"/>
      <c r="AD798" s="351"/>
      <c r="AE798" s="351"/>
      <c r="AF798" s="351"/>
      <c r="AG798" s="351"/>
      <c r="AH798" s="351"/>
      <c r="AI798" s="351"/>
      <c r="AJ798" s="351"/>
      <c r="AK798" s="351"/>
      <c r="AL798" s="351"/>
      <c r="AM798" s="351"/>
    </row>
    <row r="799" ht="12.0" customHeight="1">
      <c r="A799" s="351"/>
      <c r="B799" s="351"/>
      <c r="C799" s="351"/>
      <c r="D799" s="351"/>
      <c r="E799" s="351"/>
      <c r="F799" s="351"/>
      <c r="G799" s="351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R799" s="351"/>
      <c r="S799" s="619"/>
      <c r="T799" s="351"/>
      <c r="U799" s="351"/>
      <c r="V799" s="351"/>
      <c r="W799" s="351"/>
      <c r="X799" s="351"/>
      <c r="Y799" s="351"/>
      <c r="Z799" s="351"/>
      <c r="AA799" s="351"/>
      <c r="AB799" s="351"/>
      <c r="AC799" s="351"/>
      <c r="AD799" s="351"/>
      <c r="AE799" s="351"/>
      <c r="AF799" s="351"/>
      <c r="AG799" s="351"/>
      <c r="AH799" s="351"/>
      <c r="AI799" s="351"/>
      <c r="AJ799" s="351"/>
      <c r="AK799" s="351"/>
      <c r="AL799" s="351"/>
      <c r="AM799" s="351"/>
    </row>
    <row r="800" ht="12.0" customHeight="1">
      <c r="A800" s="351"/>
      <c r="B800" s="351"/>
      <c r="C800" s="351"/>
      <c r="D800" s="351"/>
      <c r="E800" s="351"/>
      <c r="F800" s="351"/>
      <c r="G800" s="351"/>
      <c r="H800" s="351"/>
      <c r="I800" s="351"/>
      <c r="J800" s="351"/>
      <c r="K800" s="351"/>
      <c r="L800" s="351"/>
      <c r="M800" s="351"/>
      <c r="N800" s="351"/>
      <c r="O800" s="351"/>
      <c r="P800" s="351"/>
      <c r="Q800" s="351"/>
      <c r="R800" s="351"/>
      <c r="S800" s="619"/>
      <c r="T800" s="351"/>
      <c r="U800" s="351"/>
      <c r="V800" s="351"/>
      <c r="W800" s="351"/>
      <c r="X800" s="351"/>
      <c r="Y800" s="351"/>
      <c r="Z800" s="351"/>
      <c r="AA800" s="351"/>
      <c r="AB800" s="351"/>
      <c r="AC800" s="351"/>
      <c r="AD800" s="351"/>
      <c r="AE800" s="351"/>
      <c r="AF800" s="351"/>
      <c r="AG800" s="351"/>
      <c r="AH800" s="351"/>
      <c r="AI800" s="351"/>
      <c r="AJ800" s="351"/>
      <c r="AK800" s="351"/>
      <c r="AL800" s="351"/>
      <c r="AM800" s="351"/>
    </row>
    <row r="801" ht="12.0" customHeight="1">
      <c r="A801" s="351"/>
      <c r="B801" s="351"/>
      <c r="C801" s="351"/>
      <c r="D801" s="351"/>
      <c r="E801" s="351"/>
      <c r="F801" s="351"/>
      <c r="G801" s="351"/>
      <c r="H801" s="351"/>
      <c r="I801" s="351"/>
      <c r="J801" s="351"/>
      <c r="K801" s="351"/>
      <c r="L801" s="351"/>
      <c r="M801" s="351"/>
      <c r="N801" s="351"/>
      <c r="O801" s="351"/>
      <c r="P801" s="351"/>
      <c r="Q801" s="351"/>
      <c r="R801" s="351"/>
      <c r="S801" s="619"/>
      <c r="T801" s="351"/>
      <c r="U801" s="351"/>
      <c r="V801" s="351"/>
      <c r="W801" s="351"/>
      <c r="X801" s="351"/>
      <c r="Y801" s="351"/>
      <c r="Z801" s="351"/>
      <c r="AA801" s="351"/>
      <c r="AB801" s="351"/>
      <c r="AC801" s="351"/>
      <c r="AD801" s="351"/>
      <c r="AE801" s="351"/>
      <c r="AF801" s="351"/>
      <c r="AG801" s="351"/>
      <c r="AH801" s="351"/>
      <c r="AI801" s="351"/>
      <c r="AJ801" s="351"/>
      <c r="AK801" s="351"/>
      <c r="AL801" s="351"/>
      <c r="AM801" s="351"/>
    </row>
    <row r="802" ht="12.0" customHeight="1">
      <c r="A802" s="351"/>
      <c r="B802" s="351"/>
      <c r="C802" s="351"/>
      <c r="D802" s="351"/>
      <c r="E802" s="351"/>
      <c r="F802" s="351"/>
      <c r="G802" s="351"/>
      <c r="H802" s="351"/>
      <c r="I802" s="351"/>
      <c r="J802" s="351"/>
      <c r="K802" s="351"/>
      <c r="L802" s="351"/>
      <c r="M802" s="351"/>
      <c r="N802" s="351"/>
      <c r="O802" s="351"/>
      <c r="P802" s="351"/>
      <c r="Q802" s="351"/>
      <c r="R802" s="351"/>
      <c r="S802" s="619"/>
      <c r="T802" s="351"/>
      <c r="U802" s="351"/>
      <c r="V802" s="351"/>
      <c r="W802" s="351"/>
      <c r="X802" s="351"/>
      <c r="Y802" s="351"/>
      <c r="Z802" s="351"/>
      <c r="AA802" s="351"/>
      <c r="AB802" s="351"/>
      <c r="AC802" s="351"/>
      <c r="AD802" s="351"/>
      <c r="AE802" s="351"/>
      <c r="AF802" s="351"/>
      <c r="AG802" s="351"/>
      <c r="AH802" s="351"/>
      <c r="AI802" s="351"/>
      <c r="AJ802" s="351"/>
      <c r="AK802" s="351"/>
      <c r="AL802" s="351"/>
      <c r="AM802" s="351"/>
    </row>
    <row r="803" ht="12.0" customHeight="1">
      <c r="A803" s="351"/>
      <c r="B803" s="351"/>
      <c r="C803" s="351"/>
      <c r="D803" s="351"/>
      <c r="E803" s="351"/>
      <c r="F803" s="351"/>
      <c r="G803" s="351"/>
      <c r="H803" s="351"/>
      <c r="I803" s="351"/>
      <c r="J803" s="351"/>
      <c r="K803" s="351"/>
      <c r="L803" s="351"/>
      <c r="M803" s="351"/>
      <c r="N803" s="351"/>
      <c r="O803" s="351"/>
      <c r="P803" s="351"/>
      <c r="Q803" s="351"/>
      <c r="R803" s="351"/>
      <c r="S803" s="619"/>
      <c r="T803" s="351"/>
      <c r="U803" s="351"/>
      <c r="V803" s="351"/>
      <c r="W803" s="351"/>
      <c r="X803" s="351"/>
      <c r="Y803" s="351"/>
      <c r="Z803" s="351"/>
      <c r="AA803" s="351"/>
      <c r="AB803" s="351"/>
      <c r="AC803" s="351"/>
      <c r="AD803" s="351"/>
      <c r="AE803" s="351"/>
      <c r="AF803" s="351"/>
      <c r="AG803" s="351"/>
      <c r="AH803" s="351"/>
      <c r="AI803" s="351"/>
      <c r="AJ803" s="351"/>
      <c r="AK803" s="351"/>
      <c r="AL803" s="351"/>
      <c r="AM803" s="351"/>
    </row>
    <row r="804" ht="12.0" customHeight="1">
      <c r="A804" s="351"/>
      <c r="B804" s="351"/>
      <c r="C804" s="351"/>
      <c r="D804" s="351"/>
      <c r="E804" s="351"/>
      <c r="F804" s="351"/>
      <c r="G804" s="351"/>
      <c r="H804" s="351"/>
      <c r="I804" s="351"/>
      <c r="J804" s="351"/>
      <c r="K804" s="351"/>
      <c r="L804" s="351"/>
      <c r="M804" s="351"/>
      <c r="N804" s="351"/>
      <c r="O804" s="351"/>
      <c r="P804" s="351"/>
      <c r="Q804" s="351"/>
      <c r="R804" s="351"/>
      <c r="S804" s="619"/>
      <c r="T804" s="351"/>
      <c r="U804" s="351"/>
      <c r="V804" s="351"/>
      <c r="W804" s="351"/>
      <c r="X804" s="351"/>
      <c r="Y804" s="351"/>
      <c r="Z804" s="351"/>
      <c r="AA804" s="351"/>
      <c r="AB804" s="351"/>
      <c r="AC804" s="351"/>
      <c r="AD804" s="351"/>
      <c r="AE804" s="351"/>
      <c r="AF804" s="351"/>
      <c r="AG804" s="351"/>
      <c r="AH804" s="351"/>
      <c r="AI804" s="351"/>
      <c r="AJ804" s="351"/>
      <c r="AK804" s="351"/>
      <c r="AL804" s="351"/>
      <c r="AM804" s="351"/>
    </row>
    <row r="805" ht="12.0" customHeight="1">
      <c r="A805" s="351"/>
      <c r="B805" s="351"/>
      <c r="C805" s="351"/>
      <c r="D805" s="351"/>
      <c r="E805" s="351"/>
      <c r="F805" s="351"/>
      <c r="G805" s="351"/>
      <c r="H805" s="351"/>
      <c r="I805" s="351"/>
      <c r="J805" s="351"/>
      <c r="K805" s="351"/>
      <c r="L805" s="351"/>
      <c r="M805" s="351"/>
      <c r="N805" s="351"/>
      <c r="O805" s="351"/>
      <c r="P805" s="351"/>
      <c r="Q805" s="351"/>
      <c r="R805" s="351"/>
      <c r="S805" s="619"/>
      <c r="T805" s="351"/>
      <c r="U805" s="351"/>
      <c r="V805" s="351"/>
      <c r="W805" s="351"/>
      <c r="X805" s="351"/>
      <c r="Y805" s="351"/>
      <c r="Z805" s="351"/>
      <c r="AA805" s="351"/>
      <c r="AB805" s="351"/>
      <c r="AC805" s="351"/>
      <c r="AD805" s="351"/>
      <c r="AE805" s="351"/>
      <c r="AF805" s="351"/>
      <c r="AG805" s="351"/>
      <c r="AH805" s="351"/>
      <c r="AI805" s="351"/>
      <c r="AJ805" s="351"/>
      <c r="AK805" s="351"/>
      <c r="AL805" s="351"/>
      <c r="AM805" s="351"/>
    </row>
    <row r="806" ht="12.0" customHeight="1">
      <c r="A806" s="351"/>
      <c r="B806" s="351"/>
      <c r="C806" s="351"/>
      <c r="D806" s="351"/>
      <c r="E806" s="351"/>
      <c r="F806" s="351"/>
      <c r="G806" s="351"/>
      <c r="H806" s="351"/>
      <c r="I806" s="351"/>
      <c r="J806" s="351"/>
      <c r="K806" s="351"/>
      <c r="L806" s="351"/>
      <c r="M806" s="351"/>
      <c r="N806" s="351"/>
      <c r="O806" s="351"/>
      <c r="P806" s="351"/>
      <c r="Q806" s="351"/>
      <c r="R806" s="351"/>
      <c r="S806" s="619"/>
      <c r="T806" s="351"/>
      <c r="U806" s="351"/>
      <c r="V806" s="351"/>
      <c r="W806" s="351"/>
      <c r="X806" s="351"/>
      <c r="Y806" s="351"/>
      <c r="Z806" s="351"/>
      <c r="AA806" s="351"/>
      <c r="AB806" s="351"/>
      <c r="AC806" s="351"/>
      <c r="AD806" s="351"/>
      <c r="AE806" s="351"/>
      <c r="AF806" s="351"/>
      <c r="AG806" s="351"/>
      <c r="AH806" s="351"/>
      <c r="AI806" s="351"/>
      <c r="AJ806" s="351"/>
      <c r="AK806" s="351"/>
      <c r="AL806" s="351"/>
      <c r="AM806" s="351"/>
    </row>
    <row r="807" ht="12.0" customHeight="1">
      <c r="A807" s="351"/>
      <c r="B807" s="351"/>
      <c r="C807" s="351"/>
      <c r="D807" s="351"/>
      <c r="E807" s="351"/>
      <c r="F807" s="351"/>
      <c r="G807" s="351"/>
      <c r="H807" s="351"/>
      <c r="I807" s="351"/>
      <c r="J807" s="351"/>
      <c r="K807" s="351"/>
      <c r="L807" s="351"/>
      <c r="M807" s="351"/>
      <c r="N807" s="351"/>
      <c r="O807" s="351"/>
      <c r="P807" s="351"/>
      <c r="Q807" s="351"/>
      <c r="R807" s="351"/>
      <c r="S807" s="619"/>
      <c r="T807" s="351"/>
      <c r="U807" s="351"/>
      <c r="V807" s="351"/>
      <c r="W807" s="351"/>
      <c r="X807" s="351"/>
      <c r="Y807" s="351"/>
      <c r="Z807" s="351"/>
      <c r="AA807" s="351"/>
      <c r="AB807" s="351"/>
      <c r="AC807" s="351"/>
      <c r="AD807" s="351"/>
      <c r="AE807" s="351"/>
      <c r="AF807" s="351"/>
      <c r="AG807" s="351"/>
      <c r="AH807" s="351"/>
      <c r="AI807" s="351"/>
      <c r="AJ807" s="351"/>
      <c r="AK807" s="351"/>
      <c r="AL807" s="351"/>
      <c r="AM807" s="351"/>
    </row>
    <row r="808" ht="12.0" customHeight="1">
      <c r="A808" s="351"/>
      <c r="B808" s="351"/>
      <c r="C808" s="351"/>
      <c r="D808" s="351"/>
      <c r="E808" s="351"/>
      <c r="F808" s="351"/>
      <c r="G808" s="351"/>
      <c r="H808" s="351"/>
      <c r="I808" s="351"/>
      <c r="J808" s="351"/>
      <c r="K808" s="351"/>
      <c r="L808" s="351"/>
      <c r="M808" s="351"/>
      <c r="N808" s="351"/>
      <c r="O808" s="351"/>
      <c r="P808" s="351"/>
      <c r="Q808" s="351"/>
      <c r="R808" s="351"/>
      <c r="S808" s="619"/>
      <c r="T808" s="351"/>
      <c r="U808" s="351"/>
      <c r="V808" s="351"/>
      <c r="W808" s="351"/>
      <c r="X808" s="351"/>
      <c r="Y808" s="351"/>
      <c r="Z808" s="351"/>
      <c r="AA808" s="351"/>
      <c r="AB808" s="351"/>
      <c r="AC808" s="351"/>
      <c r="AD808" s="351"/>
      <c r="AE808" s="351"/>
      <c r="AF808" s="351"/>
      <c r="AG808" s="351"/>
      <c r="AH808" s="351"/>
      <c r="AI808" s="351"/>
      <c r="AJ808" s="351"/>
      <c r="AK808" s="351"/>
      <c r="AL808" s="351"/>
      <c r="AM808" s="351"/>
    </row>
    <row r="809" ht="12.0" customHeight="1">
      <c r="A809" s="351"/>
      <c r="B809" s="351"/>
      <c r="C809" s="351"/>
      <c r="D809" s="351"/>
      <c r="E809" s="351"/>
      <c r="F809" s="351"/>
      <c r="G809" s="351"/>
      <c r="H809" s="351"/>
      <c r="I809" s="351"/>
      <c r="J809" s="351"/>
      <c r="K809" s="351"/>
      <c r="L809" s="351"/>
      <c r="M809" s="351"/>
      <c r="N809" s="351"/>
      <c r="O809" s="351"/>
      <c r="P809" s="351"/>
      <c r="Q809" s="351"/>
      <c r="R809" s="351"/>
      <c r="S809" s="619"/>
      <c r="T809" s="351"/>
      <c r="U809" s="351"/>
      <c r="V809" s="351"/>
      <c r="W809" s="351"/>
      <c r="X809" s="351"/>
      <c r="Y809" s="351"/>
      <c r="Z809" s="351"/>
      <c r="AA809" s="351"/>
      <c r="AB809" s="351"/>
      <c r="AC809" s="351"/>
      <c r="AD809" s="351"/>
      <c r="AE809" s="351"/>
      <c r="AF809" s="351"/>
      <c r="AG809" s="351"/>
      <c r="AH809" s="351"/>
      <c r="AI809" s="351"/>
      <c r="AJ809" s="351"/>
      <c r="AK809" s="351"/>
      <c r="AL809" s="351"/>
      <c r="AM809" s="351"/>
    </row>
    <row r="810" ht="12.0" customHeight="1">
      <c r="A810" s="351"/>
      <c r="B810" s="351"/>
      <c r="C810" s="351"/>
      <c r="D810" s="351"/>
      <c r="E810" s="351"/>
      <c r="F810" s="351"/>
      <c r="G810" s="351"/>
      <c r="H810" s="351"/>
      <c r="I810" s="351"/>
      <c r="J810" s="351"/>
      <c r="K810" s="351"/>
      <c r="L810" s="351"/>
      <c r="M810" s="351"/>
      <c r="N810" s="351"/>
      <c r="O810" s="351"/>
      <c r="P810" s="351"/>
      <c r="Q810" s="351"/>
      <c r="R810" s="351"/>
      <c r="S810" s="619"/>
      <c r="T810" s="351"/>
      <c r="U810" s="351"/>
      <c r="V810" s="351"/>
      <c r="W810" s="351"/>
      <c r="X810" s="351"/>
      <c r="Y810" s="351"/>
      <c r="Z810" s="351"/>
      <c r="AA810" s="351"/>
      <c r="AB810" s="351"/>
      <c r="AC810" s="351"/>
      <c r="AD810" s="351"/>
      <c r="AE810" s="351"/>
      <c r="AF810" s="351"/>
      <c r="AG810" s="351"/>
      <c r="AH810" s="351"/>
      <c r="AI810" s="351"/>
      <c r="AJ810" s="351"/>
      <c r="AK810" s="351"/>
      <c r="AL810" s="351"/>
      <c r="AM810" s="351"/>
    </row>
    <row r="811" ht="12.0" customHeight="1">
      <c r="A811" s="351"/>
      <c r="B811" s="351"/>
      <c r="C811" s="351"/>
      <c r="D811" s="351"/>
      <c r="E811" s="351"/>
      <c r="F811" s="351"/>
      <c r="G811" s="351"/>
      <c r="H811" s="351"/>
      <c r="I811" s="351"/>
      <c r="J811" s="351"/>
      <c r="K811" s="351"/>
      <c r="L811" s="351"/>
      <c r="M811" s="351"/>
      <c r="N811" s="351"/>
      <c r="O811" s="351"/>
      <c r="P811" s="351"/>
      <c r="Q811" s="351"/>
      <c r="R811" s="351"/>
      <c r="S811" s="619"/>
      <c r="T811" s="351"/>
      <c r="U811" s="351"/>
      <c r="V811" s="351"/>
      <c r="W811" s="351"/>
      <c r="X811" s="351"/>
      <c r="Y811" s="351"/>
      <c r="Z811" s="351"/>
      <c r="AA811" s="351"/>
      <c r="AB811" s="351"/>
      <c r="AC811" s="351"/>
      <c r="AD811" s="351"/>
      <c r="AE811" s="351"/>
      <c r="AF811" s="351"/>
      <c r="AG811" s="351"/>
      <c r="AH811" s="351"/>
      <c r="AI811" s="351"/>
      <c r="AJ811" s="351"/>
      <c r="AK811" s="351"/>
      <c r="AL811" s="351"/>
      <c r="AM811" s="351"/>
    </row>
    <row r="812" ht="12.0" customHeight="1">
      <c r="A812" s="351"/>
      <c r="B812" s="351"/>
      <c r="C812" s="351"/>
      <c r="D812" s="351"/>
      <c r="E812" s="351"/>
      <c r="F812" s="351"/>
      <c r="G812" s="351"/>
      <c r="H812" s="351"/>
      <c r="I812" s="351"/>
      <c r="J812" s="351"/>
      <c r="K812" s="351"/>
      <c r="L812" s="351"/>
      <c r="M812" s="351"/>
      <c r="N812" s="351"/>
      <c r="O812" s="351"/>
      <c r="P812" s="351"/>
      <c r="Q812" s="351"/>
      <c r="R812" s="351"/>
      <c r="S812" s="619"/>
      <c r="T812" s="351"/>
      <c r="U812" s="351"/>
      <c r="V812" s="351"/>
      <c r="W812" s="351"/>
      <c r="X812" s="351"/>
      <c r="Y812" s="351"/>
      <c r="Z812" s="351"/>
      <c r="AA812" s="351"/>
      <c r="AB812" s="351"/>
      <c r="AC812" s="351"/>
      <c r="AD812" s="351"/>
      <c r="AE812" s="351"/>
      <c r="AF812" s="351"/>
      <c r="AG812" s="351"/>
      <c r="AH812" s="351"/>
      <c r="AI812" s="351"/>
      <c r="AJ812" s="351"/>
      <c r="AK812" s="351"/>
      <c r="AL812" s="351"/>
      <c r="AM812" s="351"/>
    </row>
    <row r="813" ht="12.0" customHeight="1">
      <c r="A813" s="351"/>
      <c r="B813" s="351"/>
      <c r="C813" s="351"/>
      <c r="D813" s="351"/>
      <c r="E813" s="351"/>
      <c r="F813" s="351"/>
      <c r="G813" s="351"/>
      <c r="H813" s="351"/>
      <c r="I813" s="351"/>
      <c r="J813" s="351"/>
      <c r="K813" s="351"/>
      <c r="L813" s="351"/>
      <c r="M813" s="351"/>
      <c r="N813" s="351"/>
      <c r="O813" s="351"/>
      <c r="P813" s="351"/>
      <c r="Q813" s="351"/>
      <c r="R813" s="351"/>
      <c r="S813" s="619"/>
      <c r="T813" s="351"/>
      <c r="U813" s="351"/>
      <c r="V813" s="351"/>
      <c r="W813" s="351"/>
      <c r="X813" s="351"/>
      <c r="Y813" s="351"/>
      <c r="Z813" s="351"/>
      <c r="AA813" s="351"/>
      <c r="AB813" s="351"/>
      <c r="AC813" s="351"/>
      <c r="AD813" s="351"/>
      <c r="AE813" s="351"/>
      <c r="AF813" s="351"/>
      <c r="AG813" s="351"/>
      <c r="AH813" s="351"/>
      <c r="AI813" s="351"/>
      <c r="AJ813" s="351"/>
      <c r="AK813" s="351"/>
      <c r="AL813" s="351"/>
      <c r="AM813" s="351"/>
    </row>
    <row r="814" ht="12.0" customHeight="1">
      <c r="A814" s="351"/>
      <c r="B814" s="351"/>
      <c r="C814" s="351"/>
      <c r="D814" s="351"/>
      <c r="E814" s="351"/>
      <c r="F814" s="351"/>
      <c r="G814" s="351"/>
      <c r="H814" s="351"/>
      <c r="I814" s="351"/>
      <c r="J814" s="351"/>
      <c r="K814" s="351"/>
      <c r="L814" s="351"/>
      <c r="M814" s="351"/>
      <c r="N814" s="351"/>
      <c r="O814" s="351"/>
      <c r="P814" s="351"/>
      <c r="Q814" s="351"/>
      <c r="R814" s="351"/>
      <c r="S814" s="619"/>
      <c r="T814" s="351"/>
      <c r="U814" s="351"/>
      <c r="V814" s="351"/>
      <c r="W814" s="351"/>
      <c r="X814" s="351"/>
      <c r="Y814" s="351"/>
      <c r="Z814" s="351"/>
      <c r="AA814" s="351"/>
      <c r="AB814" s="351"/>
      <c r="AC814" s="351"/>
      <c r="AD814" s="351"/>
      <c r="AE814" s="351"/>
      <c r="AF814" s="351"/>
      <c r="AG814" s="351"/>
      <c r="AH814" s="351"/>
      <c r="AI814" s="351"/>
      <c r="AJ814" s="351"/>
      <c r="AK814" s="351"/>
      <c r="AL814" s="351"/>
      <c r="AM814" s="351"/>
    </row>
    <row r="815" ht="12.0" customHeight="1">
      <c r="A815" s="351"/>
      <c r="B815" s="351"/>
      <c r="C815" s="351"/>
      <c r="D815" s="351"/>
      <c r="E815" s="351"/>
      <c r="F815" s="351"/>
      <c r="G815" s="351"/>
      <c r="H815" s="351"/>
      <c r="I815" s="351"/>
      <c r="J815" s="351"/>
      <c r="K815" s="351"/>
      <c r="L815" s="351"/>
      <c r="M815" s="351"/>
      <c r="N815" s="351"/>
      <c r="O815" s="351"/>
      <c r="P815" s="351"/>
      <c r="Q815" s="351"/>
      <c r="R815" s="351"/>
      <c r="S815" s="619"/>
      <c r="T815" s="351"/>
      <c r="U815" s="351"/>
      <c r="V815" s="351"/>
      <c r="W815" s="351"/>
      <c r="X815" s="351"/>
      <c r="Y815" s="351"/>
      <c r="Z815" s="351"/>
      <c r="AA815" s="351"/>
      <c r="AB815" s="351"/>
      <c r="AC815" s="351"/>
      <c r="AD815" s="351"/>
      <c r="AE815" s="351"/>
      <c r="AF815" s="351"/>
      <c r="AG815" s="351"/>
      <c r="AH815" s="351"/>
      <c r="AI815" s="351"/>
      <c r="AJ815" s="351"/>
      <c r="AK815" s="351"/>
      <c r="AL815" s="351"/>
      <c r="AM815" s="351"/>
    </row>
    <row r="816" ht="12.0" customHeight="1">
      <c r="A816" s="351"/>
      <c r="B816" s="351"/>
      <c r="C816" s="351"/>
      <c r="D816" s="351"/>
      <c r="E816" s="351"/>
      <c r="F816" s="351"/>
      <c r="G816" s="351"/>
      <c r="H816" s="351"/>
      <c r="I816" s="351"/>
      <c r="J816" s="351"/>
      <c r="K816" s="351"/>
      <c r="L816" s="351"/>
      <c r="M816" s="351"/>
      <c r="N816" s="351"/>
      <c r="O816" s="351"/>
      <c r="P816" s="351"/>
      <c r="Q816" s="351"/>
      <c r="R816" s="351"/>
      <c r="S816" s="619"/>
      <c r="T816" s="351"/>
      <c r="U816" s="351"/>
      <c r="V816" s="351"/>
      <c r="W816" s="351"/>
      <c r="X816" s="351"/>
      <c r="Y816" s="351"/>
      <c r="Z816" s="351"/>
      <c r="AA816" s="351"/>
      <c r="AB816" s="351"/>
      <c r="AC816" s="351"/>
      <c r="AD816" s="351"/>
      <c r="AE816" s="351"/>
      <c r="AF816" s="351"/>
      <c r="AG816" s="351"/>
      <c r="AH816" s="351"/>
      <c r="AI816" s="351"/>
      <c r="AJ816" s="351"/>
      <c r="AK816" s="351"/>
      <c r="AL816" s="351"/>
      <c r="AM816" s="351"/>
    </row>
    <row r="817" ht="12.0" customHeight="1">
      <c r="A817" s="351"/>
      <c r="B817" s="351"/>
      <c r="C817" s="351"/>
      <c r="D817" s="351"/>
      <c r="E817" s="351"/>
      <c r="F817" s="351"/>
      <c r="G817" s="351"/>
      <c r="H817" s="351"/>
      <c r="I817" s="351"/>
      <c r="J817" s="351"/>
      <c r="K817" s="351"/>
      <c r="L817" s="351"/>
      <c r="M817" s="351"/>
      <c r="N817" s="351"/>
      <c r="O817" s="351"/>
      <c r="P817" s="351"/>
      <c r="Q817" s="351"/>
      <c r="R817" s="351"/>
      <c r="S817" s="619"/>
      <c r="T817" s="351"/>
      <c r="U817" s="351"/>
      <c r="V817" s="351"/>
      <c r="W817" s="351"/>
      <c r="X817" s="351"/>
      <c r="Y817" s="351"/>
      <c r="Z817" s="351"/>
      <c r="AA817" s="351"/>
      <c r="AB817" s="351"/>
      <c r="AC817" s="351"/>
      <c r="AD817" s="351"/>
      <c r="AE817" s="351"/>
      <c r="AF817" s="351"/>
      <c r="AG817" s="351"/>
      <c r="AH817" s="351"/>
      <c r="AI817" s="351"/>
      <c r="AJ817" s="351"/>
      <c r="AK817" s="351"/>
      <c r="AL817" s="351"/>
      <c r="AM817" s="351"/>
    </row>
    <row r="818" ht="12.0" customHeight="1">
      <c r="A818" s="351"/>
      <c r="B818" s="351"/>
      <c r="C818" s="351"/>
      <c r="D818" s="351"/>
      <c r="E818" s="351"/>
      <c r="F818" s="351"/>
      <c r="G818" s="351"/>
      <c r="H818" s="351"/>
      <c r="I818" s="351"/>
      <c r="J818" s="351"/>
      <c r="K818" s="351"/>
      <c r="L818" s="351"/>
      <c r="M818" s="351"/>
      <c r="N818" s="351"/>
      <c r="O818" s="351"/>
      <c r="P818" s="351"/>
      <c r="Q818" s="351"/>
      <c r="R818" s="351"/>
      <c r="S818" s="619"/>
      <c r="T818" s="351"/>
      <c r="U818" s="351"/>
      <c r="V818" s="351"/>
      <c r="W818" s="351"/>
      <c r="X818" s="351"/>
      <c r="Y818" s="351"/>
      <c r="Z818" s="351"/>
      <c r="AA818" s="351"/>
      <c r="AB818" s="351"/>
      <c r="AC818" s="351"/>
      <c r="AD818" s="351"/>
      <c r="AE818" s="351"/>
      <c r="AF818" s="351"/>
      <c r="AG818" s="351"/>
      <c r="AH818" s="351"/>
      <c r="AI818" s="351"/>
      <c r="AJ818" s="351"/>
      <c r="AK818" s="351"/>
      <c r="AL818" s="351"/>
      <c r="AM818" s="351"/>
    </row>
    <row r="819" ht="12.0" customHeight="1">
      <c r="A819" s="351"/>
      <c r="B819" s="351"/>
      <c r="C819" s="351"/>
      <c r="D819" s="351"/>
      <c r="E819" s="351"/>
      <c r="F819" s="351"/>
      <c r="G819" s="351"/>
      <c r="H819" s="351"/>
      <c r="I819" s="351"/>
      <c r="J819" s="351"/>
      <c r="K819" s="351"/>
      <c r="L819" s="351"/>
      <c r="M819" s="351"/>
      <c r="N819" s="351"/>
      <c r="O819" s="351"/>
      <c r="P819" s="351"/>
      <c r="Q819" s="351"/>
      <c r="R819" s="351"/>
      <c r="S819" s="619"/>
      <c r="T819" s="351"/>
      <c r="U819" s="351"/>
      <c r="V819" s="351"/>
      <c r="W819" s="351"/>
      <c r="X819" s="351"/>
      <c r="Y819" s="351"/>
      <c r="Z819" s="351"/>
      <c r="AA819" s="351"/>
      <c r="AB819" s="351"/>
      <c r="AC819" s="351"/>
      <c r="AD819" s="351"/>
      <c r="AE819" s="351"/>
      <c r="AF819" s="351"/>
      <c r="AG819" s="351"/>
      <c r="AH819" s="351"/>
      <c r="AI819" s="351"/>
      <c r="AJ819" s="351"/>
      <c r="AK819" s="351"/>
      <c r="AL819" s="351"/>
      <c r="AM819" s="351"/>
    </row>
    <row r="820" ht="12.0" customHeight="1">
      <c r="A820" s="351"/>
      <c r="B820" s="351"/>
      <c r="C820" s="351"/>
      <c r="D820" s="351"/>
      <c r="E820" s="351"/>
      <c r="F820" s="351"/>
      <c r="G820" s="351"/>
      <c r="H820" s="351"/>
      <c r="I820" s="351"/>
      <c r="J820" s="351"/>
      <c r="K820" s="351"/>
      <c r="L820" s="351"/>
      <c r="M820" s="351"/>
      <c r="N820" s="351"/>
      <c r="O820" s="351"/>
      <c r="P820" s="351"/>
      <c r="Q820" s="351"/>
      <c r="R820" s="351"/>
      <c r="S820" s="619"/>
      <c r="T820" s="351"/>
      <c r="U820" s="351"/>
      <c r="V820" s="351"/>
      <c r="W820" s="351"/>
      <c r="X820" s="351"/>
      <c r="Y820" s="351"/>
      <c r="Z820" s="351"/>
      <c r="AA820" s="351"/>
      <c r="AB820" s="351"/>
      <c r="AC820" s="351"/>
      <c r="AD820" s="351"/>
      <c r="AE820" s="351"/>
      <c r="AF820" s="351"/>
      <c r="AG820" s="351"/>
      <c r="AH820" s="351"/>
      <c r="AI820" s="351"/>
      <c r="AJ820" s="351"/>
      <c r="AK820" s="351"/>
      <c r="AL820" s="351"/>
      <c r="AM820" s="351"/>
    </row>
    <row r="821" ht="12.0" customHeight="1">
      <c r="A821" s="351"/>
      <c r="B821" s="351"/>
      <c r="C821" s="351"/>
      <c r="D821" s="351"/>
      <c r="E821" s="351"/>
      <c r="F821" s="351"/>
      <c r="G821" s="351"/>
      <c r="H821" s="351"/>
      <c r="I821" s="351"/>
      <c r="J821" s="351"/>
      <c r="K821" s="351"/>
      <c r="L821" s="351"/>
      <c r="M821" s="351"/>
      <c r="N821" s="351"/>
      <c r="O821" s="351"/>
      <c r="P821" s="351"/>
      <c r="Q821" s="351"/>
      <c r="R821" s="351"/>
      <c r="S821" s="619"/>
      <c r="T821" s="351"/>
      <c r="U821" s="351"/>
      <c r="V821" s="351"/>
      <c r="W821" s="351"/>
      <c r="X821" s="351"/>
      <c r="Y821" s="351"/>
      <c r="Z821" s="351"/>
      <c r="AA821" s="351"/>
      <c r="AB821" s="351"/>
      <c r="AC821" s="351"/>
      <c r="AD821" s="351"/>
      <c r="AE821" s="351"/>
      <c r="AF821" s="351"/>
      <c r="AG821" s="351"/>
      <c r="AH821" s="351"/>
      <c r="AI821" s="351"/>
      <c r="AJ821" s="351"/>
      <c r="AK821" s="351"/>
      <c r="AL821" s="351"/>
      <c r="AM821" s="351"/>
    </row>
    <row r="822" ht="12.0" customHeight="1">
      <c r="A822" s="351"/>
      <c r="B822" s="351"/>
      <c r="C822" s="351"/>
      <c r="D822" s="351"/>
      <c r="E822" s="351"/>
      <c r="F822" s="351"/>
      <c r="G822" s="351"/>
      <c r="H822" s="351"/>
      <c r="I822" s="351"/>
      <c r="J822" s="351"/>
      <c r="K822" s="351"/>
      <c r="L822" s="351"/>
      <c r="M822" s="351"/>
      <c r="N822" s="351"/>
      <c r="O822" s="351"/>
      <c r="P822" s="351"/>
      <c r="Q822" s="351"/>
      <c r="R822" s="351"/>
      <c r="S822" s="619"/>
      <c r="T822" s="351"/>
      <c r="U822" s="351"/>
      <c r="V822" s="351"/>
      <c r="W822" s="351"/>
      <c r="X822" s="351"/>
      <c r="Y822" s="351"/>
      <c r="Z822" s="351"/>
      <c r="AA822" s="351"/>
      <c r="AB822" s="351"/>
      <c r="AC822" s="351"/>
      <c r="AD822" s="351"/>
      <c r="AE822" s="351"/>
      <c r="AF822" s="351"/>
      <c r="AG822" s="351"/>
      <c r="AH822" s="351"/>
      <c r="AI822" s="351"/>
      <c r="AJ822" s="351"/>
      <c r="AK822" s="351"/>
      <c r="AL822" s="351"/>
      <c r="AM822" s="351"/>
    </row>
    <row r="823" ht="12.0" customHeight="1">
      <c r="A823" s="351"/>
      <c r="B823" s="351"/>
      <c r="C823" s="351"/>
      <c r="D823" s="351"/>
      <c r="E823" s="351"/>
      <c r="F823" s="351"/>
      <c r="G823" s="351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R823" s="351"/>
      <c r="S823" s="619"/>
      <c r="T823" s="351"/>
      <c r="U823" s="351"/>
      <c r="V823" s="351"/>
      <c r="W823" s="351"/>
      <c r="X823" s="351"/>
      <c r="Y823" s="351"/>
      <c r="Z823" s="351"/>
      <c r="AA823" s="351"/>
      <c r="AB823" s="351"/>
      <c r="AC823" s="351"/>
      <c r="AD823" s="351"/>
      <c r="AE823" s="351"/>
      <c r="AF823" s="351"/>
      <c r="AG823" s="351"/>
      <c r="AH823" s="351"/>
      <c r="AI823" s="351"/>
      <c r="AJ823" s="351"/>
      <c r="AK823" s="351"/>
      <c r="AL823" s="351"/>
      <c r="AM823" s="351"/>
    </row>
    <row r="824" ht="12.0" customHeight="1">
      <c r="A824" s="351"/>
      <c r="B824" s="351"/>
      <c r="C824" s="351"/>
      <c r="D824" s="351"/>
      <c r="E824" s="351"/>
      <c r="F824" s="351"/>
      <c r="G824" s="351"/>
      <c r="H824" s="351"/>
      <c r="I824" s="351"/>
      <c r="J824" s="351"/>
      <c r="K824" s="351"/>
      <c r="L824" s="351"/>
      <c r="M824" s="351"/>
      <c r="N824" s="351"/>
      <c r="O824" s="351"/>
      <c r="P824" s="351"/>
      <c r="Q824" s="351"/>
      <c r="R824" s="351"/>
      <c r="S824" s="619"/>
      <c r="T824" s="351"/>
      <c r="U824" s="351"/>
      <c r="V824" s="351"/>
      <c r="W824" s="351"/>
      <c r="X824" s="351"/>
      <c r="Y824" s="351"/>
      <c r="Z824" s="351"/>
      <c r="AA824" s="351"/>
      <c r="AB824" s="351"/>
      <c r="AC824" s="351"/>
      <c r="AD824" s="351"/>
      <c r="AE824" s="351"/>
      <c r="AF824" s="351"/>
      <c r="AG824" s="351"/>
      <c r="AH824" s="351"/>
      <c r="AI824" s="351"/>
      <c r="AJ824" s="351"/>
      <c r="AK824" s="351"/>
      <c r="AL824" s="351"/>
      <c r="AM824" s="351"/>
    </row>
    <row r="825" ht="12.0" customHeight="1">
      <c r="A825" s="351"/>
      <c r="B825" s="351"/>
      <c r="C825" s="351"/>
      <c r="D825" s="351"/>
      <c r="E825" s="351"/>
      <c r="F825" s="351"/>
      <c r="G825" s="351"/>
      <c r="H825" s="351"/>
      <c r="I825" s="351"/>
      <c r="J825" s="351"/>
      <c r="K825" s="351"/>
      <c r="L825" s="351"/>
      <c r="M825" s="351"/>
      <c r="N825" s="351"/>
      <c r="O825" s="351"/>
      <c r="P825" s="351"/>
      <c r="Q825" s="351"/>
      <c r="R825" s="351"/>
      <c r="S825" s="619"/>
      <c r="T825" s="351"/>
      <c r="U825" s="351"/>
      <c r="V825" s="351"/>
      <c r="W825" s="351"/>
      <c r="X825" s="351"/>
      <c r="Y825" s="351"/>
      <c r="Z825" s="351"/>
      <c r="AA825" s="351"/>
      <c r="AB825" s="351"/>
      <c r="AC825" s="351"/>
      <c r="AD825" s="351"/>
      <c r="AE825" s="351"/>
      <c r="AF825" s="351"/>
      <c r="AG825" s="351"/>
      <c r="AH825" s="351"/>
      <c r="AI825" s="351"/>
      <c r="AJ825" s="351"/>
      <c r="AK825" s="351"/>
      <c r="AL825" s="351"/>
      <c r="AM825" s="351"/>
    </row>
    <row r="826" ht="12.0" customHeight="1">
      <c r="A826" s="351"/>
      <c r="B826" s="351"/>
      <c r="C826" s="351"/>
      <c r="D826" s="351"/>
      <c r="E826" s="351"/>
      <c r="F826" s="351"/>
      <c r="G826" s="351"/>
      <c r="H826" s="351"/>
      <c r="I826" s="351"/>
      <c r="J826" s="351"/>
      <c r="K826" s="351"/>
      <c r="L826" s="351"/>
      <c r="M826" s="351"/>
      <c r="N826" s="351"/>
      <c r="O826" s="351"/>
      <c r="P826" s="351"/>
      <c r="Q826" s="351"/>
      <c r="R826" s="351"/>
      <c r="S826" s="619"/>
      <c r="T826" s="351"/>
      <c r="U826" s="351"/>
      <c r="V826" s="351"/>
      <c r="W826" s="351"/>
      <c r="X826" s="351"/>
      <c r="Y826" s="351"/>
      <c r="Z826" s="351"/>
      <c r="AA826" s="351"/>
      <c r="AB826" s="351"/>
      <c r="AC826" s="351"/>
      <c r="AD826" s="351"/>
      <c r="AE826" s="351"/>
      <c r="AF826" s="351"/>
      <c r="AG826" s="351"/>
      <c r="AH826" s="351"/>
      <c r="AI826" s="351"/>
      <c r="AJ826" s="351"/>
      <c r="AK826" s="351"/>
      <c r="AL826" s="351"/>
      <c r="AM826" s="351"/>
    </row>
    <row r="827" ht="12.0" customHeight="1">
      <c r="A827" s="351"/>
      <c r="B827" s="351"/>
      <c r="C827" s="351"/>
      <c r="D827" s="351"/>
      <c r="E827" s="351"/>
      <c r="F827" s="351"/>
      <c r="G827" s="351"/>
      <c r="H827" s="351"/>
      <c r="I827" s="351"/>
      <c r="J827" s="351"/>
      <c r="K827" s="351"/>
      <c r="L827" s="351"/>
      <c r="M827" s="351"/>
      <c r="N827" s="351"/>
      <c r="O827" s="351"/>
      <c r="P827" s="351"/>
      <c r="Q827" s="351"/>
      <c r="R827" s="351"/>
      <c r="S827" s="619"/>
      <c r="T827" s="351"/>
      <c r="U827" s="351"/>
      <c r="V827" s="351"/>
      <c r="W827" s="351"/>
      <c r="X827" s="351"/>
      <c r="Y827" s="351"/>
      <c r="Z827" s="351"/>
      <c r="AA827" s="351"/>
      <c r="AB827" s="351"/>
      <c r="AC827" s="351"/>
      <c r="AD827" s="351"/>
      <c r="AE827" s="351"/>
      <c r="AF827" s="351"/>
      <c r="AG827" s="351"/>
      <c r="AH827" s="351"/>
      <c r="AI827" s="351"/>
      <c r="AJ827" s="351"/>
      <c r="AK827" s="351"/>
      <c r="AL827" s="351"/>
      <c r="AM827" s="351"/>
    </row>
    <row r="828" ht="12.0" customHeight="1">
      <c r="A828" s="351"/>
      <c r="B828" s="351"/>
      <c r="C828" s="351"/>
      <c r="D828" s="351"/>
      <c r="E828" s="351"/>
      <c r="F828" s="351"/>
      <c r="G828" s="351"/>
      <c r="H828" s="351"/>
      <c r="I828" s="351"/>
      <c r="J828" s="351"/>
      <c r="K828" s="351"/>
      <c r="L828" s="351"/>
      <c r="M828" s="351"/>
      <c r="N828" s="351"/>
      <c r="O828" s="351"/>
      <c r="P828" s="351"/>
      <c r="Q828" s="351"/>
      <c r="R828" s="351"/>
      <c r="S828" s="619"/>
      <c r="T828" s="351"/>
      <c r="U828" s="351"/>
      <c r="V828" s="351"/>
      <c r="W828" s="351"/>
      <c r="X828" s="351"/>
      <c r="Y828" s="351"/>
      <c r="Z828" s="351"/>
      <c r="AA828" s="351"/>
      <c r="AB828" s="351"/>
      <c r="AC828" s="351"/>
      <c r="AD828" s="351"/>
      <c r="AE828" s="351"/>
      <c r="AF828" s="351"/>
      <c r="AG828" s="351"/>
      <c r="AH828" s="351"/>
      <c r="AI828" s="351"/>
      <c r="AJ828" s="351"/>
      <c r="AK828" s="351"/>
      <c r="AL828" s="351"/>
      <c r="AM828" s="351"/>
    </row>
    <row r="829" ht="12.0" customHeight="1">
      <c r="A829" s="351"/>
      <c r="B829" s="351"/>
      <c r="C829" s="351"/>
      <c r="D829" s="351"/>
      <c r="E829" s="351"/>
      <c r="F829" s="351"/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619"/>
      <c r="T829" s="351"/>
      <c r="U829" s="351"/>
      <c r="V829" s="351"/>
      <c r="W829" s="351"/>
      <c r="X829" s="351"/>
      <c r="Y829" s="351"/>
      <c r="Z829" s="351"/>
      <c r="AA829" s="351"/>
      <c r="AB829" s="351"/>
      <c r="AC829" s="351"/>
      <c r="AD829" s="351"/>
      <c r="AE829" s="351"/>
      <c r="AF829" s="351"/>
      <c r="AG829" s="351"/>
      <c r="AH829" s="351"/>
      <c r="AI829" s="351"/>
      <c r="AJ829" s="351"/>
      <c r="AK829" s="351"/>
      <c r="AL829" s="351"/>
      <c r="AM829" s="351"/>
    </row>
    <row r="830" ht="12.0" customHeight="1">
      <c r="A830" s="351"/>
      <c r="B830" s="351"/>
      <c r="C830" s="351"/>
      <c r="D830" s="351"/>
      <c r="E830" s="351"/>
      <c r="F830" s="351"/>
      <c r="G830" s="351"/>
      <c r="H830" s="351"/>
      <c r="I830" s="351"/>
      <c r="J830" s="351"/>
      <c r="K830" s="351"/>
      <c r="L830" s="351"/>
      <c r="M830" s="351"/>
      <c r="N830" s="351"/>
      <c r="O830" s="351"/>
      <c r="P830" s="351"/>
      <c r="Q830" s="351"/>
      <c r="R830" s="351"/>
      <c r="S830" s="619"/>
      <c r="T830" s="351"/>
      <c r="U830" s="351"/>
      <c r="V830" s="351"/>
      <c r="W830" s="351"/>
      <c r="X830" s="351"/>
      <c r="Y830" s="351"/>
      <c r="Z830" s="351"/>
      <c r="AA830" s="351"/>
      <c r="AB830" s="351"/>
      <c r="AC830" s="351"/>
      <c r="AD830" s="351"/>
      <c r="AE830" s="351"/>
      <c r="AF830" s="351"/>
      <c r="AG830" s="351"/>
      <c r="AH830" s="351"/>
      <c r="AI830" s="351"/>
      <c r="AJ830" s="351"/>
      <c r="AK830" s="351"/>
      <c r="AL830" s="351"/>
      <c r="AM830" s="351"/>
    </row>
    <row r="831" ht="12.0" customHeight="1">
      <c r="A831" s="351"/>
      <c r="B831" s="351"/>
      <c r="C831" s="351"/>
      <c r="D831" s="351"/>
      <c r="E831" s="351"/>
      <c r="F831" s="351"/>
      <c r="G831" s="351"/>
      <c r="H831" s="351"/>
      <c r="I831" s="351"/>
      <c r="J831" s="351"/>
      <c r="K831" s="351"/>
      <c r="L831" s="351"/>
      <c r="M831" s="351"/>
      <c r="N831" s="351"/>
      <c r="O831" s="351"/>
      <c r="P831" s="351"/>
      <c r="Q831" s="351"/>
      <c r="R831" s="351"/>
      <c r="S831" s="619"/>
      <c r="T831" s="351"/>
      <c r="U831" s="351"/>
      <c r="V831" s="351"/>
      <c r="W831" s="351"/>
      <c r="X831" s="351"/>
      <c r="Y831" s="351"/>
      <c r="Z831" s="351"/>
      <c r="AA831" s="351"/>
      <c r="AB831" s="351"/>
      <c r="AC831" s="351"/>
      <c r="AD831" s="351"/>
      <c r="AE831" s="351"/>
      <c r="AF831" s="351"/>
      <c r="AG831" s="351"/>
      <c r="AH831" s="351"/>
      <c r="AI831" s="351"/>
      <c r="AJ831" s="351"/>
      <c r="AK831" s="351"/>
      <c r="AL831" s="351"/>
      <c r="AM831" s="351"/>
    </row>
    <row r="832" ht="12.0" customHeight="1">
      <c r="A832" s="351"/>
      <c r="B832" s="351"/>
      <c r="C832" s="351"/>
      <c r="D832" s="351"/>
      <c r="E832" s="351"/>
      <c r="F832" s="351"/>
      <c r="G832" s="351"/>
      <c r="H832" s="351"/>
      <c r="I832" s="351"/>
      <c r="J832" s="351"/>
      <c r="K832" s="351"/>
      <c r="L832" s="351"/>
      <c r="M832" s="351"/>
      <c r="N832" s="351"/>
      <c r="O832" s="351"/>
      <c r="P832" s="351"/>
      <c r="Q832" s="351"/>
      <c r="R832" s="351"/>
      <c r="S832" s="619"/>
      <c r="T832" s="351"/>
      <c r="U832" s="351"/>
      <c r="V832" s="351"/>
      <c r="W832" s="351"/>
      <c r="X832" s="351"/>
      <c r="Y832" s="351"/>
      <c r="Z832" s="351"/>
      <c r="AA832" s="351"/>
      <c r="AB832" s="351"/>
      <c r="AC832" s="351"/>
      <c r="AD832" s="351"/>
      <c r="AE832" s="351"/>
      <c r="AF832" s="351"/>
      <c r="AG832" s="351"/>
      <c r="AH832" s="351"/>
      <c r="AI832" s="351"/>
      <c r="AJ832" s="351"/>
      <c r="AK832" s="351"/>
      <c r="AL832" s="351"/>
      <c r="AM832" s="351"/>
    </row>
    <row r="833" ht="12.0" customHeight="1">
      <c r="A833" s="351"/>
      <c r="B833" s="351"/>
      <c r="C833" s="351"/>
      <c r="D833" s="351"/>
      <c r="E833" s="351"/>
      <c r="F833" s="351"/>
      <c r="G833" s="351"/>
      <c r="H833" s="351"/>
      <c r="I833" s="351"/>
      <c r="J833" s="351"/>
      <c r="K833" s="351"/>
      <c r="L833" s="351"/>
      <c r="M833" s="351"/>
      <c r="N833" s="351"/>
      <c r="O833" s="351"/>
      <c r="P833" s="351"/>
      <c r="Q833" s="351"/>
      <c r="R833" s="351"/>
      <c r="S833" s="619"/>
      <c r="T833" s="351"/>
      <c r="U833" s="351"/>
      <c r="V833" s="351"/>
      <c r="W833" s="351"/>
      <c r="X833" s="351"/>
      <c r="Y833" s="351"/>
      <c r="Z833" s="351"/>
      <c r="AA833" s="351"/>
      <c r="AB833" s="351"/>
      <c r="AC833" s="351"/>
      <c r="AD833" s="351"/>
      <c r="AE833" s="351"/>
      <c r="AF833" s="351"/>
      <c r="AG833" s="351"/>
      <c r="AH833" s="351"/>
      <c r="AI833" s="351"/>
      <c r="AJ833" s="351"/>
      <c r="AK833" s="351"/>
      <c r="AL833" s="351"/>
      <c r="AM833" s="351"/>
    </row>
    <row r="834" ht="12.0" customHeight="1">
      <c r="A834" s="351"/>
      <c r="B834" s="351"/>
      <c r="C834" s="351"/>
      <c r="D834" s="351"/>
      <c r="E834" s="351"/>
      <c r="F834" s="351"/>
      <c r="G834" s="351"/>
      <c r="H834" s="351"/>
      <c r="I834" s="351"/>
      <c r="J834" s="351"/>
      <c r="K834" s="351"/>
      <c r="L834" s="351"/>
      <c r="M834" s="351"/>
      <c r="N834" s="351"/>
      <c r="O834" s="351"/>
      <c r="P834" s="351"/>
      <c r="Q834" s="351"/>
      <c r="R834" s="351"/>
      <c r="S834" s="619"/>
      <c r="T834" s="351"/>
      <c r="U834" s="351"/>
      <c r="V834" s="351"/>
      <c r="W834" s="351"/>
      <c r="X834" s="351"/>
      <c r="Y834" s="351"/>
      <c r="Z834" s="351"/>
      <c r="AA834" s="351"/>
      <c r="AB834" s="351"/>
      <c r="AC834" s="351"/>
      <c r="AD834" s="351"/>
      <c r="AE834" s="351"/>
      <c r="AF834" s="351"/>
      <c r="AG834" s="351"/>
      <c r="AH834" s="351"/>
      <c r="AI834" s="351"/>
      <c r="AJ834" s="351"/>
      <c r="AK834" s="351"/>
      <c r="AL834" s="351"/>
      <c r="AM834" s="351"/>
    </row>
    <row r="835" ht="12.0" customHeight="1">
      <c r="A835" s="351"/>
      <c r="B835" s="351"/>
      <c r="C835" s="351"/>
      <c r="D835" s="351"/>
      <c r="E835" s="351"/>
      <c r="F835" s="351"/>
      <c r="G835" s="351"/>
      <c r="H835" s="351"/>
      <c r="I835" s="351"/>
      <c r="J835" s="351"/>
      <c r="K835" s="351"/>
      <c r="L835" s="351"/>
      <c r="M835" s="351"/>
      <c r="N835" s="351"/>
      <c r="O835" s="351"/>
      <c r="P835" s="351"/>
      <c r="Q835" s="351"/>
      <c r="R835" s="351"/>
      <c r="S835" s="619"/>
      <c r="T835" s="351"/>
      <c r="U835" s="351"/>
      <c r="V835" s="351"/>
      <c r="W835" s="351"/>
      <c r="X835" s="351"/>
      <c r="Y835" s="351"/>
      <c r="Z835" s="351"/>
      <c r="AA835" s="351"/>
      <c r="AB835" s="351"/>
      <c r="AC835" s="351"/>
      <c r="AD835" s="351"/>
      <c r="AE835" s="351"/>
      <c r="AF835" s="351"/>
      <c r="AG835" s="351"/>
      <c r="AH835" s="351"/>
      <c r="AI835" s="351"/>
      <c r="AJ835" s="351"/>
      <c r="AK835" s="351"/>
      <c r="AL835" s="351"/>
      <c r="AM835" s="351"/>
    </row>
    <row r="836" ht="12.0" customHeight="1">
      <c r="A836" s="351"/>
      <c r="B836" s="351"/>
      <c r="C836" s="351"/>
      <c r="D836" s="351"/>
      <c r="E836" s="351"/>
      <c r="F836" s="351"/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619"/>
      <c r="T836" s="351"/>
      <c r="U836" s="351"/>
      <c r="V836" s="351"/>
      <c r="W836" s="351"/>
      <c r="X836" s="351"/>
      <c r="Y836" s="351"/>
      <c r="Z836" s="351"/>
      <c r="AA836" s="351"/>
      <c r="AB836" s="351"/>
      <c r="AC836" s="351"/>
      <c r="AD836" s="351"/>
      <c r="AE836" s="351"/>
      <c r="AF836" s="351"/>
      <c r="AG836" s="351"/>
      <c r="AH836" s="351"/>
      <c r="AI836" s="351"/>
      <c r="AJ836" s="351"/>
      <c r="AK836" s="351"/>
      <c r="AL836" s="351"/>
      <c r="AM836" s="351"/>
    </row>
    <row r="837" ht="12.0" customHeight="1">
      <c r="A837" s="351"/>
      <c r="B837" s="351"/>
      <c r="C837" s="351"/>
      <c r="D837" s="351"/>
      <c r="E837" s="351"/>
      <c r="F837" s="351"/>
      <c r="G837" s="351"/>
      <c r="H837" s="351"/>
      <c r="I837" s="351"/>
      <c r="J837" s="351"/>
      <c r="K837" s="351"/>
      <c r="L837" s="351"/>
      <c r="M837" s="351"/>
      <c r="N837" s="351"/>
      <c r="O837" s="351"/>
      <c r="P837" s="351"/>
      <c r="Q837" s="351"/>
      <c r="R837" s="351"/>
      <c r="S837" s="619"/>
      <c r="T837" s="351"/>
      <c r="U837" s="351"/>
      <c r="V837" s="351"/>
      <c r="W837" s="351"/>
      <c r="X837" s="351"/>
      <c r="Y837" s="351"/>
      <c r="Z837" s="351"/>
      <c r="AA837" s="351"/>
      <c r="AB837" s="351"/>
      <c r="AC837" s="351"/>
      <c r="AD837" s="351"/>
      <c r="AE837" s="351"/>
      <c r="AF837" s="351"/>
      <c r="AG837" s="351"/>
      <c r="AH837" s="351"/>
      <c r="AI837" s="351"/>
      <c r="AJ837" s="351"/>
      <c r="AK837" s="351"/>
      <c r="AL837" s="351"/>
      <c r="AM837" s="351"/>
    </row>
    <row r="838" ht="12.0" customHeight="1">
      <c r="A838" s="351"/>
      <c r="B838" s="351"/>
      <c r="C838" s="351"/>
      <c r="D838" s="351"/>
      <c r="E838" s="351"/>
      <c r="F838" s="351"/>
      <c r="G838" s="351"/>
      <c r="H838" s="351"/>
      <c r="I838" s="351"/>
      <c r="J838" s="351"/>
      <c r="K838" s="351"/>
      <c r="L838" s="351"/>
      <c r="M838" s="351"/>
      <c r="N838" s="351"/>
      <c r="O838" s="351"/>
      <c r="P838" s="351"/>
      <c r="Q838" s="351"/>
      <c r="R838" s="351"/>
      <c r="S838" s="619"/>
      <c r="T838" s="351"/>
      <c r="U838" s="351"/>
      <c r="V838" s="351"/>
      <c r="W838" s="351"/>
      <c r="X838" s="351"/>
      <c r="Y838" s="351"/>
      <c r="Z838" s="351"/>
      <c r="AA838" s="351"/>
      <c r="AB838" s="351"/>
      <c r="AC838" s="351"/>
      <c r="AD838" s="351"/>
      <c r="AE838" s="351"/>
      <c r="AF838" s="351"/>
      <c r="AG838" s="351"/>
      <c r="AH838" s="351"/>
      <c r="AI838" s="351"/>
      <c r="AJ838" s="351"/>
      <c r="AK838" s="351"/>
      <c r="AL838" s="351"/>
      <c r="AM838" s="351"/>
    </row>
    <row r="839" ht="12.0" customHeight="1">
      <c r="A839" s="351"/>
      <c r="B839" s="351"/>
      <c r="C839" s="351"/>
      <c r="D839" s="351"/>
      <c r="E839" s="351"/>
      <c r="F839" s="351"/>
      <c r="G839" s="351"/>
      <c r="H839" s="351"/>
      <c r="I839" s="351"/>
      <c r="J839" s="351"/>
      <c r="K839" s="351"/>
      <c r="L839" s="351"/>
      <c r="M839" s="351"/>
      <c r="N839" s="351"/>
      <c r="O839" s="351"/>
      <c r="P839" s="351"/>
      <c r="Q839" s="351"/>
      <c r="R839" s="351"/>
      <c r="S839" s="619"/>
      <c r="T839" s="351"/>
      <c r="U839" s="351"/>
      <c r="V839" s="351"/>
      <c r="W839" s="351"/>
      <c r="X839" s="351"/>
      <c r="Y839" s="351"/>
      <c r="Z839" s="351"/>
      <c r="AA839" s="351"/>
      <c r="AB839" s="351"/>
      <c r="AC839" s="351"/>
      <c r="AD839" s="351"/>
      <c r="AE839" s="351"/>
      <c r="AF839" s="351"/>
      <c r="AG839" s="351"/>
      <c r="AH839" s="351"/>
      <c r="AI839" s="351"/>
      <c r="AJ839" s="351"/>
      <c r="AK839" s="351"/>
      <c r="AL839" s="351"/>
      <c r="AM839" s="351"/>
    </row>
    <row r="840" ht="12.0" customHeight="1">
      <c r="A840" s="351"/>
      <c r="B840" s="351"/>
      <c r="C840" s="351"/>
      <c r="D840" s="351"/>
      <c r="E840" s="351"/>
      <c r="F840" s="351"/>
      <c r="G840" s="351"/>
      <c r="H840" s="351"/>
      <c r="I840" s="351"/>
      <c r="J840" s="351"/>
      <c r="K840" s="351"/>
      <c r="L840" s="351"/>
      <c r="M840" s="351"/>
      <c r="N840" s="351"/>
      <c r="O840" s="351"/>
      <c r="P840" s="351"/>
      <c r="Q840" s="351"/>
      <c r="R840" s="351"/>
      <c r="S840" s="619"/>
      <c r="T840" s="351"/>
      <c r="U840" s="351"/>
      <c r="V840" s="351"/>
      <c r="W840" s="351"/>
      <c r="X840" s="351"/>
      <c r="Y840" s="351"/>
      <c r="Z840" s="351"/>
      <c r="AA840" s="351"/>
      <c r="AB840" s="351"/>
      <c r="AC840" s="351"/>
      <c r="AD840" s="351"/>
      <c r="AE840" s="351"/>
      <c r="AF840" s="351"/>
      <c r="AG840" s="351"/>
      <c r="AH840" s="351"/>
      <c r="AI840" s="351"/>
      <c r="AJ840" s="351"/>
      <c r="AK840" s="351"/>
      <c r="AL840" s="351"/>
      <c r="AM840" s="351"/>
    </row>
    <row r="841" ht="12.0" customHeight="1">
      <c r="A841" s="351"/>
      <c r="B841" s="351"/>
      <c r="C841" s="351"/>
      <c r="D841" s="351"/>
      <c r="E841" s="351"/>
      <c r="F841" s="351"/>
      <c r="G841" s="351"/>
      <c r="H841" s="351"/>
      <c r="I841" s="351"/>
      <c r="J841" s="351"/>
      <c r="K841" s="351"/>
      <c r="L841" s="351"/>
      <c r="M841" s="351"/>
      <c r="N841" s="351"/>
      <c r="O841" s="351"/>
      <c r="P841" s="351"/>
      <c r="Q841" s="351"/>
      <c r="R841" s="351"/>
      <c r="S841" s="619"/>
      <c r="T841" s="351"/>
      <c r="U841" s="351"/>
      <c r="V841" s="351"/>
      <c r="W841" s="351"/>
      <c r="X841" s="351"/>
      <c r="Y841" s="351"/>
      <c r="Z841" s="351"/>
      <c r="AA841" s="351"/>
      <c r="AB841" s="351"/>
      <c r="AC841" s="351"/>
      <c r="AD841" s="351"/>
      <c r="AE841" s="351"/>
      <c r="AF841" s="351"/>
      <c r="AG841" s="351"/>
      <c r="AH841" s="351"/>
      <c r="AI841" s="351"/>
      <c r="AJ841" s="351"/>
      <c r="AK841" s="351"/>
      <c r="AL841" s="351"/>
      <c r="AM841" s="351"/>
    </row>
    <row r="842" ht="12.0" customHeight="1">
      <c r="A842" s="351"/>
      <c r="B842" s="351"/>
      <c r="C842" s="351"/>
      <c r="D842" s="351"/>
      <c r="E842" s="351"/>
      <c r="F842" s="351"/>
      <c r="G842" s="351"/>
      <c r="H842" s="351"/>
      <c r="I842" s="351"/>
      <c r="J842" s="351"/>
      <c r="K842" s="351"/>
      <c r="L842" s="351"/>
      <c r="M842" s="351"/>
      <c r="N842" s="351"/>
      <c r="O842" s="351"/>
      <c r="P842" s="351"/>
      <c r="Q842" s="351"/>
      <c r="R842" s="351"/>
      <c r="S842" s="619"/>
      <c r="T842" s="351"/>
      <c r="U842" s="351"/>
      <c r="V842" s="351"/>
      <c r="W842" s="351"/>
      <c r="X842" s="351"/>
      <c r="Y842" s="351"/>
      <c r="Z842" s="351"/>
      <c r="AA842" s="351"/>
      <c r="AB842" s="351"/>
      <c r="AC842" s="351"/>
      <c r="AD842" s="351"/>
      <c r="AE842" s="351"/>
      <c r="AF842" s="351"/>
      <c r="AG842" s="351"/>
      <c r="AH842" s="351"/>
      <c r="AI842" s="351"/>
      <c r="AJ842" s="351"/>
      <c r="AK842" s="351"/>
      <c r="AL842" s="351"/>
      <c r="AM842" s="351"/>
    </row>
    <row r="843" ht="12.0" customHeight="1">
      <c r="A843" s="351"/>
      <c r="B843" s="351"/>
      <c r="C843" s="351"/>
      <c r="D843" s="351"/>
      <c r="E843" s="351"/>
      <c r="F843" s="351"/>
      <c r="G843" s="351"/>
      <c r="H843" s="351"/>
      <c r="I843" s="351"/>
      <c r="J843" s="351"/>
      <c r="K843" s="351"/>
      <c r="L843" s="351"/>
      <c r="M843" s="351"/>
      <c r="N843" s="351"/>
      <c r="O843" s="351"/>
      <c r="P843" s="351"/>
      <c r="Q843" s="351"/>
      <c r="R843" s="351"/>
      <c r="S843" s="619"/>
      <c r="T843" s="351"/>
      <c r="U843" s="351"/>
      <c r="V843" s="351"/>
      <c r="W843" s="351"/>
      <c r="X843" s="351"/>
      <c r="Y843" s="351"/>
      <c r="Z843" s="351"/>
      <c r="AA843" s="351"/>
      <c r="AB843" s="351"/>
      <c r="AC843" s="351"/>
      <c r="AD843" s="351"/>
      <c r="AE843" s="351"/>
      <c r="AF843" s="351"/>
      <c r="AG843" s="351"/>
      <c r="AH843" s="351"/>
      <c r="AI843" s="351"/>
      <c r="AJ843" s="351"/>
      <c r="AK843" s="351"/>
      <c r="AL843" s="351"/>
      <c r="AM843" s="351"/>
    </row>
    <row r="844" ht="12.0" customHeight="1">
      <c r="A844" s="351"/>
      <c r="B844" s="351"/>
      <c r="C844" s="351"/>
      <c r="D844" s="351"/>
      <c r="E844" s="351"/>
      <c r="F844" s="351"/>
      <c r="G844" s="351"/>
      <c r="H844" s="351"/>
      <c r="I844" s="351"/>
      <c r="J844" s="351"/>
      <c r="K844" s="351"/>
      <c r="L844" s="351"/>
      <c r="M844" s="351"/>
      <c r="N844" s="351"/>
      <c r="O844" s="351"/>
      <c r="P844" s="351"/>
      <c r="Q844" s="351"/>
      <c r="R844" s="351"/>
      <c r="S844" s="619"/>
      <c r="T844" s="351"/>
      <c r="U844" s="351"/>
      <c r="V844" s="351"/>
      <c r="W844" s="351"/>
      <c r="X844" s="351"/>
      <c r="Y844" s="351"/>
      <c r="Z844" s="351"/>
      <c r="AA844" s="351"/>
      <c r="AB844" s="351"/>
      <c r="AC844" s="351"/>
      <c r="AD844" s="351"/>
      <c r="AE844" s="351"/>
      <c r="AF844" s="351"/>
      <c r="AG844" s="351"/>
      <c r="AH844" s="351"/>
      <c r="AI844" s="351"/>
      <c r="AJ844" s="351"/>
      <c r="AK844" s="351"/>
      <c r="AL844" s="351"/>
      <c r="AM844" s="351"/>
    </row>
    <row r="845" ht="12.0" customHeight="1">
      <c r="A845" s="351"/>
      <c r="B845" s="351"/>
      <c r="C845" s="351"/>
      <c r="D845" s="351"/>
      <c r="E845" s="351"/>
      <c r="F845" s="351"/>
      <c r="G845" s="351"/>
      <c r="H845" s="351"/>
      <c r="I845" s="351"/>
      <c r="J845" s="351"/>
      <c r="K845" s="351"/>
      <c r="L845" s="351"/>
      <c r="M845" s="351"/>
      <c r="N845" s="351"/>
      <c r="O845" s="351"/>
      <c r="P845" s="351"/>
      <c r="Q845" s="351"/>
      <c r="R845" s="351"/>
      <c r="S845" s="619"/>
      <c r="T845" s="351"/>
      <c r="U845" s="351"/>
      <c r="V845" s="351"/>
      <c r="W845" s="351"/>
      <c r="X845" s="351"/>
      <c r="Y845" s="351"/>
      <c r="Z845" s="351"/>
      <c r="AA845" s="351"/>
      <c r="AB845" s="351"/>
      <c r="AC845" s="351"/>
      <c r="AD845" s="351"/>
      <c r="AE845" s="351"/>
      <c r="AF845" s="351"/>
      <c r="AG845" s="351"/>
      <c r="AH845" s="351"/>
      <c r="AI845" s="351"/>
      <c r="AJ845" s="351"/>
      <c r="AK845" s="351"/>
      <c r="AL845" s="351"/>
      <c r="AM845" s="351"/>
    </row>
    <row r="846" ht="12.0" customHeight="1">
      <c r="A846" s="351"/>
      <c r="B846" s="351"/>
      <c r="C846" s="351"/>
      <c r="D846" s="351"/>
      <c r="E846" s="351"/>
      <c r="F846" s="351"/>
      <c r="G846" s="351"/>
      <c r="H846" s="351"/>
      <c r="I846" s="351"/>
      <c r="J846" s="351"/>
      <c r="K846" s="351"/>
      <c r="L846" s="351"/>
      <c r="M846" s="351"/>
      <c r="N846" s="351"/>
      <c r="O846" s="351"/>
      <c r="P846" s="351"/>
      <c r="Q846" s="351"/>
      <c r="R846" s="351"/>
      <c r="S846" s="619"/>
      <c r="T846" s="351"/>
      <c r="U846" s="351"/>
      <c r="V846" s="351"/>
      <c r="W846" s="351"/>
      <c r="X846" s="351"/>
      <c r="Y846" s="351"/>
      <c r="Z846" s="351"/>
      <c r="AA846" s="351"/>
      <c r="AB846" s="351"/>
      <c r="AC846" s="351"/>
      <c r="AD846" s="351"/>
      <c r="AE846" s="351"/>
      <c r="AF846" s="351"/>
      <c r="AG846" s="351"/>
      <c r="AH846" s="351"/>
      <c r="AI846" s="351"/>
      <c r="AJ846" s="351"/>
      <c r="AK846" s="351"/>
      <c r="AL846" s="351"/>
      <c r="AM846" s="351"/>
    </row>
    <row r="847" ht="12.0" customHeight="1">
      <c r="A847" s="351"/>
      <c r="B847" s="351"/>
      <c r="C847" s="351"/>
      <c r="D847" s="351"/>
      <c r="E847" s="351"/>
      <c r="F847" s="351"/>
      <c r="G847" s="351"/>
      <c r="H847" s="351"/>
      <c r="I847" s="351"/>
      <c r="J847" s="351"/>
      <c r="K847" s="351"/>
      <c r="L847" s="351"/>
      <c r="M847" s="351"/>
      <c r="N847" s="351"/>
      <c r="O847" s="351"/>
      <c r="P847" s="351"/>
      <c r="Q847" s="351"/>
      <c r="R847" s="351"/>
      <c r="S847" s="619"/>
      <c r="T847" s="351"/>
      <c r="U847" s="351"/>
      <c r="V847" s="351"/>
      <c r="W847" s="351"/>
      <c r="X847" s="351"/>
      <c r="Y847" s="351"/>
      <c r="Z847" s="351"/>
      <c r="AA847" s="351"/>
      <c r="AB847" s="351"/>
      <c r="AC847" s="351"/>
      <c r="AD847" s="351"/>
      <c r="AE847" s="351"/>
      <c r="AF847" s="351"/>
      <c r="AG847" s="351"/>
      <c r="AH847" s="351"/>
      <c r="AI847" s="351"/>
      <c r="AJ847" s="351"/>
      <c r="AK847" s="351"/>
      <c r="AL847" s="351"/>
      <c r="AM847" s="351"/>
    </row>
    <row r="848" ht="12.0" customHeight="1">
      <c r="A848" s="351"/>
      <c r="B848" s="351"/>
      <c r="C848" s="351"/>
      <c r="D848" s="351"/>
      <c r="E848" s="351"/>
      <c r="F848" s="351"/>
      <c r="G848" s="351"/>
      <c r="H848" s="351"/>
      <c r="I848" s="351"/>
      <c r="J848" s="351"/>
      <c r="K848" s="351"/>
      <c r="L848" s="351"/>
      <c r="M848" s="351"/>
      <c r="N848" s="351"/>
      <c r="O848" s="351"/>
      <c r="P848" s="351"/>
      <c r="Q848" s="351"/>
      <c r="R848" s="351"/>
      <c r="S848" s="619"/>
      <c r="T848" s="351"/>
      <c r="U848" s="351"/>
      <c r="V848" s="351"/>
      <c r="W848" s="351"/>
      <c r="X848" s="351"/>
      <c r="Y848" s="351"/>
      <c r="Z848" s="351"/>
      <c r="AA848" s="351"/>
      <c r="AB848" s="351"/>
      <c r="AC848" s="351"/>
      <c r="AD848" s="351"/>
      <c r="AE848" s="351"/>
      <c r="AF848" s="351"/>
      <c r="AG848" s="351"/>
      <c r="AH848" s="351"/>
      <c r="AI848" s="351"/>
      <c r="AJ848" s="351"/>
      <c r="AK848" s="351"/>
      <c r="AL848" s="351"/>
      <c r="AM848" s="351"/>
    </row>
    <row r="849" ht="12.0" customHeight="1">
      <c r="A849" s="351"/>
      <c r="B849" s="351"/>
      <c r="C849" s="351"/>
      <c r="D849" s="351"/>
      <c r="E849" s="351"/>
      <c r="F849" s="351"/>
      <c r="G849" s="351"/>
      <c r="H849" s="351"/>
      <c r="I849" s="351"/>
      <c r="J849" s="351"/>
      <c r="K849" s="351"/>
      <c r="L849" s="351"/>
      <c r="M849" s="351"/>
      <c r="N849" s="351"/>
      <c r="O849" s="351"/>
      <c r="P849" s="351"/>
      <c r="Q849" s="351"/>
      <c r="R849" s="351"/>
      <c r="S849" s="619"/>
      <c r="T849" s="351"/>
      <c r="U849" s="351"/>
      <c r="V849" s="351"/>
      <c r="W849" s="351"/>
      <c r="X849" s="351"/>
      <c r="Y849" s="351"/>
      <c r="Z849" s="351"/>
      <c r="AA849" s="351"/>
      <c r="AB849" s="351"/>
      <c r="AC849" s="351"/>
      <c r="AD849" s="351"/>
      <c r="AE849" s="351"/>
      <c r="AF849" s="351"/>
      <c r="AG849" s="351"/>
      <c r="AH849" s="351"/>
      <c r="AI849" s="351"/>
      <c r="AJ849" s="351"/>
      <c r="AK849" s="351"/>
      <c r="AL849" s="351"/>
      <c r="AM849" s="351"/>
    </row>
    <row r="850" ht="12.0" customHeight="1">
      <c r="A850" s="351"/>
      <c r="B850" s="351"/>
      <c r="C850" s="351"/>
      <c r="D850" s="351"/>
      <c r="E850" s="351"/>
      <c r="F850" s="351"/>
      <c r="G850" s="351"/>
      <c r="H850" s="351"/>
      <c r="I850" s="351"/>
      <c r="J850" s="351"/>
      <c r="K850" s="351"/>
      <c r="L850" s="351"/>
      <c r="M850" s="351"/>
      <c r="N850" s="351"/>
      <c r="O850" s="351"/>
      <c r="P850" s="351"/>
      <c r="Q850" s="351"/>
      <c r="R850" s="351"/>
      <c r="S850" s="619"/>
      <c r="T850" s="351"/>
      <c r="U850" s="351"/>
      <c r="V850" s="351"/>
      <c r="W850" s="351"/>
      <c r="X850" s="351"/>
      <c r="Y850" s="351"/>
      <c r="Z850" s="351"/>
      <c r="AA850" s="351"/>
      <c r="AB850" s="351"/>
      <c r="AC850" s="351"/>
      <c r="AD850" s="351"/>
      <c r="AE850" s="351"/>
      <c r="AF850" s="351"/>
      <c r="AG850" s="351"/>
      <c r="AH850" s="351"/>
      <c r="AI850" s="351"/>
      <c r="AJ850" s="351"/>
      <c r="AK850" s="351"/>
      <c r="AL850" s="351"/>
      <c r="AM850" s="351"/>
    </row>
    <row r="851" ht="12.0" customHeight="1">
      <c r="A851" s="351"/>
      <c r="B851" s="351"/>
      <c r="C851" s="351"/>
      <c r="D851" s="351"/>
      <c r="E851" s="351"/>
      <c r="F851" s="351"/>
      <c r="G851" s="351"/>
      <c r="H851" s="351"/>
      <c r="I851" s="351"/>
      <c r="J851" s="351"/>
      <c r="K851" s="351"/>
      <c r="L851" s="351"/>
      <c r="M851" s="351"/>
      <c r="N851" s="351"/>
      <c r="O851" s="351"/>
      <c r="P851" s="351"/>
      <c r="Q851" s="351"/>
      <c r="R851" s="351"/>
      <c r="S851" s="619"/>
      <c r="T851" s="351"/>
      <c r="U851" s="351"/>
      <c r="V851" s="351"/>
      <c r="W851" s="351"/>
      <c r="X851" s="351"/>
      <c r="Y851" s="351"/>
      <c r="Z851" s="351"/>
      <c r="AA851" s="351"/>
      <c r="AB851" s="351"/>
      <c r="AC851" s="351"/>
      <c r="AD851" s="351"/>
      <c r="AE851" s="351"/>
      <c r="AF851" s="351"/>
      <c r="AG851" s="351"/>
      <c r="AH851" s="351"/>
      <c r="AI851" s="351"/>
      <c r="AJ851" s="351"/>
      <c r="AK851" s="351"/>
      <c r="AL851" s="351"/>
      <c r="AM851" s="351"/>
    </row>
    <row r="852" ht="12.0" customHeight="1">
      <c r="A852" s="351"/>
      <c r="B852" s="351"/>
      <c r="C852" s="351"/>
      <c r="D852" s="351"/>
      <c r="E852" s="351"/>
      <c r="F852" s="351"/>
      <c r="G852" s="351"/>
      <c r="H852" s="351"/>
      <c r="I852" s="351"/>
      <c r="J852" s="351"/>
      <c r="K852" s="351"/>
      <c r="L852" s="351"/>
      <c r="M852" s="351"/>
      <c r="N852" s="351"/>
      <c r="O852" s="351"/>
      <c r="P852" s="351"/>
      <c r="Q852" s="351"/>
      <c r="R852" s="351"/>
      <c r="S852" s="619"/>
      <c r="T852" s="351"/>
      <c r="U852" s="351"/>
      <c r="V852" s="351"/>
      <c r="W852" s="351"/>
      <c r="X852" s="351"/>
      <c r="Y852" s="351"/>
      <c r="Z852" s="351"/>
      <c r="AA852" s="351"/>
      <c r="AB852" s="351"/>
      <c r="AC852" s="351"/>
      <c r="AD852" s="351"/>
      <c r="AE852" s="351"/>
      <c r="AF852" s="351"/>
      <c r="AG852" s="351"/>
      <c r="AH852" s="351"/>
      <c r="AI852" s="351"/>
      <c r="AJ852" s="351"/>
      <c r="AK852" s="351"/>
      <c r="AL852" s="351"/>
      <c r="AM852" s="351"/>
    </row>
    <row r="853" ht="12.0" customHeight="1">
      <c r="A853" s="351"/>
      <c r="B853" s="351"/>
      <c r="C853" s="351"/>
      <c r="D853" s="351"/>
      <c r="E853" s="351"/>
      <c r="F853" s="351"/>
      <c r="G853" s="351"/>
      <c r="H853" s="351"/>
      <c r="I853" s="351"/>
      <c r="J853" s="351"/>
      <c r="K853" s="351"/>
      <c r="L853" s="351"/>
      <c r="M853" s="351"/>
      <c r="N853" s="351"/>
      <c r="O853" s="351"/>
      <c r="P853" s="351"/>
      <c r="Q853" s="351"/>
      <c r="R853" s="351"/>
      <c r="S853" s="619"/>
      <c r="T853" s="351"/>
      <c r="U853" s="351"/>
      <c r="V853" s="351"/>
      <c r="W853" s="351"/>
      <c r="X853" s="351"/>
      <c r="Y853" s="351"/>
      <c r="Z853" s="351"/>
      <c r="AA853" s="351"/>
      <c r="AB853" s="351"/>
      <c r="AC853" s="351"/>
      <c r="AD853" s="351"/>
      <c r="AE853" s="351"/>
      <c r="AF853" s="351"/>
      <c r="AG853" s="351"/>
      <c r="AH853" s="351"/>
      <c r="AI853" s="351"/>
      <c r="AJ853" s="351"/>
      <c r="AK853" s="351"/>
      <c r="AL853" s="351"/>
      <c r="AM853" s="351"/>
    </row>
    <row r="854" ht="12.0" customHeight="1">
      <c r="A854" s="351"/>
      <c r="B854" s="351"/>
      <c r="C854" s="351"/>
      <c r="D854" s="351"/>
      <c r="E854" s="351"/>
      <c r="F854" s="351"/>
      <c r="G854" s="351"/>
      <c r="H854" s="351"/>
      <c r="I854" s="351"/>
      <c r="J854" s="351"/>
      <c r="K854" s="351"/>
      <c r="L854" s="351"/>
      <c r="M854" s="351"/>
      <c r="N854" s="351"/>
      <c r="O854" s="351"/>
      <c r="P854" s="351"/>
      <c r="Q854" s="351"/>
      <c r="R854" s="351"/>
      <c r="S854" s="619"/>
      <c r="T854" s="351"/>
      <c r="U854" s="351"/>
      <c r="V854" s="351"/>
      <c r="W854" s="351"/>
      <c r="X854" s="351"/>
      <c r="Y854" s="351"/>
      <c r="Z854" s="351"/>
      <c r="AA854" s="351"/>
      <c r="AB854" s="351"/>
      <c r="AC854" s="351"/>
      <c r="AD854" s="351"/>
      <c r="AE854" s="351"/>
      <c r="AF854" s="351"/>
      <c r="AG854" s="351"/>
      <c r="AH854" s="351"/>
      <c r="AI854" s="351"/>
      <c r="AJ854" s="351"/>
      <c r="AK854" s="351"/>
      <c r="AL854" s="351"/>
      <c r="AM854" s="351"/>
    </row>
    <row r="855" ht="12.0" customHeight="1">
      <c r="A855" s="351"/>
      <c r="B855" s="351"/>
      <c r="C855" s="351"/>
      <c r="D855" s="351"/>
      <c r="E855" s="351"/>
      <c r="F855" s="351"/>
      <c r="G855" s="351"/>
      <c r="H855" s="351"/>
      <c r="I855" s="351"/>
      <c r="J855" s="351"/>
      <c r="K855" s="351"/>
      <c r="L855" s="351"/>
      <c r="M855" s="351"/>
      <c r="N855" s="351"/>
      <c r="O855" s="351"/>
      <c r="P855" s="351"/>
      <c r="Q855" s="351"/>
      <c r="R855" s="351"/>
      <c r="S855" s="619"/>
      <c r="T855" s="351"/>
      <c r="U855" s="351"/>
      <c r="V855" s="351"/>
      <c r="W855" s="351"/>
      <c r="X855" s="351"/>
      <c r="Y855" s="351"/>
      <c r="Z855" s="351"/>
      <c r="AA855" s="351"/>
      <c r="AB855" s="351"/>
      <c r="AC855" s="351"/>
      <c r="AD855" s="351"/>
      <c r="AE855" s="351"/>
      <c r="AF855" s="351"/>
      <c r="AG855" s="351"/>
      <c r="AH855" s="351"/>
      <c r="AI855" s="351"/>
      <c r="AJ855" s="351"/>
      <c r="AK855" s="351"/>
      <c r="AL855" s="351"/>
      <c r="AM855" s="351"/>
    </row>
    <row r="856" ht="12.0" customHeight="1">
      <c r="A856" s="351"/>
      <c r="B856" s="351"/>
      <c r="C856" s="351"/>
      <c r="D856" s="351"/>
      <c r="E856" s="351"/>
      <c r="F856" s="351"/>
      <c r="G856" s="351"/>
      <c r="H856" s="351"/>
      <c r="I856" s="351"/>
      <c r="J856" s="351"/>
      <c r="K856" s="351"/>
      <c r="L856" s="351"/>
      <c r="M856" s="351"/>
      <c r="N856" s="351"/>
      <c r="O856" s="351"/>
      <c r="P856" s="351"/>
      <c r="Q856" s="351"/>
      <c r="R856" s="351"/>
      <c r="S856" s="619"/>
      <c r="T856" s="351"/>
      <c r="U856" s="351"/>
      <c r="V856" s="351"/>
      <c r="W856" s="351"/>
      <c r="X856" s="351"/>
      <c r="Y856" s="351"/>
      <c r="Z856" s="351"/>
      <c r="AA856" s="351"/>
      <c r="AB856" s="351"/>
      <c r="AC856" s="351"/>
      <c r="AD856" s="351"/>
      <c r="AE856" s="351"/>
      <c r="AF856" s="351"/>
      <c r="AG856" s="351"/>
      <c r="AH856" s="351"/>
      <c r="AI856" s="351"/>
      <c r="AJ856" s="351"/>
      <c r="AK856" s="351"/>
      <c r="AL856" s="351"/>
      <c r="AM856" s="351"/>
    </row>
    <row r="857" ht="12.0" customHeight="1">
      <c r="A857" s="351"/>
      <c r="B857" s="351"/>
      <c r="C857" s="351"/>
      <c r="D857" s="351"/>
      <c r="E857" s="351"/>
      <c r="F857" s="351"/>
      <c r="G857" s="351"/>
      <c r="H857" s="351"/>
      <c r="I857" s="351"/>
      <c r="J857" s="351"/>
      <c r="K857" s="351"/>
      <c r="L857" s="351"/>
      <c r="M857" s="351"/>
      <c r="N857" s="351"/>
      <c r="O857" s="351"/>
      <c r="P857" s="351"/>
      <c r="Q857" s="351"/>
      <c r="R857" s="351"/>
      <c r="S857" s="619"/>
      <c r="T857" s="351"/>
      <c r="U857" s="351"/>
      <c r="V857" s="351"/>
      <c r="W857" s="351"/>
      <c r="X857" s="351"/>
      <c r="Y857" s="351"/>
      <c r="Z857" s="351"/>
      <c r="AA857" s="351"/>
      <c r="AB857" s="351"/>
      <c r="AC857" s="351"/>
      <c r="AD857" s="351"/>
      <c r="AE857" s="351"/>
      <c r="AF857" s="351"/>
      <c r="AG857" s="351"/>
      <c r="AH857" s="351"/>
      <c r="AI857" s="351"/>
      <c r="AJ857" s="351"/>
      <c r="AK857" s="351"/>
      <c r="AL857" s="351"/>
      <c r="AM857" s="351"/>
    </row>
    <row r="858" ht="12.0" customHeight="1">
      <c r="A858" s="351"/>
      <c r="B858" s="351"/>
      <c r="C858" s="351"/>
      <c r="D858" s="351"/>
      <c r="E858" s="351"/>
      <c r="F858" s="351"/>
      <c r="G858" s="351"/>
      <c r="H858" s="351"/>
      <c r="I858" s="351"/>
      <c r="J858" s="351"/>
      <c r="K858" s="351"/>
      <c r="L858" s="351"/>
      <c r="M858" s="351"/>
      <c r="N858" s="351"/>
      <c r="O858" s="351"/>
      <c r="P858" s="351"/>
      <c r="Q858" s="351"/>
      <c r="R858" s="351"/>
      <c r="S858" s="619"/>
      <c r="T858" s="351"/>
      <c r="U858" s="351"/>
      <c r="V858" s="351"/>
      <c r="W858" s="351"/>
      <c r="X858" s="351"/>
      <c r="Y858" s="351"/>
      <c r="Z858" s="351"/>
      <c r="AA858" s="351"/>
      <c r="AB858" s="351"/>
      <c r="AC858" s="351"/>
      <c r="AD858" s="351"/>
      <c r="AE858" s="351"/>
      <c r="AF858" s="351"/>
      <c r="AG858" s="351"/>
      <c r="AH858" s="351"/>
      <c r="AI858" s="351"/>
      <c r="AJ858" s="351"/>
      <c r="AK858" s="351"/>
      <c r="AL858" s="351"/>
      <c r="AM858" s="351"/>
    </row>
    <row r="859" ht="12.0" customHeight="1">
      <c r="A859" s="351"/>
      <c r="B859" s="351"/>
      <c r="C859" s="351"/>
      <c r="D859" s="351"/>
      <c r="E859" s="351"/>
      <c r="F859" s="351"/>
      <c r="G859" s="351"/>
      <c r="H859" s="351"/>
      <c r="I859" s="351"/>
      <c r="J859" s="351"/>
      <c r="K859" s="351"/>
      <c r="L859" s="351"/>
      <c r="M859" s="351"/>
      <c r="N859" s="351"/>
      <c r="O859" s="351"/>
      <c r="P859" s="351"/>
      <c r="Q859" s="351"/>
      <c r="R859" s="351"/>
      <c r="S859" s="619"/>
      <c r="T859" s="351"/>
      <c r="U859" s="351"/>
      <c r="V859" s="351"/>
      <c r="W859" s="351"/>
      <c r="X859" s="351"/>
      <c r="Y859" s="351"/>
      <c r="Z859" s="351"/>
      <c r="AA859" s="351"/>
      <c r="AB859" s="351"/>
      <c r="AC859" s="351"/>
      <c r="AD859" s="351"/>
      <c r="AE859" s="351"/>
      <c r="AF859" s="351"/>
      <c r="AG859" s="351"/>
      <c r="AH859" s="351"/>
      <c r="AI859" s="351"/>
      <c r="AJ859" s="351"/>
      <c r="AK859" s="351"/>
      <c r="AL859" s="351"/>
      <c r="AM859" s="351"/>
    </row>
    <row r="860" ht="12.0" customHeight="1">
      <c r="A860" s="351"/>
      <c r="B860" s="351"/>
      <c r="C860" s="351"/>
      <c r="D860" s="351"/>
      <c r="E860" s="351"/>
      <c r="F860" s="351"/>
      <c r="G860" s="351"/>
      <c r="H860" s="351"/>
      <c r="I860" s="351"/>
      <c r="J860" s="351"/>
      <c r="K860" s="351"/>
      <c r="L860" s="351"/>
      <c r="M860" s="351"/>
      <c r="N860" s="351"/>
      <c r="O860" s="351"/>
      <c r="P860" s="351"/>
      <c r="Q860" s="351"/>
      <c r="R860" s="351"/>
      <c r="S860" s="619"/>
      <c r="T860" s="351"/>
      <c r="U860" s="351"/>
      <c r="V860" s="351"/>
      <c r="W860" s="351"/>
      <c r="X860" s="351"/>
      <c r="Y860" s="351"/>
      <c r="Z860" s="351"/>
      <c r="AA860" s="351"/>
      <c r="AB860" s="351"/>
      <c r="AC860" s="351"/>
      <c r="AD860" s="351"/>
      <c r="AE860" s="351"/>
      <c r="AF860" s="351"/>
      <c r="AG860" s="351"/>
      <c r="AH860" s="351"/>
      <c r="AI860" s="351"/>
      <c r="AJ860" s="351"/>
      <c r="AK860" s="351"/>
      <c r="AL860" s="351"/>
      <c r="AM860" s="351"/>
    </row>
    <row r="861" ht="12.0" customHeight="1">
      <c r="A861" s="351"/>
      <c r="B861" s="351"/>
      <c r="C861" s="351"/>
      <c r="D861" s="351"/>
      <c r="E861" s="351"/>
      <c r="F861" s="351"/>
      <c r="G861" s="351"/>
      <c r="H861" s="351"/>
      <c r="I861" s="351"/>
      <c r="J861" s="351"/>
      <c r="K861" s="351"/>
      <c r="L861" s="351"/>
      <c r="M861" s="351"/>
      <c r="N861" s="351"/>
      <c r="O861" s="351"/>
      <c r="P861" s="351"/>
      <c r="Q861" s="351"/>
      <c r="R861" s="351"/>
      <c r="S861" s="619"/>
      <c r="T861" s="351"/>
      <c r="U861" s="351"/>
      <c r="V861" s="351"/>
      <c r="W861" s="351"/>
      <c r="X861" s="351"/>
      <c r="Y861" s="351"/>
      <c r="Z861" s="351"/>
      <c r="AA861" s="351"/>
      <c r="AB861" s="351"/>
      <c r="AC861" s="351"/>
      <c r="AD861" s="351"/>
      <c r="AE861" s="351"/>
      <c r="AF861" s="351"/>
      <c r="AG861" s="351"/>
      <c r="AH861" s="351"/>
      <c r="AI861" s="351"/>
      <c r="AJ861" s="351"/>
      <c r="AK861" s="351"/>
      <c r="AL861" s="351"/>
      <c r="AM861" s="351"/>
    </row>
    <row r="862" ht="12.0" customHeight="1">
      <c r="A862" s="351"/>
      <c r="B862" s="351"/>
      <c r="C862" s="351"/>
      <c r="D862" s="351"/>
      <c r="E862" s="351"/>
      <c r="F862" s="351"/>
      <c r="G862" s="351"/>
      <c r="H862" s="351"/>
      <c r="I862" s="351"/>
      <c r="J862" s="351"/>
      <c r="K862" s="351"/>
      <c r="L862" s="351"/>
      <c r="M862" s="351"/>
      <c r="N862" s="351"/>
      <c r="O862" s="351"/>
      <c r="P862" s="351"/>
      <c r="Q862" s="351"/>
      <c r="R862" s="351"/>
      <c r="S862" s="619"/>
      <c r="T862" s="351"/>
      <c r="U862" s="351"/>
      <c r="V862" s="351"/>
      <c r="W862" s="351"/>
      <c r="X862" s="351"/>
      <c r="Y862" s="351"/>
      <c r="Z862" s="351"/>
      <c r="AA862" s="351"/>
      <c r="AB862" s="351"/>
      <c r="AC862" s="351"/>
      <c r="AD862" s="351"/>
      <c r="AE862" s="351"/>
      <c r="AF862" s="351"/>
      <c r="AG862" s="351"/>
      <c r="AH862" s="351"/>
      <c r="AI862" s="351"/>
      <c r="AJ862" s="351"/>
      <c r="AK862" s="351"/>
      <c r="AL862" s="351"/>
      <c r="AM862" s="351"/>
    </row>
    <row r="863" ht="12.0" customHeight="1">
      <c r="A863" s="351"/>
      <c r="B863" s="351"/>
      <c r="C863" s="351"/>
      <c r="D863" s="351"/>
      <c r="E863" s="351"/>
      <c r="F863" s="351"/>
      <c r="G863" s="351"/>
      <c r="H863" s="351"/>
      <c r="I863" s="351"/>
      <c r="J863" s="351"/>
      <c r="K863" s="351"/>
      <c r="L863" s="351"/>
      <c r="M863" s="351"/>
      <c r="N863" s="351"/>
      <c r="O863" s="351"/>
      <c r="P863" s="351"/>
      <c r="Q863" s="351"/>
      <c r="R863" s="351"/>
      <c r="S863" s="619"/>
      <c r="T863" s="351"/>
      <c r="U863" s="351"/>
      <c r="V863" s="351"/>
      <c r="W863" s="351"/>
      <c r="X863" s="351"/>
      <c r="Y863" s="351"/>
      <c r="Z863" s="351"/>
      <c r="AA863" s="351"/>
      <c r="AB863" s="351"/>
      <c r="AC863" s="351"/>
      <c r="AD863" s="351"/>
      <c r="AE863" s="351"/>
      <c r="AF863" s="351"/>
      <c r="AG863" s="351"/>
      <c r="AH863" s="351"/>
      <c r="AI863" s="351"/>
      <c r="AJ863" s="351"/>
      <c r="AK863" s="351"/>
      <c r="AL863" s="351"/>
      <c r="AM863" s="351"/>
    </row>
    <row r="864" ht="12.0" customHeight="1">
      <c r="A864" s="351"/>
      <c r="B864" s="351"/>
      <c r="C864" s="351"/>
      <c r="D864" s="351"/>
      <c r="E864" s="351"/>
      <c r="F864" s="351"/>
      <c r="G864" s="351"/>
      <c r="H864" s="351"/>
      <c r="I864" s="351"/>
      <c r="J864" s="351"/>
      <c r="K864" s="351"/>
      <c r="L864" s="351"/>
      <c r="M864" s="351"/>
      <c r="N864" s="351"/>
      <c r="O864" s="351"/>
      <c r="P864" s="351"/>
      <c r="Q864" s="351"/>
      <c r="R864" s="351"/>
      <c r="S864" s="619"/>
      <c r="T864" s="351"/>
      <c r="U864" s="351"/>
      <c r="V864" s="351"/>
      <c r="W864" s="351"/>
      <c r="X864" s="351"/>
      <c r="Y864" s="351"/>
      <c r="Z864" s="351"/>
      <c r="AA864" s="351"/>
      <c r="AB864" s="351"/>
      <c r="AC864" s="351"/>
      <c r="AD864" s="351"/>
      <c r="AE864" s="351"/>
      <c r="AF864" s="351"/>
      <c r="AG864" s="351"/>
      <c r="AH864" s="351"/>
      <c r="AI864" s="351"/>
      <c r="AJ864" s="351"/>
      <c r="AK864" s="351"/>
      <c r="AL864" s="351"/>
      <c r="AM864" s="351"/>
    </row>
    <row r="865" ht="12.0" customHeight="1">
      <c r="A865" s="351"/>
      <c r="B865" s="351"/>
      <c r="C865" s="351"/>
      <c r="D865" s="351"/>
      <c r="E865" s="351"/>
      <c r="F865" s="351"/>
      <c r="G865" s="351"/>
      <c r="H865" s="351"/>
      <c r="I865" s="351"/>
      <c r="J865" s="351"/>
      <c r="K865" s="351"/>
      <c r="L865" s="351"/>
      <c r="M865" s="351"/>
      <c r="N865" s="351"/>
      <c r="O865" s="351"/>
      <c r="P865" s="351"/>
      <c r="Q865" s="351"/>
      <c r="R865" s="351"/>
      <c r="S865" s="619"/>
      <c r="T865" s="351"/>
      <c r="U865" s="351"/>
      <c r="V865" s="351"/>
      <c r="W865" s="351"/>
      <c r="X865" s="351"/>
      <c r="Y865" s="351"/>
      <c r="Z865" s="351"/>
      <c r="AA865" s="351"/>
      <c r="AB865" s="351"/>
      <c r="AC865" s="351"/>
      <c r="AD865" s="351"/>
      <c r="AE865" s="351"/>
      <c r="AF865" s="351"/>
      <c r="AG865" s="351"/>
      <c r="AH865" s="351"/>
      <c r="AI865" s="351"/>
      <c r="AJ865" s="351"/>
      <c r="AK865" s="351"/>
      <c r="AL865" s="351"/>
      <c r="AM865" s="351"/>
    </row>
    <row r="866" ht="12.0" customHeight="1">
      <c r="A866" s="351"/>
      <c r="B866" s="351"/>
      <c r="C866" s="351"/>
      <c r="D866" s="351"/>
      <c r="E866" s="351"/>
      <c r="F866" s="351"/>
      <c r="G866" s="351"/>
      <c r="H866" s="351"/>
      <c r="I866" s="351"/>
      <c r="J866" s="351"/>
      <c r="K866" s="351"/>
      <c r="L866" s="351"/>
      <c r="M866" s="351"/>
      <c r="N866" s="351"/>
      <c r="O866" s="351"/>
      <c r="P866" s="351"/>
      <c r="Q866" s="351"/>
      <c r="R866" s="351"/>
      <c r="S866" s="619"/>
      <c r="T866" s="351"/>
      <c r="U866" s="351"/>
      <c r="V866" s="351"/>
      <c r="W866" s="351"/>
      <c r="X866" s="351"/>
      <c r="Y866" s="351"/>
      <c r="Z866" s="351"/>
      <c r="AA866" s="351"/>
      <c r="AB866" s="351"/>
      <c r="AC866" s="351"/>
      <c r="AD866" s="351"/>
      <c r="AE866" s="351"/>
      <c r="AF866" s="351"/>
      <c r="AG866" s="351"/>
      <c r="AH866" s="351"/>
      <c r="AI866" s="351"/>
      <c r="AJ866" s="351"/>
      <c r="AK866" s="351"/>
      <c r="AL866" s="351"/>
      <c r="AM866" s="351"/>
    </row>
    <row r="867" ht="12.0" customHeight="1">
      <c r="A867" s="351"/>
      <c r="B867" s="351"/>
      <c r="C867" s="351"/>
      <c r="D867" s="351"/>
      <c r="E867" s="351"/>
      <c r="F867" s="351"/>
      <c r="G867" s="351"/>
      <c r="H867" s="351"/>
      <c r="I867" s="351"/>
      <c r="J867" s="351"/>
      <c r="K867" s="351"/>
      <c r="L867" s="351"/>
      <c r="M867" s="351"/>
      <c r="N867" s="351"/>
      <c r="O867" s="351"/>
      <c r="P867" s="351"/>
      <c r="Q867" s="351"/>
      <c r="R867" s="351"/>
      <c r="S867" s="619"/>
      <c r="T867" s="351"/>
      <c r="U867" s="351"/>
      <c r="V867" s="351"/>
      <c r="W867" s="351"/>
      <c r="X867" s="351"/>
      <c r="Y867" s="351"/>
      <c r="Z867" s="351"/>
      <c r="AA867" s="351"/>
      <c r="AB867" s="351"/>
      <c r="AC867" s="351"/>
      <c r="AD867" s="351"/>
      <c r="AE867" s="351"/>
      <c r="AF867" s="351"/>
      <c r="AG867" s="351"/>
      <c r="AH867" s="351"/>
      <c r="AI867" s="351"/>
      <c r="AJ867" s="351"/>
      <c r="AK867" s="351"/>
      <c r="AL867" s="351"/>
      <c r="AM867" s="351"/>
    </row>
    <row r="868" ht="12.0" customHeight="1">
      <c r="A868" s="351"/>
      <c r="B868" s="351"/>
      <c r="C868" s="351"/>
      <c r="D868" s="351"/>
      <c r="E868" s="351"/>
      <c r="F868" s="351"/>
      <c r="G868" s="351"/>
      <c r="H868" s="351"/>
      <c r="I868" s="351"/>
      <c r="J868" s="351"/>
      <c r="K868" s="351"/>
      <c r="L868" s="351"/>
      <c r="M868" s="351"/>
      <c r="N868" s="351"/>
      <c r="O868" s="351"/>
      <c r="P868" s="351"/>
      <c r="Q868" s="351"/>
      <c r="R868" s="351"/>
      <c r="S868" s="619"/>
      <c r="T868" s="351"/>
      <c r="U868" s="351"/>
      <c r="V868" s="351"/>
      <c r="W868" s="351"/>
      <c r="X868" s="351"/>
      <c r="Y868" s="351"/>
      <c r="Z868" s="351"/>
      <c r="AA868" s="351"/>
      <c r="AB868" s="351"/>
      <c r="AC868" s="351"/>
      <c r="AD868" s="351"/>
      <c r="AE868" s="351"/>
      <c r="AF868" s="351"/>
      <c r="AG868" s="351"/>
      <c r="AH868" s="351"/>
      <c r="AI868" s="351"/>
      <c r="AJ868" s="351"/>
      <c r="AK868" s="351"/>
      <c r="AL868" s="351"/>
      <c r="AM868" s="351"/>
    </row>
    <row r="869" ht="12.0" customHeight="1">
      <c r="A869" s="351"/>
      <c r="B869" s="351"/>
      <c r="C869" s="351"/>
      <c r="D869" s="351"/>
      <c r="E869" s="351"/>
      <c r="F869" s="351"/>
      <c r="G869" s="351"/>
      <c r="H869" s="351"/>
      <c r="I869" s="351"/>
      <c r="J869" s="351"/>
      <c r="K869" s="351"/>
      <c r="L869" s="351"/>
      <c r="M869" s="351"/>
      <c r="N869" s="351"/>
      <c r="O869" s="351"/>
      <c r="P869" s="351"/>
      <c r="Q869" s="351"/>
      <c r="R869" s="351"/>
      <c r="S869" s="619"/>
      <c r="T869" s="351"/>
      <c r="U869" s="351"/>
      <c r="V869" s="351"/>
      <c r="W869" s="351"/>
      <c r="X869" s="351"/>
      <c r="Y869" s="351"/>
      <c r="Z869" s="351"/>
      <c r="AA869" s="351"/>
      <c r="AB869" s="351"/>
      <c r="AC869" s="351"/>
      <c r="AD869" s="351"/>
      <c r="AE869" s="351"/>
      <c r="AF869" s="351"/>
      <c r="AG869" s="351"/>
      <c r="AH869" s="351"/>
      <c r="AI869" s="351"/>
      <c r="AJ869" s="351"/>
      <c r="AK869" s="351"/>
      <c r="AL869" s="351"/>
      <c r="AM869" s="351"/>
    </row>
    <row r="870" ht="12.0" customHeight="1">
      <c r="A870" s="351"/>
      <c r="B870" s="351"/>
      <c r="C870" s="351"/>
      <c r="D870" s="351"/>
      <c r="E870" s="351"/>
      <c r="F870" s="351"/>
      <c r="G870" s="351"/>
      <c r="H870" s="351"/>
      <c r="I870" s="351"/>
      <c r="J870" s="351"/>
      <c r="K870" s="351"/>
      <c r="L870" s="351"/>
      <c r="M870" s="351"/>
      <c r="N870" s="351"/>
      <c r="O870" s="351"/>
      <c r="P870" s="351"/>
      <c r="Q870" s="351"/>
      <c r="R870" s="351"/>
      <c r="S870" s="619"/>
      <c r="T870" s="351"/>
      <c r="U870" s="351"/>
      <c r="V870" s="351"/>
      <c r="W870" s="351"/>
      <c r="X870" s="351"/>
      <c r="Y870" s="351"/>
      <c r="Z870" s="351"/>
      <c r="AA870" s="351"/>
      <c r="AB870" s="351"/>
      <c r="AC870" s="351"/>
      <c r="AD870" s="351"/>
      <c r="AE870" s="351"/>
      <c r="AF870" s="351"/>
      <c r="AG870" s="351"/>
      <c r="AH870" s="351"/>
      <c r="AI870" s="351"/>
      <c r="AJ870" s="351"/>
      <c r="AK870" s="351"/>
      <c r="AL870" s="351"/>
      <c r="AM870" s="351"/>
    </row>
    <row r="871" ht="12.0" customHeight="1">
      <c r="A871" s="351"/>
      <c r="B871" s="351"/>
      <c r="C871" s="351"/>
      <c r="D871" s="351"/>
      <c r="E871" s="351"/>
      <c r="F871" s="351"/>
      <c r="G871" s="351"/>
      <c r="H871" s="351"/>
      <c r="I871" s="351"/>
      <c r="J871" s="351"/>
      <c r="K871" s="351"/>
      <c r="L871" s="351"/>
      <c r="M871" s="351"/>
      <c r="N871" s="351"/>
      <c r="O871" s="351"/>
      <c r="P871" s="351"/>
      <c r="Q871" s="351"/>
      <c r="R871" s="351"/>
      <c r="S871" s="619"/>
      <c r="T871" s="351"/>
      <c r="U871" s="351"/>
      <c r="V871" s="351"/>
      <c r="W871" s="351"/>
      <c r="X871" s="351"/>
      <c r="Y871" s="351"/>
      <c r="Z871" s="351"/>
      <c r="AA871" s="351"/>
      <c r="AB871" s="351"/>
      <c r="AC871" s="351"/>
      <c r="AD871" s="351"/>
      <c r="AE871" s="351"/>
      <c r="AF871" s="351"/>
      <c r="AG871" s="351"/>
      <c r="AH871" s="351"/>
      <c r="AI871" s="351"/>
      <c r="AJ871" s="351"/>
      <c r="AK871" s="351"/>
      <c r="AL871" s="351"/>
      <c r="AM871" s="351"/>
    </row>
    <row r="872" ht="12.0" customHeight="1">
      <c r="A872" s="351"/>
      <c r="B872" s="351"/>
      <c r="C872" s="351"/>
      <c r="D872" s="351"/>
      <c r="E872" s="351"/>
      <c r="F872" s="351"/>
      <c r="G872" s="351"/>
      <c r="H872" s="351"/>
      <c r="I872" s="351"/>
      <c r="J872" s="351"/>
      <c r="K872" s="351"/>
      <c r="L872" s="351"/>
      <c r="M872" s="351"/>
      <c r="N872" s="351"/>
      <c r="O872" s="351"/>
      <c r="P872" s="351"/>
      <c r="Q872" s="351"/>
      <c r="R872" s="351"/>
      <c r="S872" s="619"/>
      <c r="T872" s="351"/>
      <c r="U872" s="351"/>
      <c r="V872" s="351"/>
      <c r="W872" s="351"/>
      <c r="X872" s="351"/>
      <c r="Y872" s="351"/>
      <c r="Z872" s="351"/>
      <c r="AA872" s="351"/>
      <c r="AB872" s="351"/>
      <c r="AC872" s="351"/>
      <c r="AD872" s="351"/>
      <c r="AE872" s="351"/>
      <c r="AF872" s="351"/>
      <c r="AG872" s="351"/>
      <c r="AH872" s="351"/>
      <c r="AI872" s="351"/>
      <c r="AJ872" s="351"/>
      <c r="AK872" s="351"/>
      <c r="AL872" s="351"/>
      <c r="AM872" s="351"/>
    </row>
    <row r="873" ht="12.0" customHeight="1">
      <c r="A873" s="351"/>
      <c r="B873" s="351"/>
      <c r="C873" s="351"/>
      <c r="D873" s="351"/>
      <c r="E873" s="351"/>
      <c r="F873" s="351"/>
      <c r="G873" s="351"/>
      <c r="H873" s="351"/>
      <c r="I873" s="351"/>
      <c r="J873" s="351"/>
      <c r="K873" s="351"/>
      <c r="L873" s="351"/>
      <c r="M873" s="351"/>
      <c r="N873" s="351"/>
      <c r="O873" s="351"/>
      <c r="P873" s="351"/>
      <c r="Q873" s="351"/>
      <c r="R873" s="351"/>
      <c r="S873" s="619"/>
      <c r="T873" s="351"/>
      <c r="U873" s="351"/>
      <c r="V873" s="351"/>
      <c r="W873" s="351"/>
      <c r="X873" s="351"/>
      <c r="Y873" s="351"/>
      <c r="Z873" s="351"/>
      <c r="AA873" s="351"/>
      <c r="AB873" s="351"/>
      <c r="AC873" s="351"/>
      <c r="AD873" s="351"/>
      <c r="AE873" s="351"/>
      <c r="AF873" s="351"/>
      <c r="AG873" s="351"/>
      <c r="AH873" s="351"/>
      <c r="AI873" s="351"/>
      <c r="AJ873" s="351"/>
      <c r="AK873" s="351"/>
      <c r="AL873" s="351"/>
      <c r="AM873" s="351"/>
    </row>
    <row r="874" ht="12.0" customHeight="1">
      <c r="A874" s="351"/>
      <c r="B874" s="351"/>
      <c r="C874" s="351"/>
      <c r="D874" s="351"/>
      <c r="E874" s="351"/>
      <c r="F874" s="351"/>
      <c r="G874" s="351"/>
      <c r="H874" s="351"/>
      <c r="I874" s="351"/>
      <c r="J874" s="351"/>
      <c r="K874" s="351"/>
      <c r="L874" s="351"/>
      <c r="M874" s="351"/>
      <c r="N874" s="351"/>
      <c r="O874" s="351"/>
      <c r="P874" s="351"/>
      <c r="Q874" s="351"/>
      <c r="R874" s="351"/>
      <c r="S874" s="619"/>
      <c r="T874" s="351"/>
      <c r="U874" s="351"/>
      <c r="V874" s="351"/>
      <c r="W874" s="351"/>
      <c r="X874" s="351"/>
      <c r="Y874" s="351"/>
      <c r="Z874" s="351"/>
      <c r="AA874" s="351"/>
      <c r="AB874" s="351"/>
      <c r="AC874" s="351"/>
      <c r="AD874" s="351"/>
      <c r="AE874" s="351"/>
      <c r="AF874" s="351"/>
      <c r="AG874" s="351"/>
      <c r="AH874" s="351"/>
      <c r="AI874" s="351"/>
      <c r="AJ874" s="351"/>
      <c r="AK874" s="351"/>
      <c r="AL874" s="351"/>
      <c r="AM874" s="351"/>
    </row>
    <row r="875" ht="12.0" customHeight="1">
      <c r="A875" s="351"/>
      <c r="B875" s="351"/>
      <c r="C875" s="351"/>
      <c r="D875" s="351"/>
      <c r="E875" s="351"/>
      <c r="F875" s="351"/>
      <c r="G875" s="351"/>
      <c r="H875" s="351"/>
      <c r="I875" s="351"/>
      <c r="J875" s="351"/>
      <c r="K875" s="351"/>
      <c r="L875" s="351"/>
      <c r="M875" s="351"/>
      <c r="N875" s="351"/>
      <c r="O875" s="351"/>
      <c r="P875" s="351"/>
      <c r="Q875" s="351"/>
      <c r="R875" s="351"/>
      <c r="S875" s="619"/>
      <c r="T875" s="351"/>
      <c r="U875" s="351"/>
      <c r="V875" s="351"/>
      <c r="W875" s="351"/>
      <c r="X875" s="351"/>
      <c r="Y875" s="351"/>
      <c r="Z875" s="351"/>
      <c r="AA875" s="351"/>
      <c r="AB875" s="351"/>
      <c r="AC875" s="351"/>
      <c r="AD875" s="351"/>
      <c r="AE875" s="351"/>
      <c r="AF875" s="351"/>
      <c r="AG875" s="351"/>
      <c r="AH875" s="351"/>
      <c r="AI875" s="351"/>
      <c r="AJ875" s="351"/>
      <c r="AK875" s="351"/>
      <c r="AL875" s="351"/>
      <c r="AM875" s="351"/>
    </row>
    <row r="876" ht="12.0" customHeight="1">
      <c r="A876" s="351"/>
      <c r="B876" s="351"/>
      <c r="C876" s="351"/>
      <c r="D876" s="351"/>
      <c r="E876" s="351"/>
      <c r="F876" s="351"/>
      <c r="G876" s="351"/>
      <c r="H876" s="351"/>
      <c r="I876" s="351"/>
      <c r="J876" s="351"/>
      <c r="K876" s="351"/>
      <c r="L876" s="351"/>
      <c r="M876" s="351"/>
      <c r="N876" s="351"/>
      <c r="O876" s="351"/>
      <c r="P876" s="351"/>
      <c r="Q876" s="351"/>
      <c r="R876" s="351"/>
      <c r="S876" s="619"/>
      <c r="T876" s="351"/>
      <c r="U876" s="351"/>
      <c r="V876" s="351"/>
      <c r="W876" s="351"/>
      <c r="X876" s="351"/>
      <c r="Y876" s="351"/>
      <c r="Z876" s="351"/>
      <c r="AA876" s="351"/>
      <c r="AB876" s="351"/>
      <c r="AC876" s="351"/>
      <c r="AD876" s="351"/>
      <c r="AE876" s="351"/>
      <c r="AF876" s="351"/>
      <c r="AG876" s="351"/>
      <c r="AH876" s="351"/>
      <c r="AI876" s="351"/>
      <c r="AJ876" s="351"/>
      <c r="AK876" s="351"/>
      <c r="AL876" s="351"/>
      <c r="AM876" s="351"/>
    </row>
    <row r="877" ht="12.0" customHeight="1">
      <c r="A877" s="351"/>
      <c r="B877" s="351"/>
      <c r="C877" s="351"/>
      <c r="D877" s="351"/>
      <c r="E877" s="351"/>
      <c r="F877" s="351"/>
      <c r="G877" s="351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R877" s="351"/>
      <c r="S877" s="619"/>
      <c r="T877" s="351"/>
      <c r="U877" s="351"/>
      <c r="V877" s="351"/>
      <c r="W877" s="351"/>
      <c r="X877" s="351"/>
      <c r="Y877" s="351"/>
      <c r="Z877" s="351"/>
      <c r="AA877" s="351"/>
      <c r="AB877" s="351"/>
      <c r="AC877" s="351"/>
      <c r="AD877" s="351"/>
      <c r="AE877" s="351"/>
      <c r="AF877" s="351"/>
      <c r="AG877" s="351"/>
      <c r="AH877" s="351"/>
      <c r="AI877" s="351"/>
      <c r="AJ877" s="351"/>
      <c r="AK877" s="351"/>
      <c r="AL877" s="351"/>
      <c r="AM877" s="351"/>
    </row>
    <row r="878" ht="12.0" customHeight="1">
      <c r="A878" s="351"/>
      <c r="B878" s="351"/>
      <c r="C878" s="351"/>
      <c r="D878" s="351"/>
      <c r="E878" s="351"/>
      <c r="F878" s="351"/>
      <c r="G878" s="351"/>
      <c r="H878" s="351"/>
      <c r="I878" s="351"/>
      <c r="J878" s="351"/>
      <c r="K878" s="351"/>
      <c r="L878" s="351"/>
      <c r="M878" s="351"/>
      <c r="N878" s="351"/>
      <c r="O878" s="351"/>
      <c r="P878" s="351"/>
      <c r="Q878" s="351"/>
      <c r="R878" s="351"/>
      <c r="S878" s="619"/>
      <c r="T878" s="351"/>
      <c r="U878" s="351"/>
      <c r="V878" s="351"/>
      <c r="W878" s="351"/>
      <c r="X878" s="351"/>
      <c r="Y878" s="351"/>
      <c r="Z878" s="351"/>
      <c r="AA878" s="351"/>
      <c r="AB878" s="351"/>
      <c r="AC878" s="351"/>
      <c r="AD878" s="351"/>
      <c r="AE878" s="351"/>
      <c r="AF878" s="351"/>
      <c r="AG878" s="351"/>
      <c r="AH878" s="351"/>
      <c r="AI878" s="351"/>
      <c r="AJ878" s="351"/>
      <c r="AK878" s="351"/>
      <c r="AL878" s="351"/>
      <c r="AM878" s="351"/>
    </row>
    <row r="879" ht="12.0" customHeight="1">
      <c r="A879" s="351"/>
      <c r="B879" s="351"/>
      <c r="C879" s="351"/>
      <c r="D879" s="351"/>
      <c r="E879" s="351"/>
      <c r="F879" s="351"/>
      <c r="G879" s="351"/>
      <c r="H879" s="351"/>
      <c r="I879" s="351"/>
      <c r="J879" s="351"/>
      <c r="K879" s="351"/>
      <c r="L879" s="351"/>
      <c r="M879" s="351"/>
      <c r="N879" s="351"/>
      <c r="O879" s="351"/>
      <c r="P879" s="351"/>
      <c r="Q879" s="351"/>
      <c r="R879" s="351"/>
      <c r="S879" s="619"/>
      <c r="T879" s="351"/>
      <c r="U879" s="351"/>
      <c r="V879" s="351"/>
      <c r="W879" s="351"/>
      <c r="X879" s="351"/>
      <c r="Y879" s="351"/>
      <c r="Z879" s="351"/>
      <c r="AA879" s="351"/>
      <c r="AB879" s="351"/>
      <c r="AC879" s="351"/>
      <c r="AD879" s="351"/>
      <c r="AE879" s="351"/>
      <c r="AF879" s="351"/>
      <c r="AG879" s="351"/>
      <c r="AH879" s="351"/>
      <c r="AI879" s="351"/>
      <c r="AJ879" s="351"/>
      <c r="AK879" s="351"/>
      <c r="AL879" s="351"/>
      <c r="AM879" s="351"/>
    </row>
    <row r="880" ht="12.0" customHeight="1">
      <c r="A880" s="351"/>
      <c r="B880" s="351"/>
      <c r="C880" s="351"/>
      <c r="D880" s="351"/>
      <c r="E880" s="351"/>
      <c r="F880" s="351"/>
      <c r="G880" s="351"/>
      <c r="H880" s="351"/>
      <c r="I880" s="351"/>
      <c r="J880" s="351"/>
      <c r="K880" s="351"/>
      <c r="L880" s="351"/>
      <c r="M880" s="351"/>
      <c r="N880" s="351"/>
      <c r="O880" s="351"/>
      <c r="P880" s="351"/>
      <c r="Q880" s="351"/>
      <c r="R880" s="351"/>
      <c r="S880" s="619"/>
      <c r="T880" s="351"/>
      <c r="U880" s="351"/>
      <c r="V880" s="351"/>
      <c r="W880" s="351"/>
      <c r="X880" s="351"/>
      <c r="Y880" s="351"/>
      <c r="Z880" s="351"/>
      <c r="AA880" s="351"/>
      <c r="AB880" s="351"/>
      <c r="AC880" s="351"/>
      <c r="AD880" s="351"/>
      <c r="AE880" s="351"/>
      <c r="AF880" s="351"/>
      <c r="AG880" s="351"/>
      <c r="AH880" s="351"/>
      <c r="AI880" s="351"/>
      <c r="AJ880" s="351"/>
      <c r="AK880" s="351"/>
      <c r="AL880" s="351"/>
      <c r="AM880" s="351"/>
    </row>
    <row r="881" ht="12.0" customHeight="1">
      <c r="A881" s="351"/>
      <c r="B881" s="351"/>
      <c r="C881" s="351"/>
      <c r="D881" s="351"/>
      <c r="E881" s="351"/>
      <c r="F881" s="351"/>
      <c r="G881" s="351"/>
      <c r="H881" s="351"/>
      <c r="I881" s="351"/>
      <c r="J881" s="351"/>
      <c r="K881" s="351"/>
      <c r="L881" s="351"/>
      <c r="M881" s="351"/>
      <c r="N881" s="351"/>
      <c r="O881" s="351"/>
      <c r="P881" s="351"/>
      <c r="Q881" s="351"/>
      <c r="R881" s="351"/>
      <c r="S881" s="619"/>
      <c r="T881" s="351"/>
      <c r="U881" s="351"/>
      <c r="V881" s="351"/>
      <c r="W881" s="351"/>
      <c r="X881" s="351"/>
      <c r="Y881" s="351"/>
      <c r="Z881" s="351"/>
      <c r="AA881" s="351"/>
      <c r="AB881" s="351"/>
      <c r="AC881" s="351"/>
      <c r="AD881" s="351"/>
      <c r="AE881" s="351"/>
      <c r="AF881" s="351"/>
      <c r="AG881" s="351"/>
      <c r="AH881" s="351"/>
      <c r="AI881" s="351"/>
      <c r="AJ881" s="351"/>
      <c r="AK881" s="351"/>
      <c r="AL881" s="351"/>
      <c r="AM881" s="351"/>
    </row>
    <row r="882" ht="12.0" customHeight="1">
      <c r="A882" s="351"/>
      <c r="B882" s="351"/>
      <c r="C882" s="351"/>
      <c r="D882" s="351"/>
      <c r="E882" s="351"/>
      <c r="F882" s="351"/>
      <c r="G882" s="351"/>
      <c r="H882" s="351"/>
      <c r="I882" s="351"/>
      <c r="J882" s="351"/>
      <c r="K882" s="351"/>
      <c r="L882" s="351"/>
      <c r="M882" s="351"/>
      <c r="N882" s="351"/>
      <c r="O882" s="351"/>
      <c r="P882" s="351"/>
      <c r="Q882" s="351"/>
      <c r="R882" s="351"/>
      <c r="S882" s="619"/>
      <c r="T882" s="351"/>
      <c r="U882" s="351"/>
      <c r="V882" s="351"/>
      <c r="W882" s="351"/>
      <c r="X882" s="351"/>
      <c r="Y882" s="351"/>
      <c r="Z882" s="351"/>
      <c r="AA882" s="351"/>
      <c r="AB882" s="351"/>
      <c r="AC882" s="351"/>
      <c r="AD882" s="351"/>
      <c r="AE882" s="351"/>
      <c r="AF882" s="351"/>
      <c r="AG882" s="351"/>
      <c r="AH882" s="351"/>
      <c r="AI882" s="351"/>
      <c r="AJ882" s="351"/>
      <c r="AK882" s="351"/>
      <c r="AL882" s="351"/>
      <c r="AM882" s="351"/>
    </row>
    <row r="883" ht="12.0" customHeight="1">
      <c r="A883" s="351"/>
      <c r="B883" s="351"/>
      <c r="C883" s="351"/>
      <c r="D883" s="351"/>
      <c r="E883" s="351"/>
      <c r="F883" s="351"/>
      <c r="G883" s="351"/>
      <c r="H883" s="351"/>
      <c r="I883" s="351"/>
      <c r="J883" s="351"/>
      <c r="K883" s="351"/>
      <c r="L883" s="351"/>
      <c r="M883" s="351"/>
      <c r="N883" s="351"/>
      <c r="O883" s="351"/>
      <c r="P883" s="351"/>
      <c r="Q883" s="351"/>
      <c r="R883" s="351"/>
      <c r="S883" s="619"/>
      <c r="T883" s="351"/>
      <c r="U883" s="351"/>
      <c r="V883" s="351"/>
      <c r="W883" s="351"/>
      <c r="X883" s="351"/>
      <c r="Y883" s="351"/>
      <c r="Z883" s="351"/>
      <c r="AA883" s="351"/>
      <c r="AB883" s="351"/>
      <c r="AC883" s="351"/>
      <c r="AD883" s="351"/>
      <c r="AE883" s="351"/>
      <c r="AF883" s="351"/>
      <c r="AG883" s="351"/>
      <c r="AH883" s="351"/>
      <c r="AI883" s="351"/>
      <c r="AJ883" s="351"/>
      <c r="AK883" s="351"/>
      <c r="AL883" s="351"/>
      <c r="AM883" s="351"/>
    </row>
    <row r="884" ht="12.0" customHeight="1">
      <c r="A884" s="351"/>
      <c r="B884" s="351"/>
      <c r="C884" s="351"/>
      <c r="D884" s="351"/>
      <c r="E884" s="351"/>
      <c r="F884" s="351"/>
      <c r="G884" s="351"/>
      <c r="H884" s="351"/>
      <c r="I884" s="351"/>
      <c r="J884" s="351"/>
      <c r="K884" s="351"/>
      <c r="L884" s="351"/>
      <c r="M884" s="351"/>
      <c r="N884" s="351"/>
      <c r="O884" s="351"/>
      <c r="P884" s="351"/>
      <c r="Q884" s="351"/>
      <c r="R884" s="351"/>
      <c r="S884" s="619"/>
      <c r="T884" s="351"/>
      <c r="U884" s="351"/>
      <c r="V884" s="351"/>
      <c r="W884" s="351"/>
      <c r="X884" s="351"/>
      <c r="Y884" s="351"/>
      <c r="Z884" s="351"/>
      <c r="AA884" s="351"/>
      <c r="AB884" s="351"/>
      <c r="AC884" s="351"/>
      <c r="AD884" s="351"/>
      <c r="AE884" s="351"/>
      <c r="AF884" s="351"/>
      <c r="AG884" s="351"/>
      <c r="AH884" s="351"/>
      <c r="AI884" s="351"/>
      <c r="AJ884" s="351"/>
      <c r="AK884" s="351"/>
      <c r="AL884" s="351"/>
      <c r="AM884" s="351"/>
    </row>
    <row r="885" ht="12.0" customHeight="1">
      <c r="A885" s="351"/>
      <c r="B885" s="351"/>
      <c r="C885" s="351"/>
      <c r="D885" s="351"/>
      <c r="E885" s="351"/>
      <c r="F885" s="351"/>
      <c r="G885" s="351"/>
      <c r="H885" s="351"/>
      <c r="I885" s="351"/>
      <c r="J885" s="351"/>
      <c r="K885" s="351"/>
      <c r="L885" s="351"/>
      <c r="M885" s="351"/>
      <c r="N885" s="351"/>
      <c r="O885" s="351"/>
      <c r="P885" s="351"/>
      <c r="Q885" s="351"/>
      <c r="R885" s="351"/>
      <c r="S885" s="619"/>
      <c r="T885" s="351"/>
      <c r="U885" s="351"/>
      <c r="V885" s="351"/>
      <c r="W885" s="351"/>
      <c r="X885" s="351"/>
      <c r="Y885" s="351"/>
      <c r="Z885" s="351"/>
      <c r="AA885" s="351"/>
      <c r="AB885" s="351"/>
      <c r="AC885" s="351"/>
      <c r="AD885" s="351"/>
      <c r="AE885" s="351"/>
      <c r="AF885" s="351"/>
      <c r="AG885" s="351"/>
      <c r="AH885" s="351"/>
      <c r="AI885" s="351"/>
      <c r="AJ885" s="351"/>
      <c r="AK885" s="351"/>
      <c r="AL885" s="351"/>
      <c r="AM885" s="351"/>
    </row>
    <row r="886" ht="12.0" customHeight="1">
      <c r="A886" s="351"/>
      <c r="B886" s="351"/>
      <c r="C886" s="351"/>
      <c r="D886" s="351"/>
      <c r="E886" s="351"/>
      <c r="F886" s="351"/>
      <c r="G886" s="351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R886" s="351"/>
      <c r="S886" s="619"/>
      <c r="T886" s="351"/>
      <c r="U886" s="351"/>
      <c r="V886" s="351"/>
      <c r="W886" s="351"/>
      <c r="X886" s="351"/>
      <c r="Y886" s="351"/>
      <c r="Z886" s="351"/>
      <c r="AA886" s="351"/>
      <c r="AB886" s="351"/>
      <c r="AC886" s="351"/>
      <c r="AD886" s="351"/>
      <c r="AE886" s="351"/>
      <c r="AF886" s="351"/>
      <c r="AG886" s="351"/>
      <c r="AH886" s="351"/>
      <c r="AI886" s="351"/>
      <c r="AJ886" s="351"/>
      <c r="AK886" s="351"/>
      <c r="AL886" s="351"/>
      <c r="AM886" s="351"/>
    </row>
    <row r="887" ht="12.0" customHeight="1">
      <c r="A887" s="351"/>
      <c r="B887" s="351"/>
      <c r="C887" s="351"/>
      <c r="D887" s="351"/>
      <c r="E887" s="351"/>
      <c r="F887" s="351"/>
      <c r="G887" s="351"/>
      <c r="H887" s="351"/>
      <c r="I887" s="351"/>
      <c r="J887" s="351"/>
      <c r="K887" s="351"/>
      <c r="L887" s="351"/>
      <c r="M887" s="351"/>
      <c r="N887" s="351"/>
      <c r="O887" s="351"/>
      <c r="P887" s="351"/>
      <c r="Q887" s="351"/>
      <c r="R887" s="351"/>
      <c r="S887" s="619"/>
      <c r="T887" s="351"/>
      <c r="U887" s="351"/>
      <c r="V887" s="351"/>
      <c r="W887" s="351"/>
      <c r="X887" s="351"/>
      <c r="Y887" s="351"/>
      <c r="Z887" s="351"/>
      <c r="AA887" s="351"/>
      <c r="AB887" s="351"/>
      <c r="AC887" s="351"/>
      <c r="AD887" s="351"/>
      <c r="AE887" s="351"/>
      <c r="AF887" s="351"/>
      <c r="AG887" s="351"/>
      <c r="AH887" s="351"/>
      <c r="AI887" s="351"/>
      <c r="AJ887" s="351"/>
      <c r="AK887" s="351"/>
      <c r="AL887" s="351"/>
      <c r="AM887" s="351"/>
    </row>
    <row r="888" ht="12.0" customHeight="1">
      <c r="A888" s="351"/>
      <c r="B888" s="351"/>
      <c r="C888" s="351"/>
      <c r="D888" s="351"/>
      <c r="E888" s="351"/>
      <c r="F888" s="351"/>
      <c r="G888" s="351"/>
      <c r="H888" s="351"/>
      <c r="I888" s="351"/>
      <c r="J888" s="351"/>
      <c r="K888" s="351"/>
      <c r="L888" s="351"/>
      <c r="M888" s="351"/>
      <c r="N888" s="351"/>
      <c r="O888" s="351"/>
      <c r="P888" s="351"/>
      <c r="Q888" s="351"/>
      <c r="R888" s="351"/>
      <c r="S888" s="619"/>
      <c r="T888" s="351"/>
      <c r="U888" s="351"/>
      <c r="V888" s="351"/>
      <c r="W888" s="351"/>
      <c r="X888" s="351"/>
      <c r="Y888" s="351"/>
      <c r="Z888" s="351"/>
      <c r="AA888" s="351"/>
      <c r="AB888" s="351"/>
      <c r="AC888" s="351"/>
      <c r="AD888" s="351"/>
      <c r="AE888" s="351"/>
      <c r="AF888" s="351"/>
      <c r="AG888" s="351"/>
      <c r="AH888" s="351"/>
      <c r="AI888" s="351"/>
      <c r="AJ888" s="351"/>
      <c r="AK888" s="351"/>
      <c r="AL888" s="351"/>
      <c r="AM888" s="351"/>
    </row>
    <row r="889" ht="12.0" customHeight="1">
      <c r="A889" s="351"/>
      <c r="B889" s="351"/>
      <c r="C889" s="351"/>
      <c r="D889" s="351"/>
      <c r="E889" s="351"/>
      <c r="F889" s="351"/>
      <c r="G889" s="351"/>
      <c r="H889" s="351"/>
      <c r="I889" s="351"/>
      <c r="J889" s="351"/>
      <c r="K889" s="351"/>
      <c r="L889" s="351"/>
      <c r="M889" s="351"/>
      <c r="N889" s="351"/>
      <c r="O889" s="351"/>
      <c r="P889" s="351"/>
      <c r="Q889" s="351"/>
      <c r="R889" s="351"/>
      <c r="S889" s="619"/>
      <c r="T889" s="351"/>
      <c r="U889" s="351"/>
      <c r="V889" s="351"/>
      <c r="W889" s="351"/>
      <c r="X889" s="351"/>
      <c r="Y889" s="351"/>
      <c r="Z889" s="351"/>
      <c r="AA889" s="351"/>
      <c r="AB889" s="351"/>
      <c r="AC889" s="351"/>
      <c r="AD889" s="351"/>
      <c r="AE889" s="351"/>
      <c r="AF889" s="351"/>
      <c r="AG889" s="351"/>
      <c r="AH889" s="351"/>
      <c r="AI889" s="351"/>
      <c r="AJ889" s="351"/>
      <c r="AK889" s="351"/>
      <c r="AL889" s="351"/>
      <c r="AM889" s="351"/>
    </row>
    <row r="890" ht="12.0" customHeight="1">
      <c r="A890" s="351"/>
      <c r="B890" s="351"/>
      <c r="C890" s="351"/>
      <c r="D890" s="351"/>
      <c r="E890" s="351"/>
      <c r="F890" s="351"/>
      <c r="G890" s="351"/>
      <c r="H890" s="351"/>
      <c r="I890" s="351"/>
      <c r="J890" s="351"/>
      <c r="K890" s="351"/>
      <c r="L890" s="351"/>
      <c r="M890" s="351"/>
      <c r="N890" s="351"/>
      <c r="O890" s="351"/>
      <c r="P890" s="351"/>
      <c r="Q890" s="351"/>
      <c r="R890" s="351"/>
      <c r="S890" s="619"/>
      <c r="T890" s="351"/>
      <c r="U890" s="351"/>
      <c r="V890" s="351"/>
      <c r="W890" s="351"/>
      <c r="X890" s="351"/>
      <c r="Y890" s="351"/>
      <c r="Z890" s="351"/>
      <c r="AA890" s="351"/>
      <c r="AB890" s="351"/>
      <c r="AC890" s="351"/>
      <c r="AD890" s="351"/>
      <c r="AE890" s="351"/>
      <c r="AF890" s="351"/>
      <c r="AG890" s="351"/>
      <c r="AH890" s="351"/>
      <c r="AI890" s="351"/>
      <c r="AJ890" s="351"/>
      <c r="AK890" s="351"/>
      <c r="AL890" s="351"/>
      <c r="AM890" s="351"/>
    </row>
    <row r="891" ht="12.0" customHeight="1">
      <c r="A891" s="351"/>
      <c r="B891" s="351"/>
      <c r="C891" s="351"/>
      <c r="D891" s="351"/>
      <c r="E891" s="351"/>
      <c r="F891" s="351"/>
      <c r="G891" s="351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R891" s="351"/>
      <c r="S891" s="619"/>
      <c r="T891" s="351"/>
      <c r="U891" s="351"/>
      <c r="V891" s="351"/>
      <c r="W891" s="351"/>
      <c r="X891" s="351"/>
      <c r="Y891" s="351"/>
      <c r="Z891" s="351"/>
      <c r="AA891" s="351"/>
      <c r="AB891" s="351"/>
      <c r="AC891" s="351"/>
      <c r="AD891" s="351"/>
      <c r="AE891" s="351"/>
      <c r="AF891" s="351"/>
      <c r="AG891" s="351"/>
      <c r="AH891" s="351"/>
      <c r="AI891" s="351"/>
      <c r="AJ891" s="351"/>
      <c r="AK891" s="351"/>
      <c r="AL891" s="351"/>
      <c r="AM891" s="351"/>
    </row>
    <row r="892" ht="12.0" customHeight="1">
      <c r="A892" s="351"/>
      <c r="B892" s="351"/>
      <c r="C892" s="351"/>
      <c r="D892" s="351"/>
      <c r="E892" s="351"/>
      <c r="F892" s="351"/>
      <c r="G892" s="351"/>
      <c r="H892" s="351"/>
      <c r="I892" s="351"/>
      <c r="J892" s="351"/>
      <c r="K892" s="351"/>
      <c r="L892" s="351"/>
      <c r="M892" s="351"/>
      <c r="N892" s="351"/>
      <c r="O892" s="351"/>
      <c r="P892" s="351"/>
      <c r="Q892" s="351"/>
      <c r="R892" s="351"/>
      <c r="S892" s="619"/>
      <c r="T892" s="351"/>
      <c r="U892" s="351"/>
      <c r="V892" s="351"/>
      <c r="W892" s="351"/>
      <c r="X892" s="351"/>
      <c r="Y892" s="351"/>
      <c r="Z892" s="351"/>
      <c r="AA892" s="351"/>
      <c r="AB892" s="351"/>
      <c r="AC892" s="351"/>
      <c r="AD892" s="351"/>
      <c r="AE892" s="351"/>
      <c r="AF892" s="351"/>
      <c r="AG892" s="351"/>
      <c r="AH892" s="351"/>
      <c r="AI892" s="351"/>
      <c r="AJ892" s="351"/>
      <c r="AK892" s="351"/>
      <c r="AL892" s="351"/>
      <c r="AM892" s="351"/>
    </row>
    <row r="893" ht="12.0" customHeight="1">
      <c r="A893" s="351"/>
      <c r="B893" s="351"/>
      <c r="C893" s="351"/>
      <c r="D893" s="351"/>
      <c r="E893" s="351"/>
      <c r="F893" s="351"/>
      <c r="G893" s="351"/>
      <c r="H893" s="351"/>
      <c r="I893" s="351"/>
      <c r="J893" s="351"/>
      <c r="K893" s="351"/>
      <c r="L893" s="351"/>
      <c r="M893" s="351"/>
      <c r="N893" s="351"/>
      <c r="O893" s="351"/>
      <c r="P893" s="351"/>
      <c r="Q893" s="351"/>
      <c r="R893" s="351"/>
      <c r="S893" s="619"/>
      <c r="T893" s="351"/>
      <c r="U893" s="351"/>
      <c r="V893" s="351"/>
      <c r="W893" s="351"/>
      <c r="X893" s="351"/>
      <c r="Y893" s="351"/>
      <c r="Z893" s="351"/>
      <c r="AA893" s="351"/>
      <c r="AB893" s="351"/>
      <c r="AC893" s="351"/>
      <c r="AD893" s="351"/>
      <c r="AE893" s="351"/>
      <c r="AF893" s="351"/>
      <c r="AG893" s="351"/>
      <c r="AH893" s="351"/>
      <c r="AI893" s="351"/>
      <c r="AJ893" s="351"/>
      <c r="AK893" s="351"/>
      <c r="AL893" s="351"/>
      <c r="AM893" s="351"/>
    </row>
    <row r="894" ht="12.0" customHeight="1">
      <c r="A894" s="351"/>
      <c r="B894" s="351"/>
      <c r="C894" s="351"/>
      <c r="D894" s="351"/>
      <c r="E894" s="351"/>
      <c r="F894" s="351"/>
      <c r="G894" s="351"/>
      <c r="H894" s="351"/>
      <c r="I894" s="351"/>
      <c r="J894" s="351"/>
      <c r="K894" s="351"/>
      <c r="L894" s="351"/>
      <c r="M894" s="351"/>
      <c r="N894" s="351"/>
      <c r="O894" s="351"/>
      <c r="P894" s="351"/>
      <c r="Q894" s="351"/>
      <c r="R894" s="351"/>
      <c r="S894" s="619"/>
      <c r="T894" s="351"/>
      <c r="U894" s="351"/>
      <c r="V894" s="351"/>
      <c r="W894" s="351"/>
      <c r="X894" s="351"/>
      <c r="Y894" s="351"/>
      <c r="Z894" s="351"/>
      <c r="AA894" s="351"/>
      <c r="AB894" s="351"/>
      <c r="AC894" s="351"/>
      <c r="AD894" s="351"/>
      <c r="AE894" s="351"/>
      <c r="AF894" s="351"/>
      <c r="AG894" s="351"/>
      <c r="AH894" s="351"/>
      <c r="AI894" s="351"/>
      <c r="AJ894" s="351"/>
      <c r="AK894" s="351"/>
      <c r="AL894" s="351"/>
      <c r="AM894" s="351"/>
    </row>
    <row r="895" ht="12.0" customHeight="1">
      <c r="A895" s="351"/>
      <c r="B895" s="351"/>
      <c r="C895" s="351"/>
      <c r="D895" s="351"/>
      <c r="E895" s="351"/>
      <c r="F895" s="351"/>
      <c r="G895" s="351"/>
      <c r="H895" s="351"/>
      <c r="I895" s="351"/>
      <c r="J895" s="351"/>
      <c r="K895" s="351"/>
      <c r="L895" s="351"/>
      <c r="M895" s="351"/>
      <c r="N895" s="351"/>
      <c r="O895" s="351"/>
      <c r="P895" s="351"/>
      <c r="Q895" s="351"/>
      <c r="R895" s="351"/>
      <c r="S895" s="619"/>
      <c r="T895" s="351"/>
      <c r="U895" s="351"/>
      <c r="V895" s="351"/>
      <c r="W895" s="351"/>
      <c r="X895" s="351"/>
      <c r="Y895" s="351"/>
      <c r="Z895" s="351"/>
      <c r="AA895" s="351"/>
      <c r="AB895" s="351"/>
      <c r="AC895" s="351"/>
      <c r="AD895" s="351"/>
      <c r="AE895" s="351"/>
      <c r="AF895" s="351"/>
      <c r="AG895" s="351"/>
      <c r="AH895" s="351"/>
      <c r="AI895" s="351"/>
      <c r="AJ895" s="351"/>
      <c r="AK895" s="351"/>
      <c r="AL895" s="351"/>
      <c r="AM895" s="351"/>
    </row>
    <row r="896" ht="12.0" customHeight="1">
      <c r="A896" s="351"/>
      <c r="B896" s="351"/>
      <c r="C896" s="351"/>
      <c r="D896" s="351"/>
      <c r="E896" s="351"/>
      <c r="F896" s="351"/>
      <c r="G896" s="351"/>
      <c r="H896" s="351"/>
      <c r="I896" s="351"/>
      <c r="J896" s="351"/>
      <c r="K896" s="351"/>
      <c r="L896" s="351"/>
      <c r="M896" s="351"/>
      <c r="N896" s="351"/>
      <c r="O896" s="351"/>
      <c r="P896" s="351"/>
      <c r="Q896" s="351"/>
      <c r="R896" s="351"/>
      <c r="S896" s="619"/>
      <c r="T896" s="351"/>
      <c r="U896" s="351"/>
      <c r="V896" s="351"/>
      <c r="W896" s="351"/>
      <c r="X896" s="351"/>
      <c r="Y896" s="351"/>
      <c r="Z896" s="351"/>
      <c r="AA896" s="351"/>
      <c r="AB896" s="351"/>
      <c r="AC896" s="351"/>
      <c r="AD896" s="351"/>
      <c r="AE896" s="351"/>
      <c r="AF896" s="351"/>
      <c r="AG896" s="351"/>
      <c r="AH896" s="351"/>
      <c r="AI896" s="351"/>
      <c r="AJ896" s="351"/>
      <c r="AK896" s="351"/>
      <c r="AL896" s="351"/>
      <c r="AM896" s="351"/>
    </row>
    <row r="897" ht="12.0" customHeight="1">
      <c r="A897" s="351"/>
      <c r="B897" s="351"/>
      <c r="C897" s="351"/>
      <c r="D897" s="351"/>
      <c r="E897" s="351"/>
      <c r="F897" s="351"/>
      <c r="G897" s="351"/>
      <c r="H897" s="351"/>
      <c r="I897" s="351"/>
      <c r="J897" s="351"/>
      <c r="K897" s="351"/>
      <c r="L897" s="351"/>
      <c r="M897" s="351"/>
      <c r="N897" s="351"/>
      <c r="O897" s="351"/>
      <c r="P897" s="351"/>
      <c r="Q897" s="351"/>
      <c r="R897" s="351"/>
      <c r="S897" s="619"/>
      <c r="T897" s="351"/>
      <c r="U897" s="351"/>
      <c r="V897" s="351"/>
      <c r="W897" s="351"/>
      <c r="X897" s="351"/>
      <c r="Y897" s="351"/>
      <c r="Z897" s="351"/>
      <c r="AA897" s="351"/>
      <c r="AB897" s="351"/>
      <c r="AC897" s="351"/>
      <c r="AD897" s="351"/>
      <c r="AE897" s="351"/>
      <c r="AF897" s="351"/>
      <c r="AG897" s="351"/>
      <c r="AH897" s="351"/>
      <c r="AI897" s="351"/>
      <c r="AJ897" s="351"/>
      <c r="AK897" s="351"/>
      <c r="AL897" s="351"/>
      <c r="AM897" s="351"/>
    </row>
    <row r="898" ht="12.0" customHeight="1">
      <c r="A898" s="351"/>
      <c r="B898" s="351"/>
      <c r="C898" s="351"/>
      <c r="D898" s="351"/>
      <c r="E898" s="351"/>
      <c r="F898" s="351"/>
      <c r="G898" s="351"/>
      <c r="H898" s="351"/>
      <c r="I898" s="351"/>
      <c r="J898" s="351"/>
      <c r="K898" s="351"/>
      <c r="L898" s="351"/>
      <c r="M898" s="351"/>
      <c r="N898" s="351"/>
      <c r="O898" s="351"/>
      <c r="P898" s="351"/>
      <c r="Q898" s="351"/>
      <c r="R898" s="351"/>
      <c r="S898" s="619"/>
      <c r="T898" s="351"/>
      <c r="U898" s="351"/>
      <c r="V898" s="351"/>
      <c r="W898" s="351"/>
      <c r="X898" s="351"/>
      <c r="Y898" s="351"/>
      <c r="Z898" s="351"/>
      <c r="AA898" s="351"/>
      <c r="AB898" s="351"/>
      <c r="AC898" s="351"/>
      <c r="AD898" s="351"/>
      <c r="AE898" s="351"/>
      <c r="AF898" s="351"/>
      <c r="AG898" s="351"/>
      <c r="AH898" s="351"/>
      <c r="AI898" s="351"/>
      <c r="AJ898" s="351"/>
      <c r="AK898" s="351"/>
      <c r="AL898" s="351"/>
      <c r="AM898" s="351"/>
    </row>
    <row r="899" ht="12.0" customHeight="1">
      <c r="A899" s="351"/>
      <c r="B899" s="351"/>
      <c r="C899" s="351"/>
      <c r="D899" s="351"/>
      <c r="E899" s="351"/>
      <c r="F899" s="351"/>
      <c r="G899" s="351"/>
      <c r="H899" s="351"/>
      <c r="I899" s="351"/>
      <c r="J899" s="351"/>
      <c r="K899" s="351"/>
      <c r="L899" s="351"/>
      <c r="M899" s="351"/>
      <c r="N899" s="351"/>
      <c r="O899" s="351"/>
      <c r="P899" s="351"/>
      <c r="Q899" s="351"/>
      <c r="R899" s="351"/>
      <c r="S899" s="619"/>
      <c r="T899" s="351"/>
      <c r="U899" s="351"/>
      <c r="V899" s="351"/>
      <c r="W899" s="351"/>
      <c r="X899" s="351"/>
      <c r="Y899" s="351"/>
      <c r="Z899" s="351"/>
      <c r="AA899" s="351"/>
      <c r="AB899" s="351"/>
      <c r="AC899" s="351"/>
      <c r="AD899" s="351"/>
      <c r="AE899" s="351"/>
      <c r="AF899" s="351"/>
      <c r="AG899" s="351"/>
      <c r="AH899" s="351"/>
      <c r="AI899" s="351"/>
      <c r="AJ899" s="351"/>
      <c r="AK899" s="351"/>
      <c r="AL899" s="351"/>
      <c r="AM899" s="351"/>
    </row>
    <row r="900" ht="12.0" customHeight="1">
      <c r="A900" s="351"/>
      <c r="B900" s="351"/>
      <c r="C900" s="351"/>
      <c r="D900" s="351"/>
      <c r="E900" s="351"/>
      <c r="F900" s="351"/>
      <c r="G900" s="351"/>
      <c r="H900" s="351"/>
      <c r="I900" s="351"/>
      <c r="J900" s="351"/>
      <c r="K900" s="351"/>
      <c r="L900" s="351"/>
      <c r="M900" s="351"/>
      <c r="N900" s="351"/>
      <c r="O900" s="351"/>
      <c r="P900" s="351"/>
      <c r="Q900" s="351"/>
      <c r="R900" s="351"/>
      <c r="S900" s="619"/>
      <c r="T900" s="351"/>
      <c r="U900" s="351"/>
      <c r="V900" s="351"/>
      <c r="W900" s="351"/>
      <c r="X900" s="351"/>
      <c r="Y900" s="351"/>
      <c r="Z900" s="351"/>
      <c r="AA900" s="351"/>
      <c r="AB900" s="351"/>
      <c r="AC900" s="351"/>
      <c r="AD900" s="351"/>
      <c r="AE900" s="351"/>
      <c r="AF900" s="351"/>
      <c r="AG900" s="351"/>
      <c r="AH900" s="351"/>
      <c r="AI900" s="351"/>
      <c r="AJ900" s="351"/>
      <c r="AK900" s="351"/>
      <c r="AL900" s="351"/>
      <c r="AM900" s="351"/>
    </row>
    <row r="901" ht="12.0" customHeight="1">
      <c r="A901" s="351"/>
      <c r="B901" s="351"/>
      <c r="C901" s="351"/>
      <c r="D901" s="351"/>
      <c r="E901" s="351"/>
      <c r="F901" s="351"/>
      <c r="G901" s="351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R901" s="351"/>
      <c r="S901" s="619"/>
      <c r="T901" s="351"/>
      <c r="U901" s="351"/>
      <c r="V901" s="351"/>
      <c r="W901" s="351"/>
      <c r="X901" s="351"/>
      <c r="Y901" s="351"/>
      <c r="Z901" s="351"/>
      <c r="AA901" s="351"/>
      <c r="AB901" s="351"/>
      <c r="AC901" s="351"/>
      <c r="AD901" s="351"/>
      <c r="AE901" s="351"/>
      <c r="AF901" s="351"/>
      <c r="AG901" s="351"/>
      <c r="AH901" s="351"/>
      <c r="AI901" s="351"/>
      <c r="AJ901" s="351"/>
      <c r="AK901" s="351"/>
      <c r="AL901" s="351"/>
      <c r="AM901" s="351"/>
    </row>
    <row r="902" ht="12.0" customHeight="1">
      <c r="A902" s="351"/>
      <c r="B902" s="351"/>
      <c r="C902" s="351"/>
      <c r="D902" s="351"/>
      <c r="E902" s="351"/>
      <c r="F902" s="351"/>
      <c r="G902" s="351"/>
      <c r="H902" s="351"/>
      <c r="I902" s="351"/>
      <c r="J902" s="351"/>
      <c r="K902" s="351"/>
      <c r="L902" s="351"/>
      <c r="M902" s="351"/>
      <c r="N902" s="351"/>
      <c r="O902" s="351"/>
      <c r="P902" s="351"/>
      <c r="Q902" s="351"/>
      <c r="R902" s="351"/>
      <c r="S902" s="619"/>
      <c r="T902" s="351"/>
      <c r="U902" s="351"/>
      <c r="V902" s="351"/>
      <c r="W902" s="351"/>
      <c r="X902" s="351"/>
      <c r="Y902" s="351"/>
      <c r="Z902" s="351"/>
      <c r="AA902" s="351"/>
      <c r="AB902" s="351"/>
      <c r="AC902" s="351"/>
      <c r="AD902" s="351"/>
      <c r="AE902" s="351"/>
      <c r="AF902" s="351"/>
      <c r="AG902" s="351"/>
      <c r="AH902" s="351"/>
      <c r="AI902" s="351"/>
      <c r="AJ902" s="351"/>
      <c r="AK902" s="351"/>
      <c r="AL902" s="351"/>
      <c r="AM902" s="351"/>
    </row>
    <row r="903" ht="12.0" customHeight="1">
      <c r="A903" s="351"/>
      <c r="B903" s="351"/>
      <c r="C903" s="351"/>
      <c r="D903" s="351"/>
      <c r="E903" s="351"/>
      <c r="F903" s="351"/>
      <c r="G903" s="351"/>
      <c r="H903" s="351"/>
      <c r="I903" s="351"/>
      <c r="J903" s="351"/>
      <c r="K903" s="351"/>
      <c r="L903" s="351"/>
      <c r="M903" s="351"/>
      <c r="N903" s="351"/>
      <c r="O903" s="351"/>
      <c r="P903" s="351"/>
      <c r="Q903" s="351"/>
      <c r="R903" s="351"/>
      <c r="S903" s="619"/>
      <c r="T903" s="351"/>
      <c r="U903" s="351"/>
      <c r="V903" s="351"/>
      <c r="W903" s="351"/>
      <c r="X903" s="351"/>
      <c r="Y903" s="351"/>
      <c r="Z903" s="351"/>
      <c r="AA903" s="351"/>
      <c r="AB903" s="351"/>
      <c r="AC903" s="351"/>
      <c r="AD903" s="351"/>
      <c r="AE903" s="351"/>
      <c r="AF903" s="351"/>
      <c r="AG903" s="351"/>
      <c r="AH903" s="351"/>
      <c r="AI903" s="351"/>
      <c r="AJ903" s="351"/>
      <c r="AK903" s="351"/>
      <c r="AL903" s="351"/>
      <c r="AM903" s="351"/>
    </row>
    <row r="904" ht="12.0" customHeight="1">
      <c r="A904" s="351"/>
      <c r="B904" s="351"/>
      <c r="C904" s="351"/>
      <c r="D904" s="351"/>
      <c r="E904" s="351"/>
      <c r="F904" s="351"/>
      <c r="G904" s="351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R904" s="351"/>
      <c r="S904" s="619"/>
      <c r="T904" s="351"/>
      <c r="U904" s="351"/>
      <c r="V904" s="351"/>
      <c r="W904" s="351"/>
      <c r="X904" s="351"/>
      <c r="Y904" s="351"/>
      <c r="Z904" s="351"/>
      <c r="AA904" s="351"/>
      <c r="AB904" s="351"/>
      <c r="AC904" s="351"/>
      <c r="AD904" s="351"/>
      <c r="AE904" s="351"/>
      <c r="AF904" s="351"/>
      <c r="AG904" s="351"/>
      <c r="AH904" s="351"/>
      <c r="AI904" s="351"/>
      <c r="AJ904" s="351"/>
      <c r="AK904" s="351"/>
      <c r="AL904" s="351"/>
      <c r="AM904" s="351"/>
    </row>
    <row r="905" ht="12.0" customHeight="1">
      <c r="A905" s="351"/>
      <c r="B905" s="351"/>
      <c r="C905" s="351"/>
      <c r="D905" s="351"/>
      <c r="E905" s="351"/>
      <c r="F905" s="351"/>
      <c r="G905" s="351"/>
      <c r="H905" s="351"/>
      <c r="I905" s="351"/>
      <c r="J905" s="351"/>
      <c r="K905" s="351"/>
      <c r="L905" s="351"/>
      <c r="M905" s="351"/>
      <c r="N905" s="351"/>
      <c r="O905" s="351"/>
      <c r="P905" s="351"/>
      <c r="Q905" s="351"/>
      <c r="R905" s="351"/>
      <c r="S905" s="619"/>
      <c r="T905" s="351"/>
      <c r="U905" s="351"/>
      <c r="V905" s="351"/>
      <c r="W905" s="351"/>
      <c r="X905" s="351"/>
      <c r="Y905" s="351"/>
      <c r="Z905" s="351"/>
      <c r="AA905" s="351"/>
      <c r="AB905" s="351"/>
      <c r="AC905" s="351"/>
      <c r="AD905" s="351"/>
      <c r="AE905" s="351"/>
      <c r="AF905" s="351"/>
      <c r="AG905" s="351"/>
      <c r="AH905" s="351"/>
      <c r="AI905" s="351"/>
      <c r="AJ905" s="351"/>
      <c r="AK905" s="351"/>
      <c r="AL905" s="351"/>
      <c r="AM905" s="351"/>
    </row>
    <row r="906" ht="12.0" customHeight="1">
      <c r="A906" s="351"/>
      <c r="B906" s="351"/>
      <c r="C906" s="351"/>
      <c r="D906" s="351"/>
      <c r="E906" s="351"/>
      <c r="F906" s="351"/>
      <c r="G906" s="351"/>
      <c r="H906" s="351"/>
      <c r="I906" s="351"/>
      <c r="J906" s="351"/>
      <c r="K906" s="351"/>
      <c r="L906" s="351"/>
      <c r="M906" s="351"/>
      <c r="N906" s="351"/>
      <c r="O906" s="351"/>
      <c r="P906" s="351"/>
      <c r="Q906" s="351"/>
      <c r="R906" s="351"/>
      <c r="S906" s="619"/>
      <c r="T906" s="351"/>
      <c r="U906" s="351"/>
      <c r="V906" s="351"/>
      <c r="W906" s="351"/>
      <c r="X906" s="351"/>
      <c r="Y906" s="351"/>
      <c r="Z906" s="351"/>
      <c r="AA906" s="351"/>
      <c r="AB906" s="351"/>
      <c r="AC906" s="351"/>
      <c r="AD906" s="351"/>
      <c r="AE906" s="351"/>
      <c r="AF906" s="351"/>
      <c r="AG906" s="351"/>
      <c r="AH906" s="351"/>
      <c r="AI906" s="351"/>
      <c r="AJ906" s="351"/>
      <c r="AK906" s="351"/>
      <c r="AL906" s="351"/>
      <c r="AM906" s="351"/>
    </row>
    <row r="907" ht="12.0" customHeight="1">
      <c r="A907" s="351"/>
      <c r="B907" s="351"/>
      <c r="C907" s="351"/>
      <c r="D907" s="351"/>
      <c r="E907" s="351"/>
      <c r="F907" s="351"/>
      <c r="G907" s="351"/>
      <c r="H907" s="351"/>
      <c r="I907" s="351"/>
      <c r="J907" s="351"/>
      <c r="K907" s="351"/>
      <c r="L907" s="351"/>
      <c r="M907" s="351"/>
      <c r="N907" s="351"/>
      <c r="O907" s="351"/>
      <c r="P907" s="351"/>
      <c r="Q907" s="351"/>
      <c r="R907" s="351"/>
      <c r="S907" s="619"/>
      <c r="T907" s="351"/>
      <c r="U907" s="351"/>
      <c r="V907" s="351"/>
      <c r="W907" s="351"/>
      <c r="X907" s="351"/>
      <c r="Y907" s="351"/>
      <c r="Z907" s="351"/>
      <c r="AA907" s="351"/>
      <c r="AB907" s="351"/>
      <c r="AC907" s="351"/>
      <c r="AD907" s="351"/>
      <c r="AE907" s="351"/>
      <c r="AF907" s="351"/>
      <c r="AG907" s="351"/>
      <c r="AH907" s="351"/>
      <c r="AI907" s="351"/>
      <c r="AJ907" s="351"/>
      <c r="AK907" s="351"/>
      <c r="AL907" s="351"/>
      <c r="AM907" s="351"/>
    </row>
    <row r="908" ht="12.0" customHeight="1">
      <c r="A908" s="351"/>
      <c r="B908" s="351"/>
      <c r="C908" s="351"/>
      <c r="D908" s="351"/>
      <c r="E908" s="351"/>
      <c r="F908" s="351"/>
      <c r="G908" s="351"/>
      <c r="H908" s="351"/>
      <c r="I908" s="351"/>
      <c r="J908" s="351"/>
      <c r="K908" s="351"/>
      <c r="L908" s="351"/>
      <c r="M908" s="351"/>
      <c r="N908" s="351"/>
      <c r="O908" s="351"/>
      <c r="P908" s="351"/>
      <c r="Q908" s="351"/>
      <c r="R908" s="351"/>
      <c r="S908" s="619"/>
      <c r="T908" s="351"/>
      <c r="U908" s="351"/>
      <c r="V908" s="351"/>
      <c r="W908" s="351"/>
      <c r="X908" s="351"/>
      <c r="Y908" s="351"/>
      <c r="Z908" s="351"/>
      <c r="AA908" s="351"/>
      <c r="AB908" s="351"/>
      <c r="AC908" s="351"/>
      <c r="AD908" s="351"/>
      <c r="AE908" s="351"/>
      <c r="AF908" s="351"/>
      <c r="AG908" s="351"/>
      <c r="AH908" s="351"/>
      <c r="AI908" s="351"/>
      <c r="AJ908" s="351"/>
      <c r="AK908" s="351"/>
      <c r="AL908" s="351"/>
      <c r="AM908" s="351"/>
    </row>
    <row r="909" ht="12.0" customHeight="1">
      <c r="A909" s="351"/>
      <c r="B909" s="351"/>
      <c r="C909" s="351"/>
      <c r="D909" s="351"/>
      <c r="E909" s="351"/>
      <c r="F909" s="351"/>
      <c r="G909" s="351"/>
      <c r="H909" s="351"/>
      <c r="I909" s="351"/>
      <c r="J909" s="351"/>
      <c r="K909" s="351"/>
      <c r="L909" s="351"/>
      <c r="M909" s="351"/>
      <c r="N909" s="351"/>
      <c r="O909" s="351"/>
      <c r="P909" s="351"/>
      <c r="Q909" s="351"/>
      <c r="R909" s="351"/>
      <c r="S909" s="619"/>
      <c r="T909" s="351"/>
      <c r="U909" s="351"/>
      <c r="V909" s="351"/>
      <c r="W909" s="351"/>
      <c r="X909" s="351"/>
      <c r="Y909" s="351"/>
      <c r="Z909" s="351"/>
      <c r="AA909" s="351"/>
      <c r="AB909" s="351"/>
      <c r="AC909" s="351"/>
      <c r="AD909" s="351"/>
      <c r="AE909" s="351"/>
      <c r="AF909" s="351"/>
      <c r="AG909" s="351"/>
      <c r="AH909" s="351"/>
      <c r="AI909" s="351"/>
      <c r="AJ909" s="351"/>
      <c r="AK909" s="351"/>
      <c r="AL909" s="351"/>
      <c r="AM909" s="351"/>
    </row>
    <row r="910" ht="12.0" customHeight="1">
      <c r="A910" s="351"/>
      <c r="B910" s="351"/>
      <c r="C910" s="351"/>
      <c r="D910" s="351"/>
      <c r="E910" s="351"/>
      <c r="F910" s="351"/>
      <c r="G910" s="351"/>
      <c r="H910" s="351"/>
      <c r="I910" s="351"/>
      <c r="J910" s="351"/>
      <c r="K910" s="351"/>
      <c r="L910" s="351"/>
      <c r="M910" s="351"/>
      <c r="N910" s="351"/>
      <c r="O910" s="351"/>
      <c r="P910" s="351"/>
      <c r="Q910" s="351"/>
      <c r="R910" s="351"/>
      <c r="S910" s="619"/>
      <c r="T910" s="351"/>
      <c r="U910" s="351"/>
      <c r="V910" s="351"/>
      <c r="W910" s="351"/>
      <c r="X910" s="351"/>
      <c r="Y910" s="351"/>
      <c r="Z910" s="351"/>
      <c r="AA910" s="351"/>
      <c r="AB910" s="351"/>
      <c r="AC910" s="351"/>
      <c r="AD910" s="351"/>
      <c r="AE910" s="351"/>
      <c r="AF910" s="351"/>
      <c r="AG910" s="351"/>
      <c r="AH910" s="351"/>
      <c r="AI910" s="351"/>
      <c r="AJ910" s="351"/>
      <c r="AK910" s="351"/>
      <c r="AL910" s="351"/>
      <c r="AM910" s="351"/>
    </row>
    <row r="911" ht="12.0" customHeight="1">
      <c r="A911" s="351"/>
      <c r="B911" s="351"/>
      <c r="C911" s="351"/>
      <c r="D911" s="351"/>
      <c r="E911" s="351"/>
      <c r="F911" s="351"/>
      <c r="G911" s="351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R911" s="351"/>
      <c r="S911" s="619"/>
      <c r="T911" s="351"/>
      <c r="U911" s="351"/>
      <c r="V911" s="351"/>
      <c r="W911" s="351"/>
      <c r="X911" s="351"/>
      <c r="Y911" s="351"/>
      <c r="Z911" s="351"/>
      <c r="AA911" s="351"/>
      <c r="AB911" s="351"/>
      <c r="AC911" s="351"/>
      <c r="AD911" s="351"/>
      <c r="AE911" s="351"/>
      <c r="AF911" s="351"/>
      <c r="AG911" s="351"/>
      <c r="AH911" s="351"/>
      <c r="AI911" s="351"/>
      <c r="AJ911" s="351"/>
      <c r="AK911" s="351"/>
      <c r="AL911" s="351"/>
      <c r="AM911" s="351"/>
    </row>
    <row r="912" ht="12.0" customHeight="1">
      <c r="A912" s="351"/>
      <c r="B912" s="351"/>
      <c r="C912" s="351"/>
      <c r="D912" s="351"/>
      <c r="E912" s="351"/>
      <c r="F912" s="351"/>
      <c r="G912" s="351"/>
      <c r="H912" s="351"/>
      <c r="I912" s="351"/>
      <c r="J912" s="351"/>
      <c r="K912" s="351"/>
      <c r="L912" s="351"/>
      <c r="M912" s="351"/>
      <c r="N912" s="351"/>
      <c r="O912" s="351"/>
      <c r="P912" s="351"/>
      <c r="Q912" s="351"/>
      <c r="R912" s="351"/>
      <c r="S912" s="619"/>
      <c r="T912" s="351"/>
      <c r="U912" s="351"/>
      <c r="V912" s="351"/>
      <c r="W912" s="351"/>
      <c r="X912" s="351"/>
      <c r="Y912" s="351"/>
      <c r="Z912" s="351"/>
      <c r="AA912" s="351"/>
      <c r="AB912" s="351"/>
      <c r="AC912" s="351"/>
      <c r="AD912" s="351"/>
      <c r="AE912" s="351"/>
      <c r="AF912" s="351"/>
      <c r="AG912" s="351"/>
      <c r="AH912" s="351"/>
      <c r="AI912" s="351"/>
      <c r="AJ912" s="351"/>
      <c r="AK912" s="351"/>
      <c r="AL912" s="351"/>
      <c r="AM912" s="351"/>
    </row>
    <row r="913" ht="12.0" customHeight="1">
      <c r="A913" s="351"/>
      <c r="B913" s="351"/>
      <c r="C913" s="351"/>
      <c r="D913" s="351"/>
      <c r="E913" s="351"/>
      <c r="F913" s="351"/>
      <c r="G913" s="351"/>
      <c r="H913" s="351"/>
      <c r="I913" s="351"/>
      <c r="J913" s="351"/>
      <c r="K913" s="351"/>
      <c r="L913" s="351"/>
      <c r="M913" s="351"/>
      <c r="N913" s="351"/>
      <c r="O913" s="351"/>
      <c r="P913" s="351"/>
      <c r="Q913" s="351"/>
      <c r="R913" s="351"/>
      <c r="S913" s="619"/>
      <c r="T913" s="351"/>
      <c r="U913" s="351"/>
      <c r="V913" s="351"/>
      <c r="W913" s="351"/>
      <c r="X913" s="351"/>
      <c r="Y913" s="351"/>
      <c r="Z913" s="351"/>
      <c r="AA913" s="351"/>
      <c r="AB913" s="351"/>
      <c r="AC913" s="351"/>
      <c r="AD913" s="351"/>
      <c r="AE913" s="351"/>
      <c r="AF913" s="351"/>
      <c r="AG913" s="351"/>
      <c r="AH913" s="351"/>
      <c r="AI913" s="351"/>
      <c r="AJ913" s="351"/>
      <c r="AK913" s="351"/>
      <c r="AL913" s="351"/>
      <c r="AM913" s="351"/>
    </row>
    <row r="914" ht="12.0" customHeight="1">
      <c r="A914" s="351"/>
      <c r="B914" s="351"/>
      <c r="C914" s="351"/>
      <c r="D914" s="351"/>
      <c r="E914" s="351"/>
      <c r="F914" s="351"/>
      <c r="G914" s="351"/>
      <c r="H914" s="351"/>
      <c r="I914" s="351"/>
      <c r="J914" s="351"/>
      <c r="K914" s="351"/>
      <c r="L914" s="351"/>
      <c r="M914" s="351"/>
      <c r="N914" s="351"/>
      <c r="O914" s="351"/>
      <c r="P914" s="351"/>
      <c r="Q914" s="351"/>
      <c r="R914" s="351"/>
      <c r="S914" s="619"/>
      <c r="T914" s="351"/>
      <c r="U914" s="351"/>
      <c r="V914" s="351"/>
      <c r="W914" s="351"/>
      <c r="X914" s="351"/>
      <c r="Y914" s="351"/>
      <c r="Z914" s="351"/>
      <c r="AA914" s="351"/>
      <c r="AB914" s="351"/>
      <c r="AC914" s="351"/>
      <c r="AD914" s="351"/>
      <c r="AE914" s="351"/>
      <c r="AF914" s="351"/>
      <c r="AG914" s="351"/>
      <c r="AH914" s="351"/>
      <c r="AI914" s="351"/>
      <c r="AJ914" s="351"/>
      <c r="AK914" s="351"/>
      <c r="AL914" s="351"/>
      <c r="AM914" s="351"/>
    </row>
    <row r="915" ht="12.0" customHeight="1">
      <c r="A915" s="351"/>
      <c r="B915" s="351"/>
      <c r="C915" s="351"/>
      <c r="D915" s="351"/>
      <c r="E915" s="351"/>
      <c r="F915" s="351"/>
      <c r="G915" s="351"/>
      <c r="H915" s="351"/>
      <c r="I915" s="351"/>
      <c r="J915" s="351"/>
      <c r="K915" s="351"/>
      <c r="L915" s="351"/>
      <c r="M915" s="351"/>
      <c r="N915" s="351"/>
      <c r="O915" s="351"/>
      <c r="P915" s="351"/>
      <c r="Q915" s="351"/>
      <c r="R915" s="351"/>
      <c r="S915" s="619"/>
      <c r="T915" s="351"/>
      <c r="U915" s="351"/>
      <c r="V915" s="351"/>
      <c r="W915" s="351"/>
      <c r="X915" s="351"/>
      <c r="Y915" s="351"/>
      <c r="Z915" s="351"/>
      <c r="AA915" s="351"/>
      <c r="AB915" s="351"/>
      <c r="AC915" s="351"/>
      <c r="AD915" s="351"/>
      <c r="AE915" s="351"/>
      <c r="AF915" s="351"/>
      <c r="AG915" s="351"/>
      <c r="AH915" s="351"/>
      <c r="AI915" s="351"/>
      <c r="AJ915" s="351"/>
      <c r="AK915" s="351"/>
      <c r="AL915" s="351"/>
      <c r="AM915" s="351"/>
    </row>
    <row r="916" ht="12.0" customHeight="1">
      <c r="A916" s="351"/>
      <c r="B916" s="351"/>
      <c r="C916" s="351"/>
      <c r="D916" s="351"/>
      <c r="E916" s="351"/>
      <c r="F916" s="351"/>
      <c r="G916" s="351"/>
      <c r="H916" s="351"/>
      <c r="I916" s="351"/>
      <c r="J916" s="351"/>
      <c r="K916" s="351"/>
      <c r="L916" s="351"/>
      <c r="M916" s="351"/>
      <c r="N916" s="351"/>
      <c r="O916" s="351"/>
      <c r="P916" s="351"/>
      <c r="Q916" s="351"/>
      <c r="R916" s="351"/>
      <c r="S916" s="619"/>
      <c r="T916" s="351"/>
      <c r="U916" s="351"/>
      <c r="V916" s="351"/>
      <c r="W916" s="351"/>
      <c r="X916" s="351"/>
      <c r="Y916" s="351"/>
      <c r="Z916" s="351"/>
      <c r="AA916" s="351"/>
      <c r="AB916" s="351"/>
      <c r="AC916" s="351"/>
      <c r="AD916" s="351"/>
      <c r="AE916" s="351"/>
      <c r="AF916" s="351"/>
      <c r="AG916" s="351"/>
      <c r="AH916" s="351"/>
      <c r="AI916" s="351"/>
      <c r="AJ916" s="351"/>
      <c r="AK916" s="351"/>
      <c r="AL916" s="351"/>
      <c r="AM916" s="351"/>
    </row>
    <row r="917" ht="12.0" customHeight="1">
      <c r="A917" s="351"/>
      <c r="B917" s="351"/>
      <c r="C917" s="351"/>
      <c r="D917" s="351"/>
      <c r="E917" s="351"/>
      <c r="F917" s="351"/>
      <c r="G917" s="351"/>
      <c r="H917" s="351"/>
      <c r="I917" s="351"/>
      <c r="J917" s="351"/>
      <c r="K917" s="351"/>
      <c r="L917" s="351"/>
      <c r="M917" s="351"/>
      <c r="N917" s="351"/>
      <c r="O917" s="351"/>
      <c r="P917" s="351"/>
      <c r="Q917" s="351"/>
      <c r="R917" s="351"/>
      <c r="S917" s="619"/>
      <c r="T917" s="351"/>
      <c r="U917" s="351"/>
      <c r="V917" s="351"/>
      <c r="W917" s="351"/>
      <c r="X917" s="351"/>
      <c r="Y917" s="351"/>
      <c r="Z917" s="351"/>
      <c r="AA917" s="351"/>
      <c r="AB917" s="351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</row>
    <row r="918" ht="12.0" customHeight="1">
      <c r="A918" s="351"/>
      <c r="B918" s="351"/>
      <c r="C918" s="351"/>
      <c r="D918" s="351"/>
      <c r="E918" s="351"/>
      <c r="F918" s="351"/>
      <c r="G918" s="351"/>
      <c r="H918" s="351"/>
      <c r="I918" s="351"/>
      <c r="J918" s="351"/>
      <c r="K918" s="351"/>
      <c r="L918" s="351"/>
      <c r="M918" s="351"/>
      <c r="N918" s="351"/>
      <c r="O918" s="351"/>
      <c r="P918" s="351"/>
      <c r="Q918" s="351"/>
      <c r="R918" s="351"/>
      <c r="S918" s="619"/>
      <c r="T918" s="351"/>
      <c r="U918" s="351"/>
      <c r="V918" s="351"/>
      <c r="W918" s="351"/>
      <c r="X918" s="351"/>
      <c r="Y918" s="351"/>
      <c r="Z918" s="351"/>
      <c r="AA918" s="351"/>
      <c r="AB918" s="351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</row>
    <row r="919" ht="12.0" customHeight="1">
      <c r="A919" s="351"/>
      <c r="B919" s="351"/>
      <c r="C919" s="351"/>
      <c r="D919" s="351"/>
      <c r="E919" s="351"/>
      <c r="F919" s="351"/>
      <c r="G919" s="351"/>
      <c r="H919" s="351"/>
      <c r="I919" s="351"/>
      <c r="J919" s="351"/>
      <c r="K919" s="351"/>
      <c r="L919" s="351"/>
      <c r="M919" s="351"/>
      <c r="N919" s="351"/>
      <c r="O919" s="351"/>
      <c r="P919" s="351"/>
      <c r="Q919" s="351"/>
      <c r="R919" s="351"/>
      <c r="S919" s="619"/>
      <c r="T919" s="351"/>
      <c r="U919" s="351"/>
      <c r="V919" s="351"/>
      <c r="W919" s="351"/>
      <c r="X919" s="351"/>
      <c r="Y919" s="351"/>
      <c r="Z919" s="351"/>
      <c r="AA919" s="351"/>
      <c r="AB919" s="351"/>
      <c r="AC919" s="351"/>
      <c r="AD919" s="351"/>
      <c r="AE919" s="351"/>
      <c r="AF919" s="351"/>
      <c r="AG919" s="351"/>
      <c r="AH919" s="351"/>
      <c r="AI919" s="351"/>
      <c r="AJ919" s="351"/>
      <c r="AK919" s="351"/>
      <c r="AL919" s="351"/>
      <c r="AM919" s="351"/>
    </row>
    <row r="920" ht="12.0" customHeight="1">
      <c r="A920" s="351"/>
      <c r="B920" s="351"/>
      <c r="C920" s="351"/>
      <c r="D920" s="351"/>
      <c r="E920" s="351"/>
      <c r="F920" s="351"/>
      <c r="G920" s="351"/>
      <c r="H920" s="351"/>
      <c r="I920" s="351"/>
      <c r="J920" s="351"/>
      <c r="K920" s="351"/>
      <c r="L920" s="351"/>
      <c r="M920" s="351"/>
      <c r="N920" s="351"/>
      <c r="O920" s="351"/>
      <c r="P920" s="351"/>
      <c r="Q920" s="351"/>
      <c r="R920" s="351"/>
      <c r="S920" s="619"/>
      <c r="T920" s="351"/>
      <c r="U920" s="351"/>
      <c r="V920" s="351"/>
      <c r="W920" s="351"/>
      <c r="X920" s="351"/>
      <c r="Y920" s="351"/>
      <c r="Z920" s="351"/>
      <c r="AA920" s="351"/>
      <c r="AB920" s="351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</row>
    <row r="921" ht="12.0" customHeight="1">
      <c r="A921" s="351"/>
      <c r="B921" s="351"/>
      <c r="C921" s="351"/>
      <c r="D921" s="351"/>
      <c r="E921" s="351"/>
      <c r="F921" s="351"/>
      <c r="G921" s="351"/>
      <c r="H921" s="351"/>
      <c r="I921" s="351"/>
      <c r="J921" s="351"/>
      <c r="K921" s="351"/>
      <c r="L921" s="351"/>
      <c r="M921" s="351"/>
      <c r="N921" s="351"/>
      <c r="O921" s="351"/>
      <c r="P921" s="351"/>
      <c r="Q921" s="351"/>
      <c r="R921" s="351"/>
      <c r="S921" s="619"/>
      <c r="T921" s="351"/>
      <c r="U921" s="351"/>
      <c r="V921" s="351"/>
      <c r="W921" s="351"/>
      <c r="X921" s="351"/>
      <c r="Y921" s="351"/>
      <c r="Z921" s="351"/>
      <c r="AA921" s="351"/>
      <c r="AB921" s="351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</row>
    <row r="922" ht="12.0" customHeight="1">
      <c r="A922" s="351"/>
      <c r="B922" s="351"/>
      <c r="C922" s="351"/>
      <c r="D922" s="351"/>
      <c r="E922" s="351"/>
      <c r="F922" s="351"/>
      <c r="G922" s="351"/>
      <c r="H922" s="351"/>
      <c r="I922" s="351"/>
      <c r="J922" s="351"/>
      <c r="K922" s="351"/>
      <c r="L922" s="351"/>
      <c r="M922" s="351"/>
      <c r="N922" s="351"/>
      <c r="O922" s="351"/>
      <c r="P922" s="351"/>
      <c r="Q922" s="351"/>
      <c r="R922" s="351"/>
      <c r="S922" s="619"/>
      <c r="T922" s="351"/>
      <c r="U922" s="351"/>
      <c r="V922" s="351"/>
      <c r="W922" s="351"/>
      <c r="X922" s="351"/>
      <c r="Y922" s="351"/>
      <c r="Z922" s="351"/>
      <c r="AA922" s="351"/>
      <c r="AB922" s="351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</row>
    <row r="923" ht="12.0" customHeight="1">
      <c r="A923" s="351"/>
      <c r="B923" s="351"/>
      <c r="C923" s="351"/>
      <c r="D923" s="351"/>
      <c r="E923" s="351"/>
      <c r="F923" s="351"/>
      <c r="G923" s="351"/>
      <c r="H923" s="351"/>
      <c r="I923" s="351"/>
      <c r="J923" s="351"/>
      <c r="K923" s="351"/>
      <c r="L923" s="351"/>
      <c r="M923" s="351"/>
      <c r="N923" s="351"/>
      <c r="O923" s="351"/>
      <c r="P923" s="351"/>
      <c r="Q923" s="351"/>
      <c r="R923" s="351"/>
      <c r="S923" s="619"/>
      <c r="T923" s="351"/>
      <c r="U923" s="351"/>
      <c r="V923" s="351"/>
      <c r="W923" s="351"/>
      <c r="X923" s="351"/>
      <c r="Y923" s="351"/>
      <c r="Z923" s="351"/>
      <c r="AA923" s="351"/>
      <c r="AB923" s="351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</row>
    <row r="924" ht="12.0" customHeight="1">
      <c r="A924" s="351"/>
      <c r="B924" s="351"/>
      <c r="C924" s="351"/>
      <c r="D924" s="351"/>
      <c r="E924" s="351"/>
      <c r="F924" s="351"/>
      <c r="G924" s="351"/>
      <c r="H924" s="351"/>
      <c r="I924" s="351"/>
      <c r="J924" s="351"/>
      <c r="K924" s="351"/>
      <c r="L924" s="351"/>
      <c r="M924" s="351"/>
      <c r="N924" s="351"/>
      <c r="O924" s="351"/>
      <c r="P924" s="351"/>
      <c r="Q924" s="351"/>
      <c r="R924" s="351"/>
      <c r="S924" s="619"/>
      <c r="T924" s="351"/>
      <c r="U924" s="351"/>
      <c r="V924" s="351"/>
      <c r="W924" s="351"/>
      <c r="X924" s="351"/>
      <c r="Y924" s="351"/>
      <c r="Z924" s="351"/>
      <c r="AA924" s="351"/>
      <c r="AB924" s="351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</row>
    <row r="925" ht="12.0" customHeight="1">
      <c r="A925" s="351"/>
      <c r="B925" s="351"/>
      <c r="C925" s="351"/>
      <c r="D925" s="351"/>
      <c r="E925" s="351"/>
      <c r="F925" s="351"/>
      <c r="G925" s="351"/>
      <c r="H925" s="351"/>
      <c r="I925" s="351"/>
      <c r="J925" s="351"/>
      <c r="K925" s="351"/>
      <c r="L925" s="351"/>
      <c r="M925" s="351"/>
      <c r="N925" s="351"/>
      <c r="O925" s="351"/>
      <c r="P925" s="351"/>
      <c r="Q925" s="351"/>
      <c r="R925" s="351"/>
      <c r="S925" s="619"/>
      <c r="T925" s="351"/>
      <c r="U925" s="351"/>
      <c r="V925" s="351"/>
      <c r="W925" s="351"/>
      <c r="X925" s="351"/>
      <c r="Y925" s="351"/>
      <c r="Z925" s="351"/>
      <c r="AA925" s="351"/>
      <c r="AB925" s="351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</row>
    <row r="926" ht="12.0" customHeight="1">
      <c r="A926" s="351"/>
      <c r="B926" s="351"/>
      <c r="C926" s="351"/>
      <c r="D926" s="351"/>
      <c r="E926" s="351"/>
      <c r="F926" s="351"/>
      <c r="G926" s="351"/>
      <c r="H926" s="351"/>
      <c r="I926" s="351"/>
      <c r="J926" s="351"/>
      <c r="K926" s="351"/>
      <c r="L926" s="351"/>
      <c r="M926" s="351"/>
      <c r="N926" s="351"/>
      <c r="O926" s="351"/>
      <c r="P926" s="351"/>
      <c r="Q926" s="351"/>
      <c r="R926" s="351"/>
      <c r="S926" s="619"/>
      <c r="T926" s="351"/>
      <c r="U926" s="351"/>
      <c r="V926" s="351"/>
      <c r="W926" s="351"/>
      <c r="X926" s="351"/>
      <c r="Y926" s="351"/>
      <c r="Z926" s="351"/>
      <c r="AA926" s="351"/>
      <c r="AB926" s="351"/>
      <c r="AC926" s="351"/>
      <c r="AD926" s="351"/>
      <c r="AE926" s="351"/>
      <c r="AF926" s="351"/>
      <c r="AG926" s="351"/>
      <c r="AH926" s="351"/>
      <c r="AI926" s="351"/>
      <c r="AJ926" s="351"/>
      <c r="AK926" s="351"/>
      <c r="AL926" s="351"/>
      <c r="AM926" s="351"/>
    </row>
    <row r="927" ht="12.0" customHeight="1">
      <c r="A927" s="351"/>
      <c r="B927" s="351"/>
      <c r="C927" s="351"/>
      <c r="D927" s="351"/>
      <c r="E927" s="351"/>
      <c r="F927" s="351"/>
      <c r="G927" s="351"/>
      <c r="H927" s="351"/>
      <c r="I927" s="351"/>
      <c r="J927" s="351"/>
      <c r="K927" s="351"/>
      <c r="L927" s="351"/>
      <c r="M927" s="351"/>
      <c r="N927" s="351"/>
      <c r="O927" s="351"/>
      <c r="P927" s="351"/>
      <c r="Q927" s="351"/>
      <c r="R927" s="351"/>
      <c r="S927" s="619"/>
      <c r="T927" s="351"/>
      <c r="U927" s="351"/>
      <c r="V927" s="351"/>
      <c r="W927" s="351"/>
      <c r="X927" s="351"/>
      <c r="Y927" s="351"/>
      <c r="Z927" s="351"/>
      <c r="AA927" s="351"/>
      <c r="AB927" s="351"/>
      <c r="AC927" s="351"/>
      <c r="AD927" s="351"/>
      <c r="AE927" s="351"/>
      <c r="AF927" s="351"/>
      <c r="AG927" s="351"/>
      <c r="AH927" s="351"/>
      <c r="AI927" s="351"/>
      <c r="AJ927" s="351"/>
      <c r="AK927" s="351"/>
      <c r="AL927" s="351"/>
      <c r="AM927" s="351"/>
    </row>
    <row r="928" ht="12.0" customHeight="1">
      <c r="A928" s="351"/>
      <c r="B928" s="351"/>
      <c r="C928" s="351"/>
      <c r="D928" s="351"/>
      <c r="E928" s="351"/>
      <c r="F928" s="351"/>
      <c r="G928" s="351"/>
      <c r="H928" s="351"/>
      <c r="I928" s="351"/>
      <c r="J928" s="351"/>
      <c r="K928" s="351"/>
      <c r="L928" s="351"/>
      <c r="M928" s="351"/>
      <c r="N928" s="351"/>
      <c r="O928" s="351"/>
      <c r="P928" s="351"/>
      <c r="Q928" s="351"/>
      <c r="R928" s="351"/>
      <c r="S928" s="619"/>
      <c r="T928" s="351"/>
      <c r="U928" s="351"/>
      <c r="V928" s="351"/>
      <c r="W928" s="351"/>
      <c r="X928" s="351"/>
      <c r="Y928" s="351"/>
      <c r="Z928" s="351"/>
      <c r="AA928" s="351"/>
      <c r="AB928" s="351"/>
      <c r="AC928" s="351"/>
      <c r="AD928" s="351"/>
      <c r="AE928" s="351"/>
      <c r="AF928" s="351"/>
      <c r="AG928" s="351"/>
      <c r="AH928" s="351"/>
      <c r="AI928" s="351"/>
      <c r="AJ928" s="351"/>
      <c r="AK928" s="351"/>
      <c r="AL928" s="351"/>
      <c r="AM928" s="351"/>
    </row>
    <row r="929" ht="12.0" customHeight="1">
      <c r="A929" s="351"/>
      <c r="B929" s="351"/>
      <c r="C929" s="351"/>
      <c r="D929" s="351"/>
      <c r="E929" s="351"/>
      <c r="F929" s="351"/>
      <c r="G929" s="351"/>
      <c r="H929" s="351"/>
      <c r="I929" s="351"/>
      <c r="J929" s="351"/>
      <c r="K929" s="351"/>
      <c r="L929" s="351"/>
      <c r="M929" s="351"/>
      <c r="N929" s="351"/>
      <c r="O929" s="351"/>
      <c r="P929" s="351"/>
      <c r="Q929" s="351"/>
      <c r="R929" s="351"/>
      <c r="S929" s="619"/>
      <c r="T929" s="351"/>
      <c r="U929" s="351"/>
      <c r="V929" s="351"/>
      <c r="W929" s="351"/>
      <c r="X929" s="351"/>
      <c r="Y929" s="351"/>
      <c r="Z929" s="351"/>
      <c r="AA929" s="351"/>
      <c r="AB929" s="351"/>
      <c r="AC929" s="351"/>
      <c r="AD929" s="351"/>
      <c r="AE929" s="351"/>
      <c r="AF929" s="351"/>
      <c r="AG929" s="351"/>
      <c r="AH929" s="351"/>
      <c r="AI929" s="351"/>
      <c r="AJ929" s="351"/>
      <c r="AK929" s="351"/>
      <c r="AL929" s="351"/>
      <c r="AM929" s="351"/>
    </row>
    <row r="930" ht="12.0" customHeight="1">
      <c r="A930" s="351"/>
      <c r="B930" s="351"/>
      <c r="C930" s="351"/>
      <c r="D930" s="351"/>
      <c r="E930" s="351"/>
      <c r="F930" s="351"/>
      <c r="G930" s="351"/>
      <c r="H930" s="351"/>
      <c r="I930" s="351"/>
      <c r="J930" s="351"/>
      <c r="K930" s="351"/>
      <c r="L930" s="351"/>
      <c r="M930" s="351"/>
      <c r="N930" s="351"/>
      <c r="O930" s="351"/>
      <c r="P930" s="351"/>
      <c r="Q930" s="351"/>
      <c r="R930" s="351"/>
      <c r="S930" s="619"/>
      <c r="T930" s="351"/>
      <c r="U930" s="351"/>
      <c r="V930" s="351"/>
      <c r="W930" s="351"/>
      <c r="X930" s="351"/>
      <c r="Y930" s="351"/>
      <c r="Z930" s="351"/>
      <c r="AA930" s="351"/>
      <c r="AB930" s="351"/>
      <c r="AC930" s="351"/>
      <c r="AD930" s="351"/>
      <c r="AE930" s="351"/>
      <c r="AF930" s="351"/>
      <c r="AG930" s="351"/>
      <c r="AH930" s="351"/>
      <c r="AI930" s="351"/>
      <c r="AJ930" s="351"/>
      <c r="AK930" s="351"/>
      <c r="AL930" s="351"/>
      <c r="AM930" s="351"/>
    </row>
    <row r="931" ht="12.0" customHeight="1">
      <c r="A931" s="351"/>
      <c r="B931" s="351"/>
      <c r="C931" s="351"/>
      <c r="D931" s="351"/>
      <c r="E931" s="351"/>
      <c r="F931" s="351"/>
      <c r="G931" s="351"/>
      <c r="H931" s="351"/>
      <c r="I931" s="351"/>
      <c r="J931" s="351"/>
      <c r="K931" s="351"/>
      <c r="L931" s="351"/>
      <c r="M931" s="351"/>
      <c r="N931" s="351"/>
      <c r="O931" s="351"/>
      <c r="P931" s="351"/>
      <c r="Q931" s="351"/>
      <c r="R931" s="351"/>
      <c r="S931" s="619"/>
      <c r="T931" s="351"/>
      <c r="U931" s="351"/>
      <c r="V931" s="351"/>
      <c r="W931" s="351"/>
      <c r="X931" s="351"/>
      <c r="Y931" s="351"/>
      <c r="Z931" s="351"/>
      <c r="AA931" s="351"/>
      <c r="AB931" s="351"/>
      <c r="AC931" s="351"/>
      <c r="AD931" s="351"/>
      <c r="AE931" s="351"/>
      <c r="AF931" s="351"/>
      <c r="AG931" s="351"/>
      <c r="AH931" s="351"/>
      <c r="AI931" s="351"/>
      <c r="AJ931" s="351"/>
      <c r="AK931" s="351"/>
      <c r="AL931" s="351"/>
      <c r="AM931" s="351"/>
    </row>
    <row r="932" ht="12.0" customHeight="1">
      <c r="A932" s="351"/>
      <c r="B932" s="351"/>
      <c r="C932" s="351"/>
      <c r="D932" s="351"/>
      <c r="E932" s="351"/>
      <c r="F932" s="351"/>
      <c r="G932" s="351"/>
      <c r="H932" s="351"/>
      <c r="I932" s="351"/>
      <c r="J932" s="351"/>
      <c r="K932" s="351"/>
      <c r="L932" s="351"/>
      <c r="M932" s="351"/>
      <c r="N932" s="351"/>
      <c r="O932" s="351"/>
      <c r="P932" s="351"/>
      <c r="Q932" s="351"/>
      <c r="R932" s="351"/>
      <c r="S932" s="619"/>
      <c r="T932" s="351"/>
      <c r="U932" s="351"/>
      <c r="V932" s="351"/>
      <c r="W932" s="351"/>
      <c r="X932" s="351"/>
      <c r="Y932" s="351"/>
      <c r="Z932" s="351"/>
      <c r="AA932" s="351"/>
      <c r="AB932" s="351"/>
      <c r="AC932" s="351"/>
      <c r="AD932" s="351"/>
      <c r="AE932" s="351"/>
      <c r="AF932" s="351"/>
      <c r="AG932" s="351"/>
      <c r="AH932" s="351"/>
      <c r="AI932" s="351"/>
      <c r="AJ932" s="351"/>
      <c r="AK932" s="351"/>
      <c r="AL932" s="351"/>
      <c r="AM932" s="351"/>
    </row>
    <row r="933" ht="12.0" customHeight="1">
      <c r="A933" s="351"/>
      <c r="B933" s="351"/>
      <c r="C933" s="351"/>
      <c r="D933" s="351"/>
      <c r="E933" s="351"/>
      <c r="F933" s="351"/>
      <c r="G933" s="351"/>
      <c r="H933" s="351"/>
      <c r="I933" s="351"/>
      <c r="J933" s="351"/>
      <c r="K933" s="351"/>
      <c r="L933" s="351"/>
      <c r="M933" s="351"/>
      <c r="N933" s="351"/>
      <c r="O933" s="351"/>
      <c r="P933" s="351"/>
      <c r="Q933" s="351"/>
      <c r="R933" s="351"/>
      <c r="S933" s="619"/>
      <c r="T933" s="351"/>
      <c r="U933" s="351"/>
      <c r="V933" s="351"/>
      <c r="W933" s="351"/>
      <c r="X933" s="351"/>
      <c r="Y933" s="351"/>
      <c r="Z933" s="351"/>
      <c r="AA933" s="351"/>
      <c r="AB933" s="351"/>
      <c r="AC933" s="351"/>
      <c r="AD933" s="351"/>
      <c r="AE933" s="351"/>
      <c r="AF933" s="351"/>
      <c r="AG933" s="351"/>
      <c r="AH933" s="351"/>
      <c r="AI933" s="351"/>
      <c r="AJ933" s="351"/>
      <c r="AK933" s="351"/>
      <c r="AL933" s="351"/>
      <c r="AM933" s="351"/>
    </row>
    <row r="934" ht="12.0" customHeight="1">
      <c r="A934" s="351"/>
      <c r="B934" s="351"/>
      <c r="C934" s="351"/>
      <c r="D934" s="351"/>
      <c r="E934" s="351"/>
      <c r="F934" s="351"/>
      <c r="G934" s="351"/>
      <c r="H934" s="351"/>
      <c r="I934" s="351"/>
      <c r="J934" s="351"/>
      <c r="K934" s="351"/>
      <c r="L934" s="351"/>
      <c r="M934" s="351"/>
      <c r="N934" s="351"/>
      <c r="O934" s="351"/>
      <c r="P934" s="351"/>
      <c r="Q934" s="351"/>
      <c r="R934" s="351"/>
      <c r="S934" s="619"/>
      <c r="T934" s="351"/>
      <c r="U934" s="351"/>
      <c r="V934" s="351"/>
      <c r="W934" s="351"/>
      <c r="X934" s="351"/>
      <c r="Y934" s="351"/>
      <c r="Z934" s="351"/>
      <c r="AA934" s="351"/>
      <c r="AB934" s="351"/>
      <c r="AC934" s="351"/>
      <c r="AD934" s="351"/>
      <c r="AE934" s="351"/>
      <c r="AF934" s="351"/>
      <c r="AG934" s="351"/>
      <c r="AH934" s="351"/>
      <c r="AI934" s="351"/>
      <c r="AJ934" s="351"/>
      <c r="AK934" s="351"/>
      <c r="AL934" s="351"/>
      <c r="AM934" s="351"/>
    </row>
    <row r="935" ht="12.0" customHeight="1">
      <c r="A935" s="351"/>
      <c r="B935" s="351"/>
      <c r="C935" s="351"/>
      <c r="D935" s="351"/>
      <c r="E935" s="351"/>
      <c r="F935" s="351"/>
      <c r="G935" s="351"/>
      <c r="H935" s="351"/>
      <c r="I935" s="351"/>
      <c r="J935" s="351"/>
      <c r="K935" s="351"/>
      <c r="L935" s="351"/>
      <c r="M935" s="351"/>
      <c r="N935" s="351"/>
      <c r="O935" s="351"/>
      <c r="P935" s="351"/>
      <c r="Q935" s="351"/>
      <c r="R935" s="351"/>
      <c r="S935" s="619"/>
      <c r="T935" s="351"/>
      <c r="U935" s="351"/>
      <c r="V935" s="351"/>
      <c r="W935" s="351"/>
      <c r="X935" s="351"/>
      <c r="Y935" s="351"/>
      <c r="Z935" s="351"/>
      <c r="AA935" s="351"/>
      <c r="AB935" s="351"/>
      <c r="AC935" s="351"/>
      <c r="AD935" s="351"/>
      <c r="AE935" s="351"/>
      <c r="AF935" s="351"/>
      <c r="AG935" s="351"/>
      <c r="AH935" s="351"/>
      <c r="AI935" s="351"/>
      <c r="AJ935" s="351"/>
      <c r="AK935" s="351"/>
      <c r="AL935" s="351"/>
      <c r="AM935" s="351"/>
    </row>
    <row r="936" ht="12.0" customHeight="1">
      <c r="A936" s="351"/>
      <c r="B936" s="351"/>
      <c r="C936" s="351"/>
      <c r="D936" s="351"/>
      <c r="E936" s="351"/>
      <c r="F936" s="351"/>
      <c r="G936" s="351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R936" s="351"/>
      <c r="S936" s="619"/>
      <c r="T936" s="351"/>
      <c r="U936" s="351"/>
      <c r="V936" s="351"/>
      <c r="W936" s="351"/>
      <c r="X936" s="351"/>
      <c r="Y936" s="351"/>
      <c r="Z936" s="351"/>
      <c r="AA936" s="351"/>
      <c r="AB936" s="351"/>
      <c r="AC936" s="351"/>
      <c r="AD936" s="351"/>
      <c r="AE936" s="351"/>
      <c r="AF936" s="351"/>
      <c r="AG936" s="351"/>
      <c r="AH936" s="351"/>
      <c r="AI936" s="351"/>
      <c r="AJ936" s="351"/>
      <c r="AK936" s="351"/>
      <c r="AL936" s="351"/>
      <c r="AM936" s="351"/>
    </row>
    <row r="937" ht="12.0" customHeight="1">
      <c r="A937" s="351"/>
      <c r="B937" s="351"/>
      <c r="C937" s="351"/>
      <c r="D937" s="351"/>
      <c r="E937" s="351"/>
      <c r="F937" s="351"/>
      <c r="G937" s="351"/>
      <c r="H937" s="351"/>
      <c r="I937" s="351"/>
      <c r="J937" s="351"/>
      <c r="K937" s="351"/>
      <c r="L937" s="351"/>
      <c r="M937" s="351"/>
      <c r="N937" s="351"/>
      <c r="O937" s="351"/>
      <c r="P937" s="351"/>
      <c r="Q937" s="351"/>
      <c r="R937" s="351"/>
      <c r="S937" s="619"/>
      <c r="T937" s="351"/>
      <c r="U937" s="351"/>
      <c r="V937" s="351"/>
      <c r="W937" s="351"/>
      <c r="X937" s="351"/>
      <c r="Y937" s="351"/>
      <c r="Z937" s="351"/>
      <c r="AA937" s="351"/>
      <c r="AB937" s="351"/>
      <c r="AC937" s="351"/>
      <c r="AD937" s="351"/>
      <c r="AE937" s="351"/>
      <c r="AF937" s="351"/>
      <c r="AG937" s="351"/>
      <c r="AH937" s="351"/>
      <c r="AI937" s="351"/>
      <c r="AJ937" s="351"/>
      <c r="AK937" s="351"/>
      <c r="AL937" s="351"/>
      <c r="AM937" s="351"/>
    </row>
    <row r="938" ht="12.0" customHeight="1">
      <c r="A938" s="351"/>
      <c r="B938" s="351"/>
      <c r="C938" s="351"/>
      <c r="D938" s="351"/>
      <c r="E938" s="351"/>
      <c r="F938" s="351"/>
      <c r="G938" s="351"/>
      <c r="H938" s="351"/>
      <c r="I938" s="351"/>
      <c r="J938" s="351"/>
      <c r="K938" s="351"/>
      <c r="L938" s="351"/>
      <c r="M938" s="351"/>
      <c r="N938" s="351"/>
      <c r="O938" s="351"/>
      <c r="P938" s="351"/>
      <c r="Q938" s="351"/>
      <c r="R938" s="351"/>
      <c r="S938" s="619"/>
      <c r="T938" s="351"/>
      <c r="U938" s="351"/>
      <c r="V938" s="351"/>
      <c r="W938" s="351"/>
      <c r="X938" s="351"/>
      <c r="Y938" s="351"/>
      <c r="Z938" s="351"/>
      <c r="AA938" s="351"/>
      <c r="AB938" s="351"/>
      <c r="AC938" s="351"/>
      <c r="AD938" s="351"/>
      <c r="AE938" s="351"/>
      <c r="AF938" s="351"/>
      <c r="AG938" s="351"/>
      <c r="AH938" s="351"/>
      <c r="AI938" s="351"/>
      <c r="AJ938" s="351"/>
      <c r="AK938" s="351"/>
      <c r="AL938" s="351"/>
      <c r="AM938" s="351"/>
    </row>
    <row r="939" ht="12.0" customHeight="1">
      <c r="A939" s="351"/>
      <c r="B939" s="351"/>
      <c r="C939" s="351"/>
      <c r="D939" s="351"/>
      <c r="E939" s="351"/>
      <c r="F939" s="351"/>
      <c r="G939" s="351"/>
      <c r="H939" s="351"/>
      <c r="I939" s="351"/>
      <c r="J939" s="351"/>
      <c r="K939" s="351"/>
      <c r="L939" s="351"/>
      <c r="M939" s="351"/>
      <c r="N939" s="351"/>
      <c r="O939" s="351"/>
      <c r="P939" s="351"/>
      <c r="Q939" s="351"/>
      <c r="R939" s="351"/>
      <c r="S939" s="619"/>
      <c r="T939" s="351"/>
      <c r="U939" s="351"/>
      <c r="V939" s="351"/>
      <c r="W939" s="351"/>
      <c r="X939" s="351"/>
      <c r="Y939" s="351"/>
      <c r="Z939" s="351"/>
      <c r="AA939" s="351"/>
      <c r="AB939" s="351"/>
      <c r="AC939" s="351"/>
      <c r="AD939" s="351"/>
      <c r="AE939" s="351"/>
      <c r="AF939" s="351"/>
      <c r="AG939" s="351"/>
      <c r="AH939" s="351"/>
      <c r="AI939" s="351"/>
      <c r="AJ939" s="351"/>
      <c r="AK939" s="351"/>
      <c r="AL939" s="351"/>
      <c r="AM939" s="351"/>
    </row>
    <row r="940" ht="12.0" customHeight="1">
      <c r="A940" s="351"/>
      <c r="B940" s="351"/>
      <c r="C940" s="351"/>
      <c r="D940" s="351"/>
      <c r="E940" s="351"/>
      <c r="F940" s="351"/>
      <c r="G940" s="351"/>
      <c r="H940" s="351"/>
      <c r="I940" s="351"/>
      <c r="J940" s="351"/>
      <c r="K940" s="351"/>
      <c r="L940" s="351"/>
      <c r="M940" s="351"/>
      <c r="N940" s="351"/>
      <c r="O940" s="351"/>
      <c r="P940" s="351"/>
      <c r="Q940" s="351"/>
      <c r="R940" s="351"/>
      <c r="S940" s="619"/>
      <c r="T940" s="351"/>
      <c r="U940" s="351"/>
      <c r="V940" s="351"/>
      <c r="W940" s="351"/>
      <c r="X940" s="351"/>
      <c r="Y940" s="351"/>
      <c r="Z940" s="351"/>
      <c r="AA940" s="351"/>
      <c r="AB940" s="351"/>
      <c r="AC940" s="351"/>
      <c r="AD940" s="351"/>
      <c r="AE940" s="351"/>
      <c r="AF940" s="351"/>
      <c r="AG940" s="351"/>
      <c r="AH940" s="351"/>
      <c r="AI940" s="351"/>
      <c r="AJ940" s="351"/>
      <c r="AK940" s="351"/>
      <c r="AL940" s="351"/>
      <c r="AM940" s="351"/>
    </row>
    <row r="941" ht="12.0" customHeight="1">
      <c r="A941" s="351"/>
      <c r="B941" s="351"/>
      <c r="C941" s="351"/>
      <c r="D941" s="351"/>
      <c r="E941" s="351"/>
      <c r="F941" s="351"/>
      <c r="G941" s="351"/>
      <c r="H941" s="351"/>
      <c r="I941" s="351"/>
      <c r="J941" s="351"/>
      <c r="K941" s="351"/>
      <c r="L941" s="351"/>
      <c r="M941" s="351"/>
      <c r="N941" s="351"/>
      <c r="O941" s="351"/>
      <c r="P941" s="351"/>
      <c r="Q941" s="351"/>
      <c r="R941" s="351"/>
      <c r="S941" s="619"/>
      <c r="T941" s="351"/>
      <c r="U941" s="351"/>
      <c r="V941" s="351"/>
      <c r="W941" s="351"/>
      <c r="X941" s="351"/>
      <c r="Y941" s="351"/>
      <c r="Z941" s="351"/>
      <c r="AA941" s="351"/>
      <c r="AB941" s="351"/>
      <c r="AC941" s="351"/>
      <c r="AD941" s="351"/>
      <c r="AE941" s="351"/>
      <c r="AF941" s="351"/>
      <c r="AG941" s="351"/>
      <c r="AH941" s="351"/>
      <c r="AI941" s="351"/>
      <c r="AJ941" s="351"/>
      <c r="AK941" s="351"/>
      <c r="AL941" s="351"/>
      <c r="AM941" s="351"/>
    </row>
    <row r="942" ht="12.0" customHeight="1">
      <c r="A942" s="351"/>
      <c r="B942" s="351"/>
      <c r="C942" s="351"/>
      <c r="D942" s="351"/>
      <c r="E942" s="351"/>
      <c r="F942" s="351"/>
      <c r="G942" s="351"/>
      <c r="H942" s="351"/>
      <c r="I942" s="351"/>
      <c r="J942" s="351"/>
      <c r="K942" s="351"/>
      <c r="L942" s="351"/>
      <c r="M942" s="351"/>
      <c r="N942" s="351"/>
      <c r="O942" s="351"/>
      <c r="P942" s="351"/>
      <c r="Q942" s="351"/>
      <c r="R942" s="351"/>
      <c r="S942" s="619"/>
      <c r="T942" s="351"/>
      <c r="U942" s="351"/>
      <c r="V942" s="351"/>
      <c r="W942" s="351"/>
      <c r="X942" s="351"/>
      <c r="Y942" s="351"/>
      <c r="Z942" s="351"/>
      <c r="AA942" s="351"/>
      <c r="AB942" s="351"/>
      <c r="AC942" s="351"/>
      <c r="AD942" s="351"/>
      <c r="AE942" s="351"/>
      <c r="AF942" s="351"/>
      <c r="AG942" s="351"/>
      <c r="AH942" s="351"/>
      <c r="AI942" s="351"/>
      <c r="AJ942" s="351"/>
      <c r="AK942" s="351"/>
      <c r="AL942" s="351"/>
      <c r="AM942" s="351"/>
    </row>
    <row r="943" ht="12.0" customHeight="1">
      <c r="A943" s="351"/>
      <c r="B943" s="351"/>
      <c r="C943" s="351"/>
      <c r="D943" s="351"/>
      <c r="E943" s="351"/>
      <c r="F943" s="351"/>
      <c r="G943" s="351"/>
      <c r="H943" s="351"/>
      <c r="I943" s="351"/>
      <c r="J943" s="351"/>
      <c r="K943" s="351"/>
      <c r="L943" s="351"/>
      <c r="M943" s="351"/>
      <c r="N943" s="351"/>
      <c r="O943" s="351"/>
      <c r="P943" s="351"/>
      <c r="Q943" s="351"/>
      <c r="R943" s="351"/>
      <c r="S943" s="619"/>
      <c r="T943" s="351"/>
      <c r="U943" s="351"/>
      <c r="V943" s="351"/>
      <c r="W943" s="351"/>
      <c r="X943" s="351"/>
      <c r="Y943" s="351"/>
      <c r="Z943" s="351"/>
      <c r="AA943" s="351"/>
      <c r="AB943" s="351"/>
      <c r="AC943" s="351"/>
      <c r="AD943" s="351"/>
      <c r="AE943" s="351"/>
      <c r="AF943" s="351"/>
      <c r="AG943" s="351"/>
      <c r="AH943" s="351"/>
      <c r="AI943" s="351"/>
      <c r="AJ943" s="351"/>
      <c r="AK943" s="351"/>
      <c r="AL943" s="351"/>
      <c r="AM943" s="351"/>
    </row>
    <row r="944" ht="12.0" customHeight="1">
      <c r="A944" s="351"/>
      <c r="B944" s="351"/>
      <c r="C944" s="351"/>
      <c r="D944" s="351"/>
      <c r="E944" s="351"/>
      <c r="F944" s="351"/>
      <c r="G944" s="351"/>
      <c r="H944" s="351"/>
      <c r="I944" s="351"/>
      <c r="J944" s="351"/>
      <c r="K944" s="351"/>
      <c r="L944" s="351"/>
      <c r="M944" s="351"/>
      <c r="N944" s="351"/>
      <c r="O944" s="351"/>
      <c r="P944" s="351"/>
      <c r="Q944" s="351"/>
      <c r="R944" s="351"/>
      <c r="S944" s="619"/>
      <c r="T944" s="351"/>
      <c r="U944" s="351"/>
      <c r="V944" s="351"/>
      <c r="W944" s="351"/>
      <c r="X944" s="351"/>
      <c r="Y944" s="351"/>
      <c r="Z944" s="351"/>
      <c r="AA944" s="351"/>
      <c r="AB944" s="351"/>
      <c r="AC944" s="351"/>
      <c r="AD944" s="351"/>
      <c r="AE944" s="351"/>
      <c r="AF944" s="351"/>
      <c r="AG944" s="351"/>
      <c r="AH944" s="351"/>
      <c r="AI944" s="351"/>
      <c r="AJ944" s="351"/>
      <c r="AK944" s="351"/>
      <c r="AL944" s="351"/>
      <c r="AM944" s="351"/>
    </row>
    <row r="945" ht="12.0" customHeight="1">
      <c r="A945" s="351"/>
      <c r="B945" s="351"/>
      <c r="C945" s="351"/>
      <c r="D945" s="351"/>
      <c r="E945" s="351"/>
      <c r="F945" s="351"/>
      <c r="G945" s="351"/>
      <c r="H945" s="351"/>
      <c r="I945" s="351"/>
      <c r="J945" s="351"/>
      <c r="K945" s="351"/>
      <c r="L945" s="351"/>
      <c r="M945" s="351"/>
      <c r="N945" s="351"/>
      <c r="O945" s="351"/>
      <c r="P945" s="351"/>
      <c r="Q945" s="351"/>
      <c r="R945" s="351"/>
      <c r="S945" s="619"/>
      <c r="T945" s="351"/>
      <c r="U945" s="351"/>
      <c r="V945" s="351"/>
      <c r="W945" s="351"/>
      <c r="X945" s="351"/>
      <c r="Y945" s="351"/>
      <c r="Z945" s="351"/>
      <c r="AA945" s="351"/>
      <c r="AB945" s="351"/>
      <c r="AC945" s="351"/>
      <c r="AD945" s="351"/>
      <c r="AE945" s="351"/>
      <c r="AF945" s="351"/>
      <c r="AG945" s="351"/>
      <c r="AH945" s="351"/>
      <c r="AI945" s="351"/>
      <c r="AJ945" s="351"/>
      <c r="AK945" s="351"/>
      <c r="AL945" s="351"/>
      <c r="AM945" s="351"/>
    </row>
    <row r="946" ht="12.0" customHeight="1">
      <c r="A946" s="351"/>
      <c r="B946" s="351"/>
      <c r="C946" s="351"/>
      <c r="D946" s="351"/>
      <c r="E946" s="351"/>
      <c r="F946" s="351"/>
      <c r="G946" s="351"/>
      <c r="H946" s="351"/>
      <c r="I946" s="351"/>
      <c r="J946" s="351"/>
      <c r="K946" s="351"/>
      <c r="L946" s="351"/>
      <c r="M946" s="351"/>
      <c r="N946" s="351"/>
      <c r="O946" s="351"/>
      <c r="P946" s="351"/>
      <c r="Q946" s="351"/>
      <c r="R946" s="351"/>
      <c r="S946" s="619"/>
      <c r="T946" s="351"/>
      <c r="U946" s="351"/>
      <c r="V946" s="351"/>
      <c r="W946" s="351"/>
      <c r="X946" s="351"/>
      <c r="Y946" s="351"/>
      <c r="Z946" s="351"/>
      <c r="AA946" s="351"/>
      <c r="AB946" s="351"/>
      <c r="AC946" s="351"/>
      <c r="AD946" s="351"/>
      <c r="AE946" s="351"/>
      <c r="AF946" s="351"/>
      <c r="AG946" s="351"/>
      <c r="AH946" s="351"/>
      <c r="AI946" s="351"/>
      <c r="AJ946" s="351"/>
      <c r="AK946" s="351"/>
      <c r="AL946" s="351"/>
      <c r="AM946" s="351"/>
    </row>
    <row r="947" ht="12.0" customHeight="1">
      <c r="A947" s="351"/>
      <c r="B947" s="351"/>
      <c r="C947" s="351"/>
      <c r="D947" s="351"/>
      <c r="E947" s="351"/>
      <c r="F947" s="351"/>
      <c r="G947" s="351"/>
      <c r="H947" s="351"/>
      <c r="I947" s="351"/>
      <c r="J947" s="351"/>
      <c r="K947" s="351"/>
      <c r="L947" s="351"/>
      <c r="M947" s="351"/>
      <c r="N947" s="351"/>
      <c r="O947" s="351"/>
      <c r="P947" s="351"/>
      <c r="Q947" s="351"/>
      <c r="R947" s="351"/>
      <c r="S947" s="619"/>
      <c r="T947" s="351"/>
      <c r="U947" s="351"/>
      <c r="V947" s="351"/>
      <c r="W947" s="351"/>
      <c r="X947" s="351"/>
      <c r="Y947" s="351"/>
      <c r="Z947" s="351"/>
      <c r="AA947" s="351"/>
      <c r="AB947" s="351"/>
      <c r="AC947" s="351"/>
      <c r="AD947" s="351"/>
      <c r="AE947" s="351"/>
      <c r="AF947" s="351"/>
      <c r="AG947" s="351"/>
      <c r="AH947" s="351"/>
      <c r="AI947" s="351"/>
      <c r="AJ947" s="351"/>
      <c r="AK947" s="351"/>
      <c r="AL947" s="351"/>
      <c r="AM947" s="351"/>
    </row>
    <row r="948" ht="12.0" customHeight="1">
      <c r="A948" s="351"/>
      <c r="B948" s="351"/>
      <c r="C948" s="351"/>
      <c r="D948" s="351"/>
      <c r="E948" s="351"/>
      <c r="F948" s="351"/>
      <c r="G948" s="351"/>
      <c r="H948" s="351"/>
      <c r="I948" s="351"/>
      <c r="J948" s="351"/>
      <c r="K948" s="351"/>
      <c r="L948" s="351"/>
      <c r="M948" s="351"/>
      <c r="N948" s="351"/>
      <c r="O948" s="351"/>
      <c r="P948" s="351"/>
      <c r="Q948" s="351"/>
      <c r="R948" s="351"/>
      <c r="S948" s="619"/>
      <c r="T948" s="351"/>
      <c r="U948" s="351"/>
      <c r="V948" s="351"/>
      <c r="W948" s="351"/>
      <c r="X948" s="351"/>
      <c r="Y948" s="351"/>
      <c r="Z948" s="351"/>
      <c r="AA948" s="351"/>
      <c r="AB948" s="351"/>
      <c r="AC948" s="351"/>
      <c r="AD948" s="351"/>
      <c r="AE948" s="351"/>
      <c r="AF948" s="351"/>
      <c r="AG948" s="351"/>
      <c r="AH948" s="351"/>
      <c r="AI948" s="351"/>
      <c r="AJ948" s="351"/>
      <c r="AK948" s="351"/>
      <c r="AL948" s="351"/>
      <c r="AM948" s="351"/>
    </row>
    <row r="949" ht="12.0" customHeight="1">
      <c r="A949" s="351"/>
      <c r="B949" s="351"/>
      <c r="C949" s="351"/>
      <c r="D949" s="351"/>
      <c r="E949" s="351"/>
      <c r="F949" s="351"/>
      <c r="G949" s="351"/>
      <c r="H949" s="351"/>
      <c r="I949" s="351"/>
      <c r="J949" s="351"/>
      <c r="K949" s="351"/>
      <c r="L949" s="351"/>
      <c r="M949" s="351"/>
      <c r="N949" s="351"/>
      <c r="O949" s="351"/>
      <c r="P949" s="351"/>
      <c r="Q949" s="351"/>
      <c r="R949" s="351"/>
      <c r="S949" s="619"/>
      <c r="T949" s="351"/>
      <c r="U949" s="351"/>
      <c r="V949" s="351"/>
      <c r="W949" s="351"/>
      <c r="X949" s="351"/>
      <c r="Y949" s="351"/>
      <c r="Z949" s="351"/>
      <c r="AA949" s="351"/>
      <c r="AB949" s="351"/>
      <c r="AC949" s="351"/>
      <c r="AD949" s="351"/>
      <c r="AE949" s="351"/>
      <c r="AF949" s="351"/>
      <c r="AG949" s="351"/>
      <c r="AH949" s="351"/>
      <c r="AI949" s="351"/>
      <c r="AJ949" s="351"/>
      <c r="AK949" s="351"/>
      <c r="AL949" s="351"/>
      <c r="AM949" s="351"/>
    </row>
    <row r="950" ht="12.0" customHeight="1">
      <c r="A950" s="351"/>
      <c r="B950" s="351"/>
      <c r="C950" s="351"/>
      <c r="D950" s="351"/>
      <c r="E950" s="351"/>
      <c r="F950" s="351"/>
      <c r="G950" s="351"/>
      <c r="H950" s="351"/>
      <c r="I950" s="351"/>
      <c r="J950" s="351"/>
      <c r="K950" s="351"/>
      <c r="L950" s="351"/>
      <c r="M950" s="351"/>
      <c r="N950" s="351"/>
      <c r="O950" s="351"/>
      <c r="P950" s="351"/>
      <c r="Q950" s="351"/>
      <c r="R950" s="351"/>
      <c r="S950" s="619"/>
      <c r="T950" s="351"/>
      <c r="U950" s="351"/>
      <c r="V950" s="351"/>
      <c r="W950" s="351"/>
      <c r="X950" s="351"/>
      <c r="Y950" s="351"/>
      <c r="Z950" s="351"/>
      <c r="AA950" s="351"/>
      <c r="AB950" s="351"/>
      <c r="AC950" s="351"/>
      <c r="AD950" s="351"/>
      <c r="AE950" s="351"/>
      <c r="AF950" s="351"/>
      <c r="AG950" s="351"/>
      <c r="AH950" s="351"/>
      <c r="AI950" s="351"/>
      <c r="AJ950" s="351"/>
      <c r="AK950" s="351"/>
      <c r="AL950" s="351"/>
      <c r="AM950" s="351"/>
    </row>
    <row r="951" ht="12.0" customHeight="1">
      <c r="A951" s="351"/>
      <c r="B951" s="351"/>
      <c r="C951" s="351"/>
      <c r="D951" s="351"/>
      <c r="E951" s="351"/>
      <c r="F951" s="351"/>
      <c r="G951" s="351"/>
      <c r="H951" s="351"/>
      <c r="I951" s="351"/>
      <c r="J951" s="351"/>
      <c r="K951" s="351"/>
      <c r="L951" s="351"/>
      <c r="M951" s="351"/>
      <c r="N951" s="351"/>
      <c r="O951" s="351"/>
      <c r="P951" s="351"/>
      <c r="Q951" s="351"/>
      <c r="R951" s="351"/>
      <c r="S951" s="619"/>
      <c r="T951" s="351"/>
      <c r="U951" s="351"/>
      <c r="V951" s="351"/>
      <c r="W951" s="351"/>
      <c r="X951" s="351"/>
      <c r="Y951" s="351"/>
      <c r="Z951" s="351"/>
      <c r="AA951" s="351"/>
      <c r="AB951" s="351"/>
      <c r="AC951" s="351"/>
      <c r="AD951" s="351"/>
      <c r="AE951" s="351"/>
      <c r="AF951" s="351"/>
      <c r="AG951" s="351"/>
      <c r="AH951" s="351"/>
      <c r="AI951" s="351"/>
      <c r="AJ951" s="351"/>
      <c r="AK951" s="351"/>
      <c r="AL951" s="351"/>
      <c r="AM951" s="351"/>
    </row>
    <row r="952" ht="12.0" customHeight="1">
      <c r="A952" s="351"/>
      <c r="B952" s="351"/>
      <c r="C952" s="351"/>
      <c r="D952" s="351"/>
      <c r="E952" s="351"/>
      <c r="F952" s="351"/>
      <c r="G952" s="351"/>
      <c r="H952" s="351"/>
      <c r="I952" s="351"/>
      <c r="J952" s="351"/>
      <c r="K952" s="351"/>
      <c r="L952" s="351"/>
      <c r="M952" s="351"/>
      <c r="N952" s="351"/>
      <c r="O952" s="351"/>
      <c r="P952" s="351"/>
      <c r="Q952" s="351"/>
      <c r="R952" s="351"/>
      <c r="S952" s="619"/>
      <c r="T952" s="351"/>
      <c r="U952" s="351"/>
      <c r="V952" s="351"/>
      <c r="W952" s="351"/>
      <c r="X952" s="351"/>
      <c r="Y952" s="351"/>
      <c r="Z952" s="351"/>
      <c r="AA952" s="351"/>
      <c r="AB952" s="351"/>
      <c r="AC952" s="351"/>
      <c r="AD952" s="351"/>
      <c r="AE952" s="351"/>
      <c r="AF952" s="351"/>
      <c r="AG952" s="351"/>
      <c r="AH952" s="351"/>
      <c r="AI952" s="351"/>
      <c r="AJ952" s="351"/>
      <c r="AK952" s="351"/>
      <c r="AL952" s="351"/>
      <c r="AM952" s="351"/>
    </row>
    <row r="953" ht="12.0" customHeight="1">
      <c r="A953" s="351"/>
      <c r="B953" s="351"/>
      <c r="C953" s="351"/>
      <c r="D953" s="351"/>
      <c r="E953" s="351"/>
      <c r="F953" s="351"/>
      <c r="G953" s="351"/>
      <c r="H953" s="351"/>
      <c r="I953" s="351"/>
      <c r="J953" s="351"/>
      <c r="K953" s="351"/>
      <c r="L953" s="351"/>
      <c r="M953" s="351"/>
      <c r="N953" s="351"/>
      <c r="O953" s="351"/>
      <c r="P953" s="351"/>
      <c r="Q953" s="351"/>
      <c r="R953" s="351"/>
      <c r="S953" s="619"/>
      <c r="T953" s="351"/>
      <c r="U953" s="351"/>
      <c r="V953" s="351"/>
      <c r="W953" s="351"/>
      <c r="X953" s="351"/>
      <c r="Y953" s="351"/>
      <c r="Z953" s="351"/>
      <c r="AA953" s="351"/>
      <c r="AB953" s="351"/>
      <c r="AC953" s="351"/>
      <c r="AD953" s="351"/>
      <c r="AE953" s="351"/>
      <c r="AF953" s="351"/>
      <c r="AG953" s="351"/>
      <c r="AH953" s="351"/>
      <c r="AI953" s="351"/>
      <c r="AJ953" s="351"/>
      <c r="AK953" s="351"/>
      <c r="AL953" s="351"/>
      <c r="AM953" s="351"/>
    </row>
    <row r="954" ht="12.0" customHeight="1">
      <c r="A954" s="351"/>
      <c r="B954" s="351"/>
      <c r="C954" s="351"/>
      <c r="D954" s="351"/>
      <c r="E954" s="351"/>
      <c r="F954" s="351"/>
      <c r="G954" s="351"/>
      <c r="H954" s="351"/>
      <c r="I954" s="351"/>
      <c r="J954" s="351"/>
      <c r="K954" s="351"/>
      <c r="L954" s="351"/>
      <c r="M954" s="351"/>
      <c r="N954" s="351"/>
      <c r="O954" s="351"/>
      <c r="P954" s="351"/>
      <c r="Q954" s="351"/>
      <c r="R954" s="351"/>
      <c r="S954" s="619"/>
      <c r="T954" s="351"/>
      <c r="U954" s="351"/>
      <c r="V954" s="351"/>
      <c r="W954" s="351"/>
      <c r="X954" s="351"/>
      <c r="Y954" s="351"/>
      <c r="Z954" s="351"/>
      <c r="AA954" s="351"/>
      <c r="AB954" s="351"/>
      <c r="AC954" s="351"/>
      <c r="AD954" s="351"/>
      <c r="AE954" s="351"/>
      <c r="AF954" s="351"/>
      <c r="AG954" s="351"/>
      <c r="AH954" s="351"/>
      <c r="AI954" s="351"/>
      <c r="AJ954" s="351"/>
      <c r="AK954" s="351"/>
      <c r="AL954" s="351"/>
      <c r="AM954" s="351"/>
    </row>
    <row r="955" ht="12.0" customHeight="1">
      <c r="A955" s="351"/>
      <c r="B955" s="351"/>
      <c r="C955" s="351"/>
      <c r="D955" s="351"/>
      <c r="E955" s="351"/>
      <c r="F955" s="351"/>
      <c r="G955" s="351"/>
      <c r="H955" s="351"/>
      <c r="I955" s="351"/>
      <c r="J955" s="351"/>
      <c r="K955" s="351"/>
      <c r="L955" s="351"/>
      <c r="M955" s="351"/>
      <c r="N955" s="351"/>
      <c r="O955" s="351"/>
      <c r="P955" s="351"/>
      <c r="Q955" s="351"/>
      <c r="R955" s="351"/>
      <c r="S955" s="619"/>
      <c r="T955" s="351"/>
      <c r="U955" s="351"/>
      <c r="V955" s="351"/>
      <c r="W955" s="351"/>
      <c r="X955" s="351"/>
      <c r="Y955" s="351"/>
      <c r="Z955" s="351"/>
      <c r="AA955" s="351"/>
      <c r="AB955" s="351"/>
      <c r="AC955" s="351"/>
      <c r="AD955" s="351"/>
      <c r="AE955" s="351"/>
      <c r="AF955" s="351"/>
      <c r="AG955" s="351"/>
      <c r="AH955" s="351"/>
      <c r="AI955" s="351"/>
      <c r="AJ955" s="351"/>
      <c r="AK955" s="351"/>
      <c r="AL955" s="351"/>
      <c r="AM955" s="351"/>
    </row>
    <row r="956" ht="12.0" customHeight="1">
      <c r="A956" s="351"/>
      <c r="B956" s="351"/>
      <c r="C956" s="351"/>
      <c r="D956" s="351"/>
      <c r="E956" s="351"/>
      <c r="F956" s="351"/>
      <c r="G956" s="351"/>
      <c r="H956" s="351"/>
      <c r="I956" s="351"/>
      <c r="J956" s="351"/>
      <c r="K956" s="351"/>
      <c r="L956" s="351"/>
      <c r="M956" s="351"/>
      <c r="N956" s="351"/>
      <c r="O956" s="351"/>
      <c r="P956" s="351"/>
      <c r="Q956" s="351"/>
      <c r="R956" s="351"/>
      <c r="S956" s="619"/>
      <c r="T956" s="351"/>
      <c r="U956" s="351"/>
      <c r="V956" s="351"/>
      <c r="W956" s="351"/>
      <c r="X956" s="351"/>
      <c r="Y956" s="351"/>
      <c r="Z956" s="351"/>
      <c r="AA956" s="351"/>
      <c r="AB956" s="351"/>
      <c r="AC956" s="351"/>
      <c r="AD956" s="351"/>
      <c r="AE956" s="351"/>
      <c r="AF956" s="351"/>
      <c r="AG956" s="351"/>
      <c r="AH956" s="351"/>
      <c r="AI956" s="351"/>
      <c r="AJ956" s="351"/>
      <c r="AK956" s="351"/>
      <c r="AL956" s="351"/>
      <c r="AM956" s="351"/>
    </row>
    <row r="957" ht="12.0" customHeight="1">
      <c r="A957" s="351"/>
      <c r="B957" s="351"/>
      <c r="C957" s="351"/>
      <c r="D957" s="351"/>
      <c r="E957" s="351"/>
      <c r="F957" s="351"/>
      <c r="G957" s="351"/>
      <c r="H957" s="351"/>
      <c r="I957" s="351"/>
      <c r="J957" s="351"/>
      <c r="K957" s="351"/>
      <c r="L957" s="351"/>
      <c r="M957" s="351"/>
      <c r="N957" s="351"/>
      <c r="O957" s="351"/>
      <c r="P957" s="351"/>
      <c r="Q957" s="351"/>
      <c r="R957" s="351"/>
      <c r="S957" s="619"/>
      <c r="T957" s="351"/>
      <c r="U957" s="351"/>
      <c r="V957" s="351"/>
      <c r="W957" s="351"/>
      <c r="X957" s="351"/>
      <c r="Y957" s="351"/>
      <c r="Z957" s="351"/>
      <c r="AA957" s="351"/>
      <c r="AB957" s="351"/>
      <c r="AC957" s="351"/>
      <c r="AD957" s="351"/>
      <c r="AE957" s="351"/>
      <c r="AF957" s="351"/>
      <c r="AG957" s="351"/>
      <c r="AH957" s="351"/>
      <c r="AI957" s="351"/>
      <c r="AJ957" s="351"/>
      <c r="AK957" s="351"/>
      <c r="AL957" s="351"/>
      <c r="AM957" s="351"/>
    </row>
    <row r="958" ht="12.0" customHeight="1">
      <c r="A958" s="351"/>
      <c r="B958" s="351"/>
      <c r="C958" s="351"/>
      <c r="D958" s="351"/>
      <c r="E958" s="351"/>
      <c r="F958" s="351"/>
      <c r="G958" s="351"/>
      <c r="H958" s="351"/>
      <c r="I958" s="351"/>
      <c r="J958" s="351"/>
      <c r="K958" s="351"/>
      <c r="L958" s="351"/>
      <c r="M958" s="351"/>
      <c r="N958" s="351"/>
      <c r="O958" s="351"/>
      <c r="P958" s="351"/>
      <c r="Q958" s="351"/>
      <c r="R958" s="351"/>
      <c r="S958" s="619"/>
      <c r="T958" s="351"/>
      <c r="U958" s="351"/>
      <c r="V958" s="351"/>
      <c r="W958" s="351"/>
      <c r="X958" s="351"/>
      <c r="Y958" s="351"/>
      <c r="Z958" s="351"/>
      <c r="AA958" s="351"/>
      <c r="AB958" s="351"/>
      <c r="AC958" s="351"/>
      <c r="AD958" s="351"/>
      <c r="AE958" s="351"/>
      <c r="AF958" s="351"/>
      <c r="AG958" s="351"/>
      <c r="AH958" s="351"/>
      <c r="AI958" s="351"/>
      <c r="AJ958" s="351"/>
      <c r="AK958" s="351"/>
      <c r="AL958" s="351"/>
      <c r="AM958" s="351"/>
    </row>
    <row r="959" ht="12.0" customHeight="1">
      <c r="A959" s="351"/>
      <c r="B959" s="351"/>
      <c r="C959" s="351"/>
      <c r="D959" s="351"/>
      <c r="E959" s="351"/>
      <c r="F959" s="351"/>
      <c r="G959" s="351"/>
      <c r="H959" s="351"/>
      <c r="I959" s="351"/>
      <c r="J959" s="351"/>
      <c r="K959" s="351"/>
      <c r="L959" s="351"/>
      <c r="M959" s="351"/>
      <c r="N959" s="351"/>
      <c r="O959" s="351"/>
      <c r="P959" s="351"/>
      <c r="Q959" s="351"/>
      <c r="R959" s="351"/>
      <c r="S959" s="619"/>
      <c r="T959" s="351"/>
      <c r="U959" s="351"/>
      <c r="V959" s="351"/>
      <c r="W959" s="351"/>
      <c r="X959" s="351"/>
      <c r="Y959" s="351"/>
      <c r="Z959" s="351"/>
      <c r="AA959" s="351"/>
      <c r="AB959" s="351"/>
      <c r="AC959" s="351"/>
      <c r="AD959" s="351"/>
      <c r="AE959" s="351"/>
      <c r="AF959" s="351"/>
      <c r="AG959" s="351"/>
      <c r="AH959" s="351"/>
      <c r="AI959" s="351"/>
      <c r="AJ959" s="351"/>
      <c r="AK959" s="351"/>
      <c r="AL959" s="351"/>
      <c r="AM959" s="351"/>
    </row>
    <row r="960" ht="12.0" customHeight="1">
      <c r="A960" s="351"/>
      <c r="B960" s="351"/>
      <c r="C960" s="351"/>
      <c r="D960" s="351"/>
      <c r="E960" s="351"/>
      <c r="F960" s="351"/>
      <c r="G960" s="351"/>
      <c r="H960" s="351"/>
      <c r="I960" s="351"/>
      <c r="J960" s="351"/>
      <c r="K960" s="351"/>
      <c r="L960" s="351"/>
      <c r="M960" s="351"/>
      <c r="N960" s="351"/>
      <c r="O960" s="351"/>
      <c r="P960" s="351"/>
      <c r="Q960" s="351"/>
      <c r="R960" s="351"/>
      <c r="S960" s="619"/>
      <c r="T960" s="351"/>
      <c r="U960" s="351"/>
      <c r="V960" s="351"/>
      <c r="W960" s="351"/>
      <c r="X960" s="351"/>
      <c r="Y960" s="351"/>
      <c r="Z960" s="351"/>
      <c r="AA960" s="351"/>
      <c r="AB960" s="351"/>
      <c r="AC960" s="351"/>
      <c r="AD960" s="351"/>
      <c r="AE960" s="351"/>
      <c r="AF960" s="351"/>
      <c r="AG960" s="351"/>
      <c r="AH960" s="351"/>
      <c r="AI960" s="351"/>
      <c r="AJ960" s="351"/>
      <c r="AK960" s="351"/>
      <c r="AL960" s="351"/>
      <c r="AM960" s="351"/>
    </row>
    <row r="961" ht="12.0" customHeight="1">
      <c r="A961" s="351"/>
      <c r="B961" s="351"/>
      <c r="C961" s="351"/>
      <c r="D961" s="351"/>
      <c r="E961" s="351"/>
      <c r="F961" s="351"/>
      <c r="G961" s="351"/>
      <c r="H961" s="351"/>
      <c r="I961" s="351"/>
      <c r="J961" s="351"/>
      <c r="K961" s="351"/>
      <c r="L961" s="351"/>
      <c r="M961" s="351"/>
      <c r="N961" s="351"/>
      <c r="O961" s="351"/>
      <c r="P961" s="351"/>
      <c r="Q961" s="351"/>
      <c r="R961" s="351"/>
      <c r="S961" s="619"/>
      <c r="T961" s="351"/>
      <c r="U961" s="351"/>
      <c r="V961" s="351"/>
      <c r="W961" s="351"/>
      <c r="X961" s="351"/>
      <c r="Y961" s="351"/>
      <c r="Z961" s="351"/>
      <c r="AA961" s="351"/>
      <c r="AB961" s="351"/>
      <c r="AC961" s="351"/>
      <c r="AD961" s="351"/>
      <c r="AE961" s="351"/>
      <c r="AF961" s="351"/>
      <c r="AG961" s="351"/>
      <c r="AH961" s="351"/>
      <c r="AI961" s="351"/>
      <c r="AJ961" s="351"/>
      <c r="AK961" s="351"/>
      <c r="AL961" s="351"/>
      <c r="AM961" s="351"/>
    </row>
    <row r="962" ht="12.0" customHeight="1">
      <c r="A962" s="351"/>
      <c r="B962" s="351"/>
      <c r="C962" s="351"/>
      <c r="D962" s="351"/>
      <c r="E962" s="351"/>
      <c r="F962" s="351"/>
      <c r="G962" s="351"/>
      <c r="H962" s="351"/>
      <c r="I962" s="351"/>
      <c r="J962" s="351"/>
      <c r="K962" s="351"/>
      <c r="L962" s="351"/>
      <c r="M962" s="351"/>
      <c r="N962" s="351"/>
      <c r="O962" s="351"/>
      <c r="P962" s="351"/>
      <c r="Q962" s="351"/>
      <c r="R962" s="351"/>
      <c r="S962" s="619"/>
      <c r="T962" s="351"/>
      <c r="U962" s="351"/>
      <c r="V962" s="351"/>
      <c r="W962" s="351"/>
      <c r="X962" s="351"/>
      <c r="Y962" s="351"/>
      <c r="Z962" s="351"/>
      <c r="AA962" s="351"/>
      <c r="AB962" s="351"/>
      <c r="AC962" s="351"/>
      <c r="AD962" s="351"/>
      <c r="AE962" s="351"/>
      <c r="AF962" s="351"/>
      <c r="AG962" s="351"/>
      <c r="AH962" s="351"/>
      <c r="AI962" s="351"/>
      <c r="AJ962" s="351"/>
      <c r="AK962" s="351"/>
      <c r="AL962" s="351"/>
      <c r="AM962" s="351"/>
    </row>
    <row r="963" ht="12.0" customHeight="1">
      <c r="A963" s="351"/>
      <c r="B963" s="351"/>
      <c r="C963" s="351"/>
      <c r="D963" s="351"/>
      <c r="E963" s="351"/>
      <c r="F963" s="351"/>
      <c r="G963" s="351"/>
      <c r="H963" s="351"/>
      <c r="I963" s="351"/>
      <c r="J963" s="351"/>
      <c r="K963" s="351"/>
      <c r="L963" s="351"/>
      <c r="M963" s="351"/>
      <c r="N963" s="351"/>
      <c r="O963" s="351"/>
      <c r="P963" s="351"/>
      <c r="Q963" s="351"/>
      <c r="R963" s="351"/>
      <c r="S963" s="619"/>
      <c r="T963" s="351"/>
      <c r="U963" s="351"/>
      <c r="V963" s="351"/>
      <c r="W963" s="351"/>
      <c r="X963" s="351"/>
      <c r="Y963" s="351"/>
      <c r="Z963" s="351"/>
      <c r="AA963" s="351"/>
      <c r="AB963" s="351"/>
      <c r="AC963" s="351"/>
      <c r="AD963" s="351"/>
      <c r="AE963" s="351"/>
      <c r="AF963" s="351"/>
      <c r="AG963" s="351"/>
      <c r="AH963" s="351"/>
      <c r="AI963" s="351"/>
      <c r="AJ963" s="351"/>
      <c r="AK963" s="351"/>
      <c r="AL963" s="351"/>
      <c r="AM963" s="351"/>
    </row>
    <row r="964" ht="12.0" customHeight="1">
      <c r="A964" s="351"/>
      <c r="B964" s="351"/>
      <c r="C964" s="351"/>
      <c r="D964" s="351"/>
      <c r="E964" s="351"/>
      <c r="F964" s="351"/>
      <c r="G964" s="351"/>
      <c r="H964" s="351"/>
      <c r="I964" s="351"/>
      <c r="J964" s="351"/>
      <c r="K964" s="351"/>
      <c r="L964" s="351"/>
      <c r="M964" s="351"/>
      <c r="N964" s="351"/>
      <c r="O964" s="351"/>
      <c r="P964" s="351"/>
      <c r="Q964" s="351"/>
      <c r="R964" s="351"/>
      <c r="S964" s="619"/>
      <c r="T964" s="351"/>
      <c r="U964" s="351"/>
      <c r="V964" s="351"/>
      <c r="W964" s="351"/>
      <c r="X964" s="351"/>
      <c r="Y964" s="351"/>
      <c r="Z964" s="351"/>
      <c r="AA964" s="351"/>
      <c r="AB964" s="351"/>
      <c r="AC964" s="351"/>
      <c r="AD964" s="351"/>
      <c r="AE964" s="351"/>
      <c r="AF964" s="351"/>
      <c r="AG964" s="351"/>
      <c r="AH964" s="351"/>
      <c r="AI964" s="351"/>
      <c r="AJ964" s="351"/>
      <c r="AK964" s="351"/>
      <c r="AL964" s="351"/>
      <c r="AM964" s="351"/>
    </row>
    <row r="965" ht="12.0" customHeight="1">
      <c r="A965" s="351"/>
      <c r="B965" s="351"/>
      <c r="C965" s="351"/>
      <c r="D965" s="351"/>
      <c r="E965" s="351"/>
      <c r="F965" s="351"/>
      <c r="G965" s="351"/>
      <c r="H965" s="351"/>
      <c r="I965" s="351"/>
      <c r="J965" s="351"/>
      <c r="K965" s="351"/>
      <c r="L965" s="351"/>
      <c r="M965" s="351"/>
      <c r="N965" s="351"/>
      <c r="O965" s="351"/>
      <c r="P965" s="351"/>
      <c r="Q965" s="351"/>
      <c r="R965" s="351"/>
      <c r="S965" s="619"/>
      <c r="T965" s="351"/>
      <c r="U965" s="351"/>
      <c r="V965" s="351"/>
      <c r="W965" s="351"/>
      <c r="X965" s="351"/>
      <c r="Y965" s="351"/>
      <c r="Z965" s="351"/>
      <c r="AA965" s="351"/>
      <c r="AB965" s="351"/>
      <c r="AC965" s="351"/>
      <c r="AD965" s="351"/>
      <c r="AE965" s="351"/>
      <c r="AF965" s="351"/>
      <c r="AG965" s="351"/>
      <c r="AH965" s="351"/>
      <c r="AI965" s="351"/>
      <c r="AJ965" s="351"/>
      <c r="AK965" s="351"/>
      <c r="AL965" s="351"/>
      <c r="AM965" s="351"/>
    </row>
    <row r="966" ht="12.0" customHeight="1">
      <c r="A966" s="351"/>
      <c r="B966" s="351"/>
      <c r="C966" s="351"/>
      <c r="D966" s="351"/>
      <c r="E966" s="351"/>
      <c r="F966" s="351"/>
      <c r="G966" s="351"/>
      <c r="H966" s="351"/>
      <c r="I966" s="351"/>
      <c r="J966" s="351"/>
      <c r="K966" s="351"/>
      <c r="L966" s="351"/>
      <c r="M966" s="351"/>
      <c r="N966" s="351"/>
      <c r="O966" s="351"/>
      <c r="P966" s="351"/>
      <c r="Q966" s="351"/>
      <c r="R966" s="351"/>
      <c r="S966" s="619"/>
      <c r="T966" s="351"/>
      <c r="U966" s="351"/>
      <c r="V966" s="351"/>
      <c r="W966" s="351"/>
      <c r="X966" s="351"/>
      <c r="Y966" s="351"/>
      <c r="Z966" s="351"/>
      <c r="AA966" s="351"/>
      <c r="AB966" s="351"/>
      <c r="AC966" s="351"/>
      <c r="AD966" s="351"/>
      <c r="AE966" s="351"/>
      <c r="AF966" s="351"/>
      <c r="AG966" s="351"/>
      <c r="AH966" s="351"/>
      <c r="AI966" s="351"/>
      <c r="AJ966" s="351"/>
      <c r="AK966" s="351"/>
      <c r="AL966" s="351"/>
      <c r="AM966" s="351"/>
    </row>
    <row r="967" ht="12.0" customHeight="1">
      <c r="A967" s="351"/>
      <c r="B967" s="351"/>
      <c r="C967" s="351"/>
      <c r="D967" s="351"/>
      <c r="E967" s="351"/>
      <c r="F967" s="351"/>
      <c r="G967" s="351"/>
      <c r="H967" s="351"/>
      <c r="I967" s="351"/>
      <c r="J967" s="351"/>
      <c r="K967" s="351"/>
      <c r="L967" s="351"/>
      <c r="M967" s="351"/>
      <c r="N967" s="351"/>
      <c r="O967" s="351"/>
      <c r="P967" s="351"/>
      <c r="Q967" s="351"/>
      <c r="R967" s="351"/>
      <c r="S967" s="619"/>
      <c r="T967" s="351"/>
      <c r="U967" s="351"/>
      <c r="V967" s="351"/>
      <c r="W967" s="351"/>
      <c r="X967" s="351"/>
      <c r="Y967" s="351"/>
      <c r="Z967" s="351"/>
      <c r="AA967" s="351"/>
      <c r="AB967" s="351"/>
      <c r="AC967" s="351"/>
      <c r="AD967" s="351"/>
      <c r="AE967" s="351"/>
      <c r="AF967" s="351"/>
      <c r="AG967" s="351"/>
      <c r="AH967" s="351"/>
      <c r="AI967" s="351"/>
      <c r="AJ967" s="351"/>
      <c r="AK967" s="351"/>
      <c r="AL967" s="351"/>
      <c r="AM967" s="351"/>
    </row>
    <row r="968" ht="12.0" customHeight="1">
      <c r="A968" s="351"/>
      <c r="B968" s="351"/>
      <c r="C968" s="351"/>
      <c r="D968" s="351"/>
      <c r="E968" s="351"/>
      <c r="F968" s="351"/>
      <c r="G968" s="351"/>
      <c r="H968" s="351"/>
      <c r="I968" s="351"/>
      <c r="J968" s="351"/>
      <c r="K968" s="351"/>
      <c r="L968" s="351"/>
      <c r="M968" s="351"/>
      <c r="N968" s="351"/>
      <c r="O968" s="351"/>
      <c r="P968" s="351"/>
      <c r="Q968" s="351"/>
      <c r="R968" s="351"/>
      <c r="S968" s="619"/>
      <c r="T968" s="351"/>
      <c r="U968" s="351"/>
      <c r="V968" s="351"/>
      <c r="W968" s="351"/>
      <c r="X968" s="351"/>
      <c r="Y968" s="351"/>
      <c r="Z968" s="351"/>
      <c r="AA968" s="351"/>
      <c r="AB968" s="351"/>
      <c r="AC968" s="351"/>
      <c r="AD968" s="351"/>
      <c r="AE968" s="351"/>
      <c r="AF968" s="351"/>
      <c r="AG968" s="351"/>
      <c r="AH968" s="351"/>
      <c r="AI968" s="351"/>
      <c r="AJ968" s="351"/>
      <c r="AK968" s="351"/>
      <c r="AL968" s="351"/>
      <c r="AM968" s="351"/>
    </row>
    <row r="969" ht="12.0" customHeight="1">
      <c r="A969" s="351"/>
      <c r="B969" s="351"/>
      <c r="C969" s="351"/>
      <c r="D969" s="351"/>
      <c r="E969" s="351"/>
      <c r="F969" s="351"/>
      <c r="G969" s="351"/>
      <c r="H969" s="351"/>
      <c r="I969" s="351"/>
      <c r="J969" s="351"/>
      <c r="K969" s="351"/>
      <c r="L969" s="351"/>
      <c r="M969" s="351"/>
      <c r="N969" s="351"/>
      <c r="O969" s="351"/>
      <c r="P969" s="351"/>
      <c r="Q969" s="351"/>
      <c r="R969" s="351"/>
      <c r="S969" s="619"/>
      <c r="T969" s="351"/>
      <c r="U969" s="351"/>
      <c r="V969" s="351"/>
      <c r="W969" s="351"/>
      <c r="X969" s="351"/>
      <c r="Y969" s="351"/>
      <c r="Z969" s="351"/>
      <c r="AA969" s="351"/>
      <c r="AB969" s="351"/>
      <c r="AC969" s="351"/>
      <c r="AD969" s="351"/>
      <c r="AE969" s="351"/>
      <c r="AF969" s="351"/>
      <c r="AG969" s="351"/>
      <c r="AH969" s="351"/>
      <c r="AI969" s="351"/>
      <c r="AJ969" s="351"/>
      <c r="AK969" s="351"/>
      <c r="AL969" s="351"/>
      <c r="AM969" s="351"/>
    </row>
    <row r="970" ht="12.0" customHeight="1">
      <c r="A970" s="351"/>
      <c r="B970" s="351"/>
      <c r="C970" s="351"/>
      <c r="D970" s="351"/>
      <c r="E970" s="351"/>
      <c r="F970" s="351"/>
      <c r="G970" s="351"/>
      <c r="H970" s="351"/>
      <c r="I970" s="351"/>
      <c r="J970" s="351"/>
      <c r="K970" s="351"/>
      <c r="L970" s="351"/>
      <c r="M970" s="351"/>
      <c r="N970" s="351"/>
      <c r="O970" s="351"/>
      <c r="P970" s="351"/>
      <c r="Q970" s="351"/>
      <c r="R970" s="351"/>
      <c r="S970" s="619"/>
      <c r="T970" s="351"/>
      <c r="U970" s="351"/>
      <c r="V970" s="351"/>
      <c r="W970" s="351"/>
      <c r="X970" s="351"/>
      <c r="Y970" s="351"/>
      <c r="Z970" s="351"/>
      <c r="AA970" s="351"/>
      <c r="AB970" s="351"/>
      <c r="AC970" s="351"/>
      <c r="AD970" s="351"/>
      <c r="AE970" s="351"/>
      <c r="AF970" s="351"/>
      <c r="AG970" s="351"/>
      <c r="AH970" s="351"/>
      <c r="AI970" s="351"/>
      <c r="AJ970" s="351"/>
      <c r="AK970" s="351"/>
      <c r="AL970" s="351"/>
      <c r="AM970" s="351"/>
    </row>
    <row r="971" ht="12.0" customHeight="1">
      <c r="A971" s="351"/>
      <c r="B971" s="351"/>
      <c r="C971" s="351"/>
      <c r="D971" s="351"/>
      <c r="E971" s="351"/>
      <c r="F971" s="351"/>
      <c r="G971" s="351"/>
      <c r="H971" s="351"/>
      <c r="I971" s="351"/>
      <c r="J971" s="351"/>
      <c r="K971" s="351"/>
      <c r="L971" s="351"/>
      <c r="M971" s="351"/>
      <c r="N971" s="351"/>
      <c r="O971" s="351"/>
      <c r="P971" s="351"/>
      <c r="Q971" s="351"/>
      <c r="R971" s="351"/>
      <c r="S971" s="619"/>
      <c r="T971" s="351"/>
      <c r="U971" s="351"/>
      <c r="V971" s="351"/>
      <c r="W971" s="351"/>
      <c r="X971" s="351"/>
      <c r="Y971" s="351"/>
      <c r="Z971" s="351"/>
      <c r="AA971" s="351"/>
      <c r="AB971" s="351"/>
      <c r="AC971" s="351"/>
      <c r="AD971" s="351"/>
      <c r="AE971" s="351"/>
      <c r="AF971" s="351"/>
      <c r="AG971" s="351"/>
      <c r="AH971" s="351"/>
      <c r="AI971" s="351"/>
      <c r="AJ971" s="351"/>
      <c r="AK971" s="351"/>
      <c r="AL971" s="351"/>
      <c r="AM971" s="351"/>
    </row>
    <row r="972" ht="12.0" customHeight="1">
      <c r="A972" s="351"/>
      <c r="B972" s="351"/>
      <c r="C972" s="351"/>
      <c r="D972" s="351"/>
      <c r="E972" s="351"/>
      <c r="F972" s="351"/>
      <c r="G972" s="351"/>
      <c r="H972" s="351"/>
      <c r="I972" s="351"/>
      <c r="J972" s="351"/>
      <c r="K972" s="351"/>
      <c r="L972" s="351"/>
      <c r="M972" s="351"/>
      <c r="N972" s="351"/>
      <c r="O972" s="351"/>
      <c r="P972" s="351"/>
      <c r="Q972" s="351"/>
      <c r="R972" s="351"/>
      <c r="S972" s="619"/>
      <c r="T972" s="351"/>
      <c r="U972" s="351"/>
      <c r="V972" s="351"/>
      <c r="W972" s="351"/>
      <c r="X972" s="351"/>
      <c r="Y972" s="351"/>
      <c r="Z972" s="351"/>
      <c r="AA972" s="351"/>
      <c r="AB972" s="351"/>
      <c r="AC972" s="351"/>
      <c r="AD972" s="351"/>
      <c r="AE972" s="351"/>
      <c r="AF972" s="351"/>
      <c r="AG972" s="351"/>
      <c r="AH972" s="351"/>
      <c r="AI972" s="351"/>
      <c r="AJ972" s="351"/>
      <c r="AK972" s="351"/>
      <c r="AL972" s="351"/>
      <c r="AM972" s="351"/>
    </row>
    <row r="973" ht="12.0" customHeight="1">
      <c r="A973" s="351"/>
      <c r="B973" s="351"/>
      <c r="C973" s="351"/>
      <c r="D973" s="351"/>
      <c r="E973" s="351"/>
      <c r="F973" s="351"/>
      <c r="G973" s="351"/>
      <c r="H973" s="351"/>
      <c r="I973" s="351"/>
      <c r="J973" s="351"/>
      <c r="K973" s="351"/>
      <c r="L973" s="351"/>
      <c r="M973" s="351"/>
      <c r="N973" s="351"/>
      <c r="O973" s="351"/>
      <c r="P973" s="351"/>
      <c r="Q973" s="351"/>
      <c r="R973" s="351"/>
      <c r="S973" s="619"/>
      <c r="T973" s="351"/>
      <c r="U973" s="351"/>
      <c r="V973" s="351"/>
      <c r="W973" s="351"/>
      <c r="X973" s="351"/>
      <c r="Y973" s="351"/>
      <c r="Z973" s="351"/>
      <c r="AA973" s="351"/>
      <c r="AB973" s="351"/>
      <c r="AC973" s="351"/>
      <c r="AD973" s="351"/>
      <c r="AE973" s="351"/>
      <c r="AF973" s="351"/>
      <c r="AG973" s="351"/>
      <c r="AH973" s="351"/>
      <c r="AI973" s="351"/>
      <c r="AJ973" s="351"/>
      <c r="AK973" s="351"/>
      <c r="AL973" s="351"/>
      <c r="AM973" s="351"/>
    </row>
    <row r="974" ht="12.0" customHeight="1">
      <c r="A974" s="351"/>
      <c r="B974" s="351"/>
      <c r="C974" s="351"/>
      <c r="D974" s="351"/>
      <c r="E974" s="351"/>
      <c r="F974" s="351"/>
      <c r="G974" s="351"/>
      <c r="H974" s="351"/>
      <c r="I974" s="351"/>
      <c r="J974" s="351"/>
      <c r="K974" s="351"/>
      <c r="L974" s="351"/>
      <c r="M974" s="351"/>
      <c r="N974" s="351"/>
      <c r="O974" s="351"/>
      <c r="P974" s="351"/>
      <c r="Q974" s="351"/>
      <c r="R974" s="351"/>
      <c r="S974" s="619"/>
      <c r="T974" s="351"/>
      <c r="U974" s="351"/>
      <c r="V974" s="351"/>
      <c r="W974" s="351"/>
      <c r="X974" s="351"/>
      <c r="Y974" s="351"/>
      <c r="Z974" s="351"/>
      <c r="AA974" s="351"/>
      <c r="AB974" s="351"/>
      <c r="AC974" s="351"/>
      <c r="AD974" s="351"/>
      <c r="AE974" s="351"/>
      <c r="AF974" s="351"/>
      <c r="AG974" s="351"/>
      <c r="AH974" s="351"/>
      <c r="AI974" s="351"/>
      <c r="AJ974" s="351"/>
      <c r="AK974" s="351"/>
      <c r="AL974" s="351"/>
      <c r="AM974" s="351"/>
    </row>
    <row r="975" ht="12.0" customHeight="1">
      <c r="A975" s="351"/>
      <c r="B975" s="351"/>
      <c r="C975" s="351"/>
      <c r="D975" s="351"/>
      <c r="E975" s="351"/>
      <c r="F975" s="351"/>
      <c r="G975" s="351"/>
      <c r="H975" s="351"/>
      <c r="I975" s="351"/>
      <c r="J975" s="351"/>
      <c r="K975" s="351"/>
      <c r="L975" s="351"/>
      <c r="M975" s="351"/>
      <c r="N975" s="351"/>
      <c r="O975" s="351"/>
      <c r="P975" s="351"/>
      <c r="Q975" s="351"/>
      <c r="R975" s="351"/>
      <c r="S975" s="619"/>
      <c r="T975" s="351"/>
      <c r="U975" s="351"/>
      <c r="V975" s="351"/>
      <c r="W975" s="351"/>
      <c r="X975" s="351"/>
      <c r="Y975" s="351"/>
      <c r="Z975" s="351"/>
      <c r="AA975" s="351"/>
      <c r="AB975" s="351"/>
      <c r="AC975" s="351"/>
      <c r="AD975" s="351"/>
      <c r="AE975" s="351"/>
      <c r="AF975" s="351"/>
      <c r="AG975" s="351"/>
      <c r="AH975" s="351"/>
      <c r="AI975" s="351"/>
      <c r="AJ975" s="351"/>
      <c r="AK975" s="351"/>
      <c r="AL975" s="351"/>
      <c r="AM975" s="351"/>
    </row>
    <row r="976" ht="12.0" customHeight="1">
      <c r="A976" s="351"/>
      <c r="B976" s="351"/>
      <c r="C976" s="351"/>
      <c r="D976" s="351"/>
      <c r="E976" s="351"/>
      <c r="F976" s="351"/>
      <c r="G976" s="351"/>
      <c r="H976" s="351"/>
      <c r="I976" s="351"/>
      <c r="J976" s="351"/>
      <c r="K976" s="351"/>
      <c r="L976" s="351"/>
      <c r="M976" s="351"/>
      <c r="N976" s="351"/>
      <c r="O976" s="351"/>
      <c r="P976" s="351"/>
      <c r="Q976" s="351"/>
      <c r="R976" s="351"/>
      <c r="S976" s="619"/>
      <c r="T976" s="351"/>
      <c r="U976" s="351"/>
      <c r="V976" s="351"/>
      <c r="W976" s="351"/>
      <c r="X976" s="351"/>
      <c r="Y976" s="351"/>
      <c r="Z976" s="351"/>
      <c r="AA976" s="351"/>
      <c r="AB976" s="351"/>
      <c r="AC976" s="351"/>
      <c r="AD976" s="351"/>
      <c r="AE976" s="351"/>
      <c r="AF976" s="351"/>
      <c r="AG976" s="351"/>
      <c r="AH976" s="351"/>
      <c r="AI976" s="351"/>
      <c r="AJ976" s="351"/>
      <c r="AK976" s="351"/>
      <c r="AL976" s="351"/>
      <c r="AM976" s="351"/>
    </row>
    <row r="977" ht="12.0" customHeight="1">
      <c r="A977" s="351"/>
      <c r="B977" s="351"/>
      <c r="C977" s="351"/>
      <c r="D977" s="351"/>
      <c r="E977" s="351"/>
      <c r="F977" s="351"/>
      <c r="G977" s="351"/>
      <c r="H977" s="351"/>
      <c r="I977" s="351"/>
      <c r="J977" s="351"/>
      <c r="K977" s="351"/>
      <c r="L977" s="351"/>
      <c r="M977" s="351"/>
      <c r="N977" s="351"/>
      <c r="O977" s="351"/>
      <c r="P977" s="351"/>
      <c r="Q977" s="351"/>
      <c r="R977" s="351"/>
      <c r="S977" s="619"/>
      <c r="T977" s="351"/>
      <c r="U977" s="351"/>
      <c r="V977" s="351"/>
      <c r="W977" s="351"/>
      <c r="X977" s="351"/>
      <c r="Y977" s="351"/>
      <c r="Z977" s="351"/>
      <c r="AA977" s="351"/>
      <c r="AB977" s="351"/>
      <c r="AC977" s="351"/>
      <c r="AD977" s="351"/>
      <c r="AE977" s="351"/>
      <c r="AF977" s="351"/>
      <c r="AG977" s="351"/>
      <c r="AH977" s="351"/>
      <c r="AI977" s="351"/>
      <c r="AJ977" s="351"/>
      <c r="AK977" s="351"/>
      <c r="AL977" s="351"/>
      <c r="AM977" s="351"/>
    </row>
    <row r="978" ht="12.0" customHeight="1">
      <c r="A978" s="351"/>
      <c r="B978" s="351"/>
      <c r="C978" s="351"/>
      <c r="D978" s="351"/>
      <c r="E978" s="351"/>
      <c r="F978" s="351"/>
      <c r="G978" s="351"/>
      <c r="H978" s="351"/>
      <c r="I978" s="351"/>
      <c r="J978" s="351"/>
      <c r="K978" s="351"/>
      <c r="L978" s="351"/>
      <c r="M978" s="351"/>
      <c r="N978" s="351"/>
      <c r="O978" s="351"/>
      <c r="P978" s="351"/>
      <c r="Q978" s="351"/>
      <c r="R978" s="351"/>
      <c r="S978" s="619"/>
      <c r="T978" s="351"/>
      <c r="U978" s="351"/>
      <c r="V978" s="351"/>
      <c r="W978" s="351"/>
      <c r="X978" s="351"/>
      <c r="Y978" s="351"/>
      <c r="Z978" s="351"/>
      <c r="AA978" s="351"/>
      <c r="AB978" s="351"/>
      <c r="AC978" s="351"/>
      <c r="AD978" s="351"/>
      <c r="AE978" s="351"/>
      <c r="AF978" s="351"/>
      <c r="AG978" s="351"/>
      <c r="AH978" s="351"/>
      <c r="AI978" s="351"/>
      <c r="AJ978" s="351"/>
      <c r="AK978" s="351"/>
      <c r="AL978" s="351"/>
      <c r="AM978" s="351"/>
    </row>
    <row r="979" ht="12.0" customHeight="1">
      <c r="A979" s="351"/>
      <c r="B979" s="351"/>
      <c r="C979" s="351"/>
      <c r="D979" s="351"/>
      <c r="E979" s="351"/>
      <c r="F979" s="351"/>
      <c r="G979" s="351"/>
      <c r="H979" s="351"/>
      <c r="I979" s="351"/>
      <c r="J979" s="351"/>
      <c r="K979" s="351"/>
      <c r="L979" s="351"/>
      <c r="M979" s="351"/>
      <c r="N979" s="351"/>
      <c r="O979" s="351"/>
      <c r="P979" s="351"/>
      <c r="Q979" s="351"/>
      <c r="R979" s="351"/>
      <c r="S979" s="619"/>
      <c r="T979" s="351"/>
      <c r="U979" s="351"/>
      <c r="V979" s="351"/>
      <c r="W979" s="351"/>
      <c r="X979" s="351"/>
      <c r="Y979" s="351"/>
      <c r="Z979" s="351"/>
      <c r="AA979" s="351"/>
      <c r="AB979" s="351"/>
      <c r="AC979" s="351"/>
      <c r="AD979" s="351"/>
      <c r="AE979" s="351"/>
      <c r="AF979" s="351"/>
      <c r="AG979" s="351"/>
      <c r="AH979" s="351"/>
      <c r="AI979" s="351"/>
      <c r="AJ979" s="351"/>
      <c r="AK979" s="351"/>
      <c r="AL979" s="351"/>
      <c r="AM979" s="351"/>
    </row>
    <row r="980" ht="12.0" customHeight="1">
      <c r="A980" s="351"/>
      <c r="B980" s="351"/>
      <c r="C980" s="351"/>
      <c r="D980" s="351"/>
      <c r="E980" s="351"/>
      <c r="F980" s="351"/>
      <c r="G980" s="351"/>
      <c r="H980" s="351"/>
      <c r="I980" s="351"/>
      <c r="J980" s="351"/>
      <c r="K980" s="351"/>
      <c r="L980" s="351"/>
      <c r="M980" s="351"/>
      <c r="N980" s="351"/>
      <c r="O980" s="351"/>
      <c r="P980" s="351"/>
      <c r="Q980" s="351"/>
      <c r="R980" s="351"/>
      <c r="S980" s="619"/>
      <c r="T980" s="351"/>
      <c r="U980" s="351"/>
      <c r="V980" s="351"/>
      <c r="W980" s="351"/>
      <c r="X980" s="351"/>
      <c r="Y980" s="351"/>
      <c r="Z980" s="351"/>
      <c r="AA980" s="351"/>
      <c r="AB980" s="351"/>
      <c r="AC980" s="351"/>
      <c r="AD980" s="351"/>
      <c r="AE980" s="351"/>
      <c r="AF980" s="351"/>
      <c r="AG980" s="351"/>
      <c r="AH980" s="351"/>
      <c r="AI980" s="351"/>
      <c r="AJ980" s="351"/>
      <c r="AK980" s="351"/>
      <c r="AL980" s="351"/>
      <c r="AM980" s="351"/>
    </row>
    <row r="981" ht="12.0" customHeight="1">
      <c r="A981" s="351"/>
      <c r="B981" s="351"/>
      <c r="C981" s="351"/>
      <c r="D981" s="351"/>
      <c r="E981" s="351"/>
      <c r="F981" s="351"/>
      <c r="G981" s="351"/>
      <c r="H981" s="351"/>
      <c r="I981" s="351"/>
      <c r="J981" s="351"/>
      <c r="K981" s="351"/>
      <c r="L981" s="351"/>
      <c r="M981" s="351"/>
      <c r="N981" s="351"/>
      <c r="O981" s="351"/>
      <c r="P981" s="351"/>
      <c r="Q981" s="351"/>
      <c r="R981" s="351"/>
      <c r="S981" s="619"/>
      <c r="T981" s="351"/>
      <c r="U981" s="351"/>
      <c r="V981" s="351"/>
      <c r="W981" s="351"/>
      <c r="X981" s="351"/>
      <c r="Y981" s="351"/>
      <c r="Z981" s="351"/>
      <c r="AA981" s="351"/>
      <c r="AB981" s="351"/>
      <c r="AC981" s="351"/>
      <c r="AD981" s="351"/>
      <c r="AE981" s="351"/>
      <c r="AF981" s="351"/>
      <c r="AG981" s="351"/>
      <c r="AH981" s="351"/>
      <c r="AI981" s="351"/>
      <c r="AJ981" s="351"/>
      <c r="AK981" s="351"/>
      <c r="AL981" s="351"/>
      <c r="AM981" s="351"/>
    </row>
    <row r="982" ht="12.0" customHeight="1">
      <c r="A982" s="351"/>
      <c r="B982" s="351"/>
      <c r="C982" s="351"/>
      <c r="D982" s="351"/>
      <c r="E982" s="351"/>
      <c r="F982" s="351"/>
      <c r="G982" s="351"/>
      <c r="H982" s="351"/>
      <c r="I982" s="351"/>
      <c r="J982" s="351"/>
      <c r="K982" s="351"/>
      <c r="L982" s="351"/>
      <c r="M982" s="351"/>
      <c r="N982" s="351"/>
      <c r="O982" s="351"/>
      <c r="P982" s="351"/>
      <c r="Q982" s="351"/>
      <c r="R982" s="351"/>
      <c r="S982" s="619"/>
      <c r="T982" s="351"/>
      <c r="U982" s="351"/>
      <c r="V982" s="351"/>
      <c r="W982" s="351"/>
      <c r="X982" s="351"/>
      <c r="Y982" s="351"/>
      <c r="Z982" s="351"/>
      <c r="AA982" s="351"/>
      <c r="AB982" s="351"/>
      <c r="AC982" s="351"/>
      <c r="AD982" s="351"/>
      <c r="AE982" s="351"/>
      <c r="AF982" s="351"/>
      <c r="AG982" s="351"/>
      <c r="AH982" s="351"/>
      <c r="AI982" s="351"/>
      <c r="AJ982" s="351"/>
      <c r="AK982" s="351"/>
      <c r="AL982" s="351"/>
      <c r="AM982" s="351"/>
    </row>
    <row r="983" ht="12.0" customHeight="1">
      <c r="A983" s="351"/>
      <c r="B983" s="351"/>
      <c r="C983" s="351"/>
      <c r="D983" s="351"/>
      <c r="E983" s="351"/>
      <c r="F983" s="351"/>
      <c r="G983" s="351"/>
      <c r="H983" s="351"/>
      <c r="I983" s="351"/>
      <c r="J983" s="351"/>
      <c r="K983" s="351"/>
      <c r="L983" s="351"/>
      <c r="M983" s="351"/>
      <c r="N983" s="351"/>
      <c r="O983" s="351"/>
      <c r="P983" s="351"/>
      <c r="Q983" s="351"/>
      <c r="R983" s="351"/>
      <c r="S983" s="619"/>
      <c r="T983" s="351"/>
      <c r="U983" s="351"/>
      <c r="V983" s="351"/>
      <c r="W983" s="351"/>
      <c r="X983" s="351"/>
      <c r="Y983" s="351"/>
      <c r="Z983" s="351"/>
      <c r="AA983" s="351"/>
      <c r="AB983" s="351"/>
      <c r="AC983" s="351"/>
      <c r="AD983" s="351"/>
      <c r="AE983" s="351"/>
      <c r="AF983" s="351"/>
      <c r="AG983" s="351"/>
      <c r="AH983" s="351"/>
      <c r="AI983" s="351"/>
      <c r="AJ983" s="351"/>
      <c r="AK983" s="351"/>
      <c r="AL983" s="351"/>
      <c r="AM983" s="351"/>
    </row>
    <row r="984" ht="12.0" customHeight="1">
      <c r="A984" s="351"/>
      <c r="B984" s="351"/>
      <c r="C984" s="351"/>
      <c r="D984" s="351"/>
      <c r="E984" s="351"/>
      <c r="F984" s="351"/>
      <c r="G984" s="351"/>
      <c r="H984" s="351"/>
      <c r="I984" s="351"/>
      <c r="J984" s="351"/>
      <c r="K984" s="351"/>
      <c r="L984" s="351"/>
      <c r="M984" s="351"/>
      <c r="N984" s="351"/>
      <c r="O984" s="351"/>
      <c r="P984" s="351"/>
      <c r="Q984" s="351"/>
      <c r="R984" s="351"/>
      <c r="S984" s="619"/>
      <c r="T984" s="351"/>
      <c r="U984" s="351"/>
      <c r="V984" s="351"/>
      <c r="W984" s="351"/>
      <c r="X984" s="351"/>
      <c r="Y984" s="351"/>
      <c r="Z984" s="351"/>
      <c r="AA984" s="351"/>
      <c r="AB984" s="351"/>
      <c r="AC984" s="351"/>
      <c r="AD984" s="351"/>
      <c r="AE984" s="351"/>
      <c r="AF984" s="351"/>
      <c r="AG984" s="351"/>
      <c r="AH984" s="351"/>
      <c r="AI984" s="351"/>
      <c r="AJ984" s="351"/>
      <c r="AK984" s="351"/>
      <c r="AL984" s="351"/>
      <c r="AM984" s="351"/>
    </row>
    <row r="985" ht="12.0" customHeight="1">
      <c r="A985" s="351"/>
      <c r="B985" s="351"/>
      <c r="C985" s="351"/>
      <c r="D985" s="351"/>
      <c r="E985" s="351"/>
      <c r="F985" s="351"/>
      <c r="G985" s="351"/>
      <c r="H985" s="351"/>
      <c r="I985" s="351"/>
      <c r="J985" s="351"/>
      <c r="K985" s="351"/>
      <c r="L985" s="351"/>
      <c r="M985" s="351"/>
      <c r="N985" s="351"/>
      <c r="O985" s="351"/>
      <c r="P985" s="351"/>
      <c r="Q985" s="351"/>
      <c r="R985" s="351"/>
      <c r="S985" s="619"/>
      <c r="T985" s="351"/>
      <c r="U985" s="351"/>
      <c r="V985" s="351"/>
      <c r="W985" s="351"/>
      <c r="X985" s="351"/>
      <c r="Y985" s="351"/>
      <c r="Z985" s="351"/>
      <c r="AA985" s="351"/>
      <c r="AB985" s="351"/>
      <c r="AC985" s="351"/>
      <c r="AD985" s="351"/>
      <c r="AE985" s="351"/>
      <c r="AF985" s="351"/>
      <c r="AG985" s="351"/>
      <c r="AH985" s="351"/>
      <c r="AI985" s="351"/>
      <c r="AJ985" s="351"/>
      <c r="AK985" s="351"/>
      <c r="AL985" s="351"/>
      <c r="AM985" s="351"/>
    </row>
    <row r="986" ht="12.0" customHeight="1">
      <c r="A986" s="351"/>
      <c r="B986" s="351"/>
      <c r="C986" s="351"/>
      <c r="D986" s="351"/>
      <c r="E986" s="351"/>
      <c r="F986" s="351"/>
      <c r="G986" s="351"/>
      <c r="H986" s="351"/>
      <c r="I986" s="351"/>
      <c r="J986" s="351"/>
      <c r="K986" s="351"/>
      <c r="L986" s="351"/>
      <c r="M986" s="351"/>
      <c r="N986" s="351"/>
      <c r="O986" s="351"/>
      <c r="P986" s="351"/>
      <c r="Q986" s="351"/>
      <c r="R986" s="351"/>
      <c r="S986" s="619"/>
      <c r="T986" s="351"/>
      <c r="U986" s="351"/>
      <c r="V986" s="351"/>
      <c r="W986" s="351"/>
      <c r="X986" s="351"/>
      <c r="Y986" s="351"/>
      <c r="Z986" s="351"/>
      <c r="AA986" s="351"/>
      <c r="AB986" s="351"/>
      <c r="AC986" s="351"/>
      <c r="AD986" s="351"/>
      <c r="AE986" s="351"/>
      <c r="AF986" s="351"/>
      <c r="AG986" s="351"/>
      <c r="AH986" s="351"/>
      <c r="AI986" s="351"/>
      <c r="AJ986" s="351"/>
      <c r="AK986" s="351"/>
      <c r="AL986" s="351"/>
      <c r="AM986" s="351"/>
    </row>
    <row r="987" ht="12.0" customHeight="1">
      <c r="A987" s="351"/>
      <c r="B987" s="351"/>
      <c r="C987" s="351"/>
      <c r="D987" s="351"/>
      <c r="E987" s="351"/>
      <c r="F987" s="351"/>
      <c r="G987" s="351"/>
      <c r="H987" s="351"/>
      <c r="I987" s="351"/>
      <c r="J987" s="351"/>
      <c r="K987" s="351"/>
      <c r="L987" s="351"/>
      <c r="M987" s="351"/>
      <c r="N987" s="351"/>
      <c r="O987" s="351"/>
      <c r="P987" s="351"/>
      <c r="Q987" s="351"/>
      <c r="R987" s="351"/>
      <c r="S987" s="619"/>
      <c r="T987" s="351"/>
      <c r="U987" s="351"/>
      <c r="V987" s="351"/>
      <c r="W987" s="351"/>
      <c r="X987" s="351"/>
      <c r="Y987" s="351"/>
      <c r="Z987" s="351"/>
      <c r="AA987" s="351"/>
      <c r="AB987" s="351"/>
      <c r="AC987" s="351"/>
      <c r="AD987" s="351"/>
      <c r="AE987" s="351"/>
      <c r="AF987" s="351"/>
      <c r="AG987" s="351"/>
      <c r="AH987" s="351"/>
      <c r="AI987" s="351"/>
      <c r="AJ987" s="351"/>
      <c r="AK987" s="351"/>
      <c r="AL987" s="351"/>
      <c r="AM987" s="351"/>
    </row>
    <row r="988" ht="12.0" customHeight="1">
      <c r="A988" s="351"/>
      <c r="B988" s="351"/>
      <c r="C988" s="351"/>
      <c r="D988" s="351"/>
      <c r="E988" s="351"/>
      <c r="F988" s="351"/>
      <c r="G988" s="351"/>
      <c r="H988" s="351"/>
      <c r="I988" s="351"/>
      <c r="J988" s="351"/>
      <c r="K988" s="351"/>
      <c r="L988" s="351"/>
      <c r="M988" s="351"/>
      <c r="N988" s="351"/>
      <c r="O988" s="351"/>
      <c r="P988" s="351"/>
      <c r="Q988" s="351"/>
      <c r="R988" s="351"/>
      <c r="S988" s="619"/>
      <c r="T988" s="351"/>
      <c r="U988" s="351"/>
      <c r="V988" s="351"/>
      <c r="W988" s="351"/>
      <c r="X988" s="351"/>
      <c r="Y988" s="351"/>
      <c r="Z988" s="351"/>
      <c r="AA988" s="351"/>
      <c r="AB988" s="351"/>
      <c r="AC988" s="351"/>
      <c r="AD988" s="351"/>
      <c r="AE988" s="351"/>
      <c r="AF988" s="351"/>
      <c r="AG988" s="351"/>
      <c r="AH988" s="351"/>
      <c r="AI988" s="351"/>
      <c r="AJ988" s="351"/>
      <c r="AK988" s="351"/>
      <c r="AL988" s="351"/>
      <c r="AM988" s="351"/>
    </row>
    <row r="989" ht="12.0" customHeight="1">
      <c r="A989" s="351"/>
      <c r="B989" s="351"/>
      <c r="C989" s="351"/>
      <c r="D989" s="351"/>
      <c r="E989" s="351"/>
      <c r="F989" s="351"/>
      <c r="G989" s="351"/>
      <c r="H989" s="351"/>
      <c r="I989" s="351"/>
      <c r="J989" s="351"/>
      <c r="K989" s="351"/>
      <c r="L989" s="351"/>
      <c r="M989" s="351"/>
      <c r="N989" s="351"/>
      <c r="O989" s="351"/>
      <c r="P989" s="351"/>
      <c r="Q989" s="351"/>
      <c r="R989" s="351"/>
      <c r="S989" s="619"/>
      <c r="T989" s="351"/>
      <c r="U989" s="351"/>
      <c r="V989" s="351"/>
      <c r="W989" s="351"/>
      <c r="X989" s="351"/>
      <c r="Y989" s="351"/>
      <c r="Z989" s="351"/>
      <c r="AA989" s="351"/>
      <c r="AB989" s="351"/>
      <c r="AC989" s="351"/>
      <c r="AD989" s="351"/>
      <c r="AE989" s="351"/>
      <c r="AF989" s="351"/>
      <c r="AG989" s="351"/>
      <c r="AH989" s="351"/>
      <c r="AI989" s="351"/>
      <c r="AJ989" s="351"/>
      <c r="AK989" s="351"/>
      <c r="AL989" s="351"/>
      <c r="AM989" s="351"/>
    </row>
    <row r="990" ht="12.0" customHeight="1">
      <c r="A990" s="351"/>
      <c r="B990" s="351"/>
      <c r="C990" s="351"/>
      <c r="D990" s="351"/>
      <c r="E990" s="351"/>
      <c r="F990" s="351"/>
      <c r="G990" s="351"/>
      <c r="H990" s="351"/>
      <c r="I990" s="351"/>
      <c r="J990" s="351"/>
      <c r="K990" s="351"/>
      <c r="L990" s="351"/>
      <c r="M990" s="351"/>
      <c r="N990" s="351"/>
      <c r="O990" s="351"/>
      <c r="P990" s="351"/>
      <c r="Q990" s="351"/>
      <c r="R990" s="351"/>
      <c r="S990" s="619"/>
      <c r="T990" s="351"/>
      <c r="U990" s="351"/>
      <c r="V990" s="351"/>
      <c r="W990" s="351"/>
      <c r="X990" s="351"/>
      <c r="Y990" s="351"/>
      <c r="Z990" s="351"/>
      <c r="AA990" s="351"/>
      <c r="AB990" s="351"/>
      <c r="AC990" s="351"/>
      <c r="AD990" s="351"/>
      <c r="AE990" s="351"/>
      <c r="AF990" s="351"/>
      <c r="AG990" s="351"/>
      <c r="AH990" s="351"/>
      <c r="AI990" s="351"/>
      <c r="AJ990" s="351"/>
      <c r="AK990" s="351"/>
      <c r="AL990" s="351"/>
      <c r="AM990" s="351"/>
    </row>
    <row r="991" ht="12.0" customHeight="1">
      <c r="A991" s="351"/>
      <c r="B991" s="351"/>
      <c r="C991" s="351"/>
      <c r="D991" s="351"/>
      <c r="E991" s="351"/>
      <c r="F991" s="351"/>
      <c r="G991" s="351"/>
      <c r="H991" s="351"/>
      <c r="I991" s="351"/>
      <c r="J991" s="351"/>
      <c r="K991" s="351"/>
      <c r="L991" s="351"/>
      <c r="M991" s="351"/>
      <c r="N991" s="351"/>
      <c r="O991" s="351"/>
      <c r="P991" s="351"/>
      <c r="Q991" s="351"/>
      <c r="R991" s="351"/>
      <c r="S991" s="619"/>
      <c r="T991" s="351"/>
      <c r="U991" s="351"/>
      <c r="V991" s="351"/>
      <c r="W991" s="351"/>
      <c r="X991" s="351"/>
      <c r="Y991" s="351"/>
      <c r="Z991" s="351"/>
      <c r="AA991" s="351"/>
      <c r="AB991" s="351"/>
      <c r="AC991" s="351"/>
      <c r="AD991" s="351"/>
      <c r="AE991" s="351"/>
      <c r="AF991" s="351"/>
      <c r="AG991" s="351"/>
      <c r="AH991" s="351"/>
      <c r="AI991" s="351"/>
      <c r="AJ991" s="351"/>
      <c r="AK991" s="351"/>
      <c r="AL991" s="351"/>
      <c r="AM991" s="351"/>
    </row>
    <row r="992" ht="12.0" customHeight="1">
      <c r="A992" s="351"/>
      <c r="B992" s="351"/>
      <c r="C992" s="351"/>
      <c r="D992" s="351"/>
      <c r="E992" s="351"/>
      <c r="F992" s="351"/>
      <c r="G992" s="351"/>
      <c r="H992" s="351"/>
      <c r="I992" s="351"/>
      <c r="J992" s="351"/>
      <c r="K992" s="351"/>
      <c r="L992" s="351"/>
      <c r="M992" s="351"/>
      <c r="N992" s="351"/>
      <c r="O992" s="351"/>
      <c r="P992" s="351"/>
      <c r="Q992" s="351"/>
      <c r="R992" s="351"/>
      <c r="S992" s="619"/>
      <c r="T992" s="351"/>
      <c r="U992" s="351"/>
      <c r="V992" s="351"/>
      <c r="W992" s="351"/>
      <c r="X992" s="351"/>
      <c r="Y992" s="351"/>
      <c r="Z992" s="351"/>
      <c r="AA992" s="351"/>
      <c r="AB992" s="351"/>
      <c r="AC992" s="351"/>
      <c r="AD992" s="351"/>
      <c r="AE992" s="351"/>
      <c r="AF992" s="351"/>
      <c r="AG992" s="351"/>
      <c r="AH992" s="351"/>
      <c r="AI992" s="351"/>
      <c r="AJ992" s="351"/>
      <c r="AK992" s="351"/>
      <c r="AL992" s="351"/>
      <c r="AM992" s="351"/>
    </row>
    <row r="993" ht="12.0" customHeight="1">
      <c r="A993" s="351"/>
      <c r="B993" s="351"/>
      <c r="C993" s="351"/>
      <c r="D993" s="351"/>
      <c r="E993" s="351"/>
      <c r="F993" s="351"/>
      <c r="G993" s="351"/>
      <c r="H993" s="351"/>
      <c r="I993" s="351"/>
      <c r="J993" s="351"/>
      <c r="K993" s="351"/>
      <c r="L993" s="351"/>
      <c r="M993" s="351"/>
      <c r="N993" s="351"/>
      <c r="O993" s="351"/>
      <c r="P993" s="351"/>
      <c r="Q993" s="351"/>
      <c r="R993" s="351"/>
      <c r="S993" s="619"/>
      <c r="T993" s="351"/>
      <c r="U993" s="351"/>
      <c r="V993" s="351"/>
      <c r="W993" s="351"/>
      <c r="X993" s="351"/>
      <c r="Y993" s="351"/>
      <c r="Z993" s="351"/>
      <c r="AA993" s="351"/>
      <c r="AB993" s="351"/>
      <c r="AC993" s="351"/>
      <c r="AD993" s="351"/>
      <c r="AE993" s="351"/>
      <c r="AF993" s="351"/>
      <c r="AG993" s="351"/>
      <c r="AH993" s="351"/>
      <c r="AI993" s="351"/>
      <c r="AJ993" s="351"/>
      <c r="AK993" s="351"/>
      <c r="AL993" s="351"/>
      <c r="AM993" s="351"/>
    </row>
    <row r="994" ht="12.0" customHeight="1">
      <c r="A994" s="351"/>
      <c r="B994" s="351"/>
      <c r="C994" s="351"/>
      <c r="D994" s="351"/>
      <c r="E994" s="351"/>
      <c r="F994" s="351"/>
      <c r="G994" s="351"/>
      <c r="H994" s="351"/>
      <c r="I994" s="351"/>
      <c r="J994" s="351"/>
      <c r="K994" s="351"/>
      <c r="L994" s="351"/>
      <c r="M994" s="351"/>
      <c r="N994" s="351"/>
      <c r="O994" s="351"/>
      <c r="P994" s="351"/>
      <c r="Q994" s="351"/>
      <c r="R994" s="351"/>
      <c r="S994" s="619"/>
      <c r="T994" s="351"/>
      <c r="U994" s="351"/>
      <c r="V994" s="351"/>
      <c r="W994" s="351"/>
      <c r="X994" s="351"/>
      <c r="Y994" s="351"/>
      <c r="Z994" s="351"/>
      <c r="AA994" s="351"/>
      <c r="AB994" s="351"/>
      <c r="AC994" s="351"/>
      <c r="AD994" s="351"/>
      <c r="AE994" s="351"/>
      <c r="AF994" s="351"/>
      <c r="AG994" s="351"/>
      <c r="AH994" s="351"/>
      <c r="AI994" s="351"/>
      <c r="AJ994" s="351"/>
      <c r="AK994" s="351"/>
      <c r="AL994" s="351"/>
      <c r="AM994" s="351"/>
    </row>
    <row r="995" ht="12.0" customHeight="1">
      <c r="A995" s="351"/>
      <c r="B995" s="351"/>
      <c r="C995" s="351"/>
      <c r="D995" s="351"/>
      <c r="E995" s="351"/>
      <c r="F995" s="351"/>
      <c r="G995" s="351"/>
      <c r="H995" s="351"/>
      <c r="I995" s="351"/>
      <c r="J995" s="351"/>
      <c r="K995" s="351"/>
      <c r="L995" s="351"/>
      <c r="M995" s="351"/>
      <c r="N995" s="351"/>
      <c r="O995" s="351"/>
      <c r="P995" s="351"/>
      <c r="Q995" s="351"/>
      <c r="R995" s="351"/>
      <c r="S995" s="619"/>
      <c r="T995" s="351"/>
      <c r="U995" s="351"/>
      <c r="V995" s="351"/>
      <c r="W995" s="351"/>
      <c r="X995" s="351"/>
      <c r="Y995" s="351"/>
      <c r="Z995" s="351"/>
      <c r="AA995" s="351"/>
      <c r="AB995" s="351"/>
      <c r="AC995" s="351"/>
      <c r="AD995" s="351"/>
      <c r="AE995" s="351"/>
      <c r="AF995" s="351"/>
      <c r="AG995" s="351"/>
      <c r="AH995" s="351"/>
      <c r="AI995" s="351"/>
      <c r="AJ995" s="351"/>
      <c r="AK995" s="351"/>
      <c r="AL995" s="351"/>
      <c r="AM995" s="351"/>
    </row>
    <row r="996" ht="12.0" customHeight="1">
      <c r="A996" s="351"/>
      <c r="B996" s="351"/>
      <c r="C996" s="351"/>
      <c r="D996" s="351"/>
      <c r="E996" s="351"/>
      <c r="F996" s="351"/>
      <c r="G996" s="351"/>
      <c r="H996" s="351"/>
      <c r="I996" s="351"/>
      <c r="J996" s="351"/>
      <c r="K996" s="351"/>
      <c r="L996" s="351"/>
      <c r="M996" s="351"/>
      <c r="N996" s="351"/>
      <c r="O996" s="351"/>
      <c r="P996" s="351"/>
      <c r="Q996" s="351"/>
      <c r="R996" s="351"/>
      <c r="S996" s="619"/>
      <c r="T996" s="351"/>
      <c r="U996" s="351"/>
      <c r="V996" s="351"/>
      <c r="W996" s="351"/>
      <c r="X996" s="351"/>
      <c r="Y996" s="351"/>
      <c r="Z996" s="351"/>
      <c r="AA996" s="351"/>
      <c r="AB996" s="351"/>
      <c r="AC996" s="351"/>
      <c r="AD996" s="351"/>
      <c r="AE996" s="351"/>
      <c r="AF996" s="351"/>
      <c r="AG996" s="351"/>
      <c r="AH996" s="351"/>
      <c r="AI996" s="351"/>
      <c r="AJ996" s="351"/>
      <c r="AK996" s="351"/>
      <c r="AL996" s="351"/>
      <c r="AM996" s="351"/>
    </row>
    <row r="997" ht="12.0" customHeight="1">
      <c r="A997" s="351"/>
      <c r="B997" s="351"/>
      <c r="C997" s="351"/>
      <c r="D997" s="351"/>
      <c r="E997" s="351"/>
      <c r="F997" s="351"/>
      <c r="G997" s="351"/>
      <c r="H997" s="351"/>
      <c r="I997" s="351"/>
      <c r="J997" s="351"/>
      <c r="K997" s="351"/>
      <c r="L997" s="351"/>
      <c r="M997" s="351"/>
      <c r="N997" s="351"/>
      <c r="O997" s="351"/>
      <c r="P997" s="351"/>
      <c r="Q997" s="351"/>
      <c r="R997" s="351"/>
      <c r="S997" s="619"/>
      <c r="T997" s="351"/>
      <c r="U997" s="351"/>
      <c r="V997" s="351"/>
      <c r="W997" s="351"/>
      <c r="X997" s="351"/>
      <c r="Y997" s="351"/>
      <c r="Z997" s="351"/>
      <c r="AA997" s="351"/>
      <c r="AB997" s="351"/>
      <c r="AC997" s="351"/>
      <c r="AD997" s="351"/>
      <c r="AE997" s="351"/>
      <c r="AF997" s="351"/>
      <c r="AG997" s="351"/>
      <c r="AH997" s="351"/>
      <c r="AI997" s="351"/>
      <c r="AJ997" s="351"/>
      <c r="AK997" s="351"/>
      <c r="AL997" s="351"/>
      <c r="AM997" s="351"/>
    </row>
    <row r="998" ht="12.0" customHeight="1">
      <c r="A998" s="351"/>
      <c r="B998" s="351"/>
      <c r="C998" s="351"/>
      <c r="D998" s="351"/>
      <c r="E998" s="351"/>
      <c r="F998" s="351"/>
      <c r="G998" s="351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R998" s="351"/>
      <c r="S998" s="619"/>
      <c r="T998" s="351"/>
      <c r="U998" s="351"/>
      <c r="V998" s="351"/>
      <c r="W998" s="351"/>
      <c r="X998" s="351"/>
      <c r="Y998" s="351"/>
      <c r="Z998" s="351"/>
      <c r="AA998" s="351"/>
      <c r="AB998" s="351"/>
      <c r="AC998" s="351"/>
      <c r="AD998" s="351"/>
      <c r="AE998" s="351"/>
      <c r="AF998" s="351"/>
      <c r="AG998" s="351"/>
      <c r="AH998" s="351"/>
      <c r="AI998" s="351"/>
      <c r="AJ998" s="351"/>
      <c r="AK998" s="351"/>
      <c r="AL998" s="351"/>
      <c r="AM998" s="351"/>
    </row>
    <row r="999" ht="12.0" customHeight="1">
      <c r="A999" s="351"/>
      <c r="B999" s="351"/>
      <c r="C999" s="351"/>
      <c r="D999" s="351"/>
      <c r="E999" s="351"/>
      <c r="F999" s="351"/>
      <c r="G999" s="351"/>
      <c r="H999" s="351"/>
      <c r="I999" s="351"/>
      <c r="J999" s="351"/>
      <c r="K999" s="351"/>
      <c r="L999" s="351"/>
      <c r="M999" s="351"/>
      <c r="N999" s="351"/>
      <c r="O999" s="351"/>
      <c r="P999" s="351"/>
      <c r="Q999" s="351"/>
      <c r="R999" s="351"/>
      <c r="S999" s="619"/>
      <c r="T999" s="351"/>
      <c r="U999" s="351"/>
      <c r="V999" s="351"/>
      <c r="W999" s="351"/>
      <c r="X999" s="351"/>
      <c r="Y999" s="351"/>
      <c r="Z999" s="351"/>
      <c r="AA999" s="351"/>
      <c r="AB999" s="351"/>
      <c r="AC999" s="351"/>
      <c r="AD999" s="351"/>
      <c r="AE999" s="351"/>
      <c r="AF999" s="351"/>
      <c r="AG999" s="351"/>
      <c r="AH999" s="351"/>
      <c r="AI999" s="351"/>
      <c r="AJ999" s="351"/>
      <c r="AK999" s="351"/>
      <c r="AL999" s="351"/>
      <c r="AM999" s="351"/>
    </row>
    <row r="1000" ht="12.0" customHeight="1">
      <c r="A1000" s="351"/>
      <c r="B1000" s="351"/>
      <c r="C1000" s="351"/>
      <c r="D1000" s="351"/>
      <c r="E1000" s="351"/>
      <c r="F1000" s="351"/>
      <c r="G1000" s="351"/>
      <c r="H1000" s="351"/>
      <c r="I1000" s="351"/>
      <c r="J1000" s="351"/>
      <c r="K1000" s="351"/>
      <c r="L1000" s="351"/>
      <c r="M1000" s="351"/>
      <c r="N1000" s="351"/>
      <c r="O1000" s="351"/>
      <c r="P1000" s="351"/>
      <c r="Q1000" s="351"/>
      <c r="R1000" s="351"/>
      <c r="S1000" s="619"/>
      <c r="T1000" s="351"/>
      <c r="U1000" s="351"/>
      <c r="V1000" s="351"/>
      <c r="W1000" s="351"/>
      <c r="X1000" s="351"/>
      <c r="Y1000" s="351"/>
      <c r="Z1000" s="351"/>
      <c r="AA1000" s="351"/>
      <c r="AB1000" s="351"/>
      <c r="AC1000" s="351"/>
      <c r="AD1000" s="351"/>
      <c r="AE1000" s="351"/>
      <c r="AF1000" s="351"/>
      <c r="AG1000" s="351"/>
      <c r="AH1000" s="351"/>
      <c r="AI1000" s="351"/>
      <c r="AJ1000" s="351"/>
      <c r="AK1000" s="351"/>
      <c r="AL1000" s="351"/>
      <c r="AM1000" s="351"/>
    </row>
  </sheetData>
  <printOptions gridLines="1"/>
  <pageMargins bottom="0.15748031496062992" footer="0.0" header="0.0" left="0.7874015748031497" right="0.7874015748031497" top="0.1968503937007874"/>
  <pageSetup paperSize="9"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0"/>
  <cols>
    <col customWidth="1" min="1" max="1" width="7.0"/>
    <col customWidth="1" min="2" max="7" width="8.0"/>
    <col customWidth="1" min="8" max="8" width="8.78"/>
    <col customWidth="1" min="9" max="12" width="8.0"/>
    <col customWidth="1" min="13" max="13" width="8.78"/>
    <col customWidth="1" min="14" max="14" width="8.67"/>
    <col customWidth="1" min="15" max="15" width="9.0"/>
    <col customWidth="1" min="16" max="16" width="9.67"/>
    <col customWidth="1" min="17" max="17" width="8.0"/>
    <col customWidth="1" min="18" max="18" width="7.33"/>
    <col customWidth="1" min="19" max="19" width="8.0"/>
    <col customWidth="1" min="20" max="20" width="8.78"/>
    <col customWidth="1" min="21" max="23" width="7.11"/>
    <col customWidth="1" min="24" max="24" width="7.33"/>
    <col customWidth="1" min="25" max="28" width="8.0"/>
    <col customWidth="1" min="29" max="29" width="8.78"/>
    <col customWidth="1" min="30" max="30" width="8.0"/>
    <col customWidth="1" min="31" max="31" width="8.78"/>
    <col customWidth="1" min="32" max="32" width="8.11"/>
    <col customWidth="1" min="33" max="35" width="8.0"/>
    <col customWidth="1" min="36" max="36" width="9.44"/>
    <col customWidth="1" min="37" max="37" width="9.11"/>
    <col customWidth="1" min="38" max="38" width="8.0"/>
    <col customWidth="1" min="39" max="39" width="9.33"/>
    <col customWidth="1" min="40" max="41" width="8.0"/>
    <col customWidth="1" min="42" max="42" width="7.33"/>
    <col customWidth="1" min="43" max="45" width="8.0"/>
    <col customWidth="1" min="46" max="46" width="10.0"/>
    <col customWidth="1" min="47" max="50" width="8.0"/>
    <col customWidth="1" min="51" max="51" width="7.33"/>
    <col customWidth="1" min="52" max="53" width="8.0"/>
    <col customWidth="1" min="54" max="54" width="7.33"/>
    <col customWidth="1" min="55" max="55" width="8.0"/>
    <col customWidth="1" min="56" max="56" width="8.78"/>
    <col customWidth="1" min="57" max="58" width="7.33"/>
    <col customWidth="1" min="59" max="59" width="9.33"/>
    <col customWidth="1" min="60" max="60" width="8.0"/>
    <col customWidth="1" min="61" max="61" width="8.78"/>
    <col customWidth="1" min="62" max="63" width="9.11"/>
    <col customWidth="1" min="64" max="64" width="9.0"/>
    <col customWidth="1" min="65" max="67" width="7.33"/>
    <col customWidth="1" min="68" max="68" width="8.0"/>
    <col customWidth="1" min="69" max="72" width="7.33"/>
    <col customWidth="1" min="73" max="77" width="8.0"/>
    <col customWidth="1" min="78" max="78" width="7.0"/>
    <col customWidth="1" min="79" max="80" width="7.78"/>
    <col customWidth="1" min="81" max="84" width="7.0"/>
    <col customWidth="1" min="85" max="85" width="8.33"/>
    <col customWidth="1" min="86" max="86" width="8.0"/>
    <col customWidth="1" min="87" max="87" width="7.33"/>
    <col customWidth="1" min="88" max="89" width="8.0"/>
    <col customWidth="1" min="90" max="90" width="7.33"/>
    <col customWidth="1" min="91" max="91" width="8.0"/>
    <col customWidth="1" min="92" max="92" width="8.78"/>
    <col customWidth="1" min="93" max="95" width="7.33"/>
    <col customWidth="1" min="96" max="96" width="8.0"/>
    <col customWidth="1" min="97" max="97" width="8.78"/>
    <col customWidth="1" min="98" max="129" width="7.0"/>
  </cols>
  <sheetData>
    <row r="1" ht="36.0" customHeight="1">
      <c r="A1" s="650" t="s">
        <v>197</v>
      </c>
      <c r="B1" s="650" t="s">
        <v>198</v>
      </c>
      <c r="C1" s="650" t="s">
        <v>199</v>
      </c>
      <c r="D1" s="650" t="s">
        <v>200</v>
      </c>
      <c r="E1" s="650" t="s">
        <v>201</v>
      </c>
      <c r="F1" s="650" t="s">
        <v>202</v>
      </c>
      <c r="G1" s="650" t="s">
        <v>203</v>
      </c>
      <c r="H1" s="650" t="s">
        <v>204</v>
      </c>
      <c r="I1" s="650" t="s">
        <v>205</v>
      </c>
      <c r="J1" s="650" t="s">
        <v>206</v>
      </c>
      <c r="K1" s="650" t="s">
        <v>207</v>
      </c>
      <c r="L1" s="650" t="s">
        <v>208</v>
      </c>
      <c r="M1" s="650" t="s">
        <v>209</v>
      </c>
      <c r="N1" s="650" t="s">
        <v>210</v>
      </c>
      <c r="O1" s="650" t="s">
        <v>211</v>
      </c>
      <c r="P1" s="650" t="s">
        <v>212</v>
      </c>
      <c r="Q1" s="650" t="s">
        <v>213</v>
      </c>
      <c r="R1" s="650" t="s">
        <v>214</v>
      </c>
      <c r="S1" s="650" t="s">
        <v>215</v>
      </c>
      <c r="T1" s="650" t="s">
        <v>216</v>
      </c>
      <c r="U1" s="650" t="s">
        <v>217</v>
      </c>
      <c r="V1" s="650" t="s">
        <v>218</v>
      </c>
      <c r="W1" s="650" t="s">
        <v>219</v>
      </c>
      <c r="X1" s="650" t="s">
        <v>220</v>
      </c>
      <c r="Y1" s="650" t="s">
        <v>221</v>
      </c>
      <c r="Z1" s="650" t="s">
        <v>222</v>
      </c>
      <c r="AA1" s="650" t="s">
        <v>223</v>
      </c>
      <c r="AB1" s="650" t="s">
        <v>224</v>
      </c>
      <c r="AC1" s="650" t="s">
        <v>225</v>
      </c>
      <c r="AD1" s="650" t="s">
        <v>226</v>
      </c>
      <c r="AE1" s="650" t="s">
        <v>227</v>
      </c>
      <c r="AF1" s="650" t="s">
        <v>228</v>
      </c>
      <c r="AG1" s="650" t="s">
        <v>229</v>
      </c>
      <c r="AH1" s="650" t="s">
        <v>230</v>
      </c>
      <c r="AI1" s="650" t="s">
        <v>231</v>
      </c>
      <c r="AJ1" s="650" t="s">
        <v>232</v>
      </c>
      <c r="AK1" s="650" t="s">
        <v>233</v>
      </c>
      <c r="AL1" s="650" t="s">
        <v>234</v>
      </c>
      <c r="AM1" s="650" t="s">
        <v>235</v>
      </c>
      <c r="AN1" s="650" t="s">
        <v>236</v>
      </c>
      <c r="AO1" s="650" t="s">
        <v>237</v>
      </c>
      <c r="AP1" s="650" t="s">
        <v>238</v>
      </c>
      <c r="AQ1" s="650" t="s">
        <v>239</v>
      </c>
      <c r="AR1" s="650" t="s">
        <v>240</v>
      </c>
      <c r="AS1" s="650" t="s">
        <v>241</v>
      </c>
      <c r="AT1" s="650" t="s">
        <v>242</v>
      </c>
      <c r="AU1" s="650" t="s">
        <v>243</v>
      </c>
      <c r="AV1" s="650" t="s">
        <v>244</v>
      </c>
      <c r="AW1" s="650" t="s">
        <v>245</v>
      </c>
      <c r="AX1" s="650" t="s">
        <v>246</v>
      </c>
      <c r="AY1" s="650" t="s">
        <v>247</v>
      </c>
      <c r="AZ1" s="650" t="s">
        <v>248</v>
      </c>
      <c r="BA1" s="650" t="s">
        <v>249</v>
      </c>
      <c r="BB1" s="650" t="s">
        <v>250</v>
      </c>
      <c r="BC1" s="650" t="s">
        <v>251</v>
      </c>
      <c r="BD1" s="650" t="s">
        <v>252</v>
      </c>
      <c r="BE1" s="650" t="s">
        <v>253</v>
      </c>
      <c r="BF1" s="650" t="s">
        <v>254</v>
      </c>
      <c r="BG1" s="650" t="s">
        <v>255</v>
      </c>
      <c r="BH1" s="650" t="s">
        <v>256</v>
      </c>
      <c r="BI1" s="650" t="s">
        <v>257</v>
      </c>
      <c r="BJ1" s="650" t="s">
        <v>258</v>
      </c>
      <c r="BK1" s="650" t="s">
        <v>259</v>
      </c>
      <c r="BL1" s="650" t="s">
        <v>260</v>
      </c>
      <c r="BM1" s="650" t="s">
        <v>261</v>
      </c>
      <c r="BN1" s="650" t="s">
        <v>262</v>
      </c>
      <c r="BO1" s="650" t="s">
        <v>263</v>
      </c>
      <c r="BP1" s="650" t="s">
        <v>264</v>
      </c>
      <c r="BQ1" s="650" t="s">
        <v>265</v>
      </c>
      <c r="BR1" s="650" t="s">
        <v>266</v>
      </c>
      <c r="BS1" s="650" t="s">
        <v>267</v>
      </c>
      <c r="BT1" s="650" t="s">
        <v>268</v>
      </c>
      <c r="BU1" s="650" t="s">
        <v>269</v>
      </c>
      <c r="BV1" s="650" t="s">
        <v>270</v>
      </c>
      <c r="BW1" s="650" t="s">
        <v>271</v>
      </c>
      <c r="BX1" s="650" t="s">
        <v>272</v>
      </c>
      <c r="BY1" s="650" t="s">
        <v>273</v>
      </c>
      <c r="BZ1" s="650" t="s">
        <v>274</v>
      </c>
      <c r="CA1" s="650" t="s">
        <v>275</v>
      </c>
      <c r="CB1" s="650" t="s">
        <v>276</v>
      </c>
      <c r="CC1" s="650" t="s">
        <v>277</v>
      </c>
      <c r="CD1" s="650" t="s">
        <v>278</v>
      </c>
      <c r="CE1" s="650" t="s">
        <v>279</v>
      </c>
      <c r="CF1" s="650" t="s">
        <v>280</v>
      </c>
      <c r="CG1" s="650" t="s">
        <v>281</v>
      </c>
      <c r="CH1" s="650" t="s">
        <v>282</v>
      </c>
      <c r="CI1" s="650" t="s">
        <v>283</v>
      </c>
      <c r="CJ1" s="650" t="s">
        <v>284</v>
      </c>
      <c r="CK1" s="650" t="s">
        <v>285</v>
      </c>
      <c r="CL1" s="650" t="s">
        <v>286</v>
      </c>
      <c r="CM1" s="650" t="s">
        <v>287</v>
      </c>
      <c r="CN1" s="650" t="s">
        <v>288</v>
      </c>
      <c r="CO1" s="650" t="s">
        <v>289</v>
      </c>
      <c r="CP1" s="650" t="s">
        <v>290</v>
      </c>
      <c r="CQ1" s="650" t="s">
        <v>291</v>
      </c>
      <c r="CR1" s="650" t="s">
        <v>292</v>
      </c>
      <c r="CS1" s="650" t="s">
        <v>293</v>
      </c>
      <c r="CT1" s="651" t="s">
        <v>294</v>
      </c>
      <c r="CU1" s="651" t="s">
        <v>295</v>
      </c>
      <c r="CV1" s="651" t="s">
        <v>296</v>
      </c>
      <c r="CW1" s="651" t="s">
        <v>297</v>
      </c>
      <c r="CX1" s="651" t="s">
        <v>298</v>
      </c>
      <c r="CY1" s="651" t="s">
        <v>299</v>
      </c>
      <c r="CZ1" s="651" t="s">
        <v>300</v>
      </c>
      <c r="DA1" s="651" t="s">
        <v>301</v>
      </c>
      <c r="DB1" s="651" t="s">
        <v>302</v>
      </c>
      <c r="DC1" s="651" t="s">
        <v>303</v>
      </c>
      <c r="DD1" s="651" t="s">
        <v>304</v>
      </c>
      <c r="DE1" s="651" t="s">
        <v>305</v>
      </c>
      <c r="DF1" s="651" t="s">
        <v>306</v>
      </c>
      <c r="DG1" s="651" t="s">
        <v>307</v>
      </c>
      <c r="DH1" s="651" t="s">
        <v>308</v>
      </c>
      <c r="DI1" s="651" t="s">
        <v>309</v>
      </c>
      <c r="DJ1" s="651" t="s">
        <v>310</v>
      </c>
      <c r="DK1" s="651" t="s">
        <v>311</v>
      </c>
      <c r="DL1" s="651" t="s">
        <v>312</v>
      </c>
      <c r="DM1" s="651" t="s">
        <v>313</v>
      </c>
      <c r="DN1" s="651" t="s">
        <v>314</v>
      </c>
      <c r="DO1" s="651" t="s">
        <v>315</v>
      </c>
      <c r="DP1" s="651" t="s">
        <v>316</v>
      </c>
      <c r="DQ1" s="651" t="s">
        <v>317</v>
      </c>
      <c r="DR1" s="651" t="s">
        <v>318</v>
      </c>
      <c r="DS1" s="651" t="s">
        <v>319</v>
      </c>
      <c r="DT1" s="651" t="s">
        <v>320</v>
      </c>
      <c r="DU1" s="651" t="s">
        <v>321</v>
      </c>
      <c r="DV1" s="651" t="s">
        <v>322</v>
      </c>
      <c r="DW1" s="651" t="s">
        <v>323</v>
      </c>
      <c r="DX1" s="651" t="s">
        <v>324</v>
      </c>
      <c r="DY1" s="651" t="s">
        <v>325</v>
      </c>
    </row>
    <row r="2" ht="12.0" customHeight="1">
      <c r="A2" s="651">
        <v>200904.0</v>
      </c>
      <c r="B2" s="652">
        <v>4.6794556E7</v>
      </c>
      <c r="C2" s="652">
        <v>1.4758655E7</v>
      </c>
      <c r="D2" s="652">
        <v>3.2035901E7</v>
      </c>
      <c r="E2" s="652">
        <v>2.7957600049999997E7</v>
      </c>
      <c r="F2" s="652">
        <v>7191320.0</v>
      </c>
      <c r="G2" s="652">
        <v>2.7957600049999997E7</v>
      </c>
      <c r="H2" s="652">
        <v>4078300.950000001</v>
      </c>
      <c r="I2" s="652"/>
      <c r="J2" s="652"/>
      <c r="K2" s="652">
        <v>4.3148914E7</v>
      </c>
      <c r="L2" s="652">
        <v>1.3009081E7</v>
      </c>
      <c r="M2" s="652">
        <v>3.0139833E7</v>
      </c>
      <c r="N2" s="652">
        <v>2.9277468E7</v>
      </c>
      <c r="O2" s="652">
        <v>862365.0</v>
      </c>
      <c r="P2" s="652"/>
      <c r="Q2" s="652"/>
      <c r="R2" s="652">
        <v>0.0</v>
      </c>
      <c r="S2" s="652">
        <v>0.0</v>
      </c>
      <c r="T2" s="652">
        <v>0.0</v>
      </c>
      <c r="U2" s="652">
        <v>5043902.0</v>
      </c>
      <c r="V2" s="652">
        <v>2158275.0</v>
      </c>
      <c r="W2" s="652">
        <v>5043902.0</v>
      </c>
      <c r="X2" s="652">
        <v>-5043902.0</v>
      </c>
      <c r="Y2" s="652"/>
      <c r="Z2" s="652"/>
      <c r="AA2" s="652">
        <v>0.0</v>
      </c>
      <c r="AB2" s="652">
        <v>0.0</v>
      </c>
      <c r="AC2" s="652">
        <v>0.0</v>
      </c>
      <c r="AD2" s="652">
        <v>0.0</v>
      </c>
      <c r="AE2" s="652">
        <v>0.0</v>
      </c>
      <c r="AF2" s="652"/>
      <c r="AG2" s="652"/>
      <c r="AH2" s="652">
        <v>2.2433342E7</v>
      </c>
      <c r="AI2" s="652">
        <v>1.4437615E7</v>
      </c>
      <c r="AJ2" s="652">
        <v>7995727.0</v>
      </c>
      <c r="AK2" s="652">
        <v>7498183.35</v>
      </c>
      <c r="AL2" s="652">
        <v>2510510.0</v>
      </c>
      <c r="AM2" s="652">
        <v>7498183.35</v>
      </c>
      <c r="AN2" s="652">
        <v>497543.6500000004</v>
      </c>
      <c r="AO2" s="652"/>
      <c r="AP2" s="652"/>
      <c r="AQ2" s="652">
        <v>1.9539664E7</v>
      </c>
      <c r="AR2" s="652">
        <v>1.2823081E7</v>
      </c>
      <c r="AS2" s="652">
        <v>6716583.0</v>
      </c>
      <c r="AT2" s="652">
        <v>5875283.0</v>
      </c>
      <c r="AU2" s="652">
        <v>841300.0</v>
      </c>
      <c r="AV2" s="652"/>
      <c r="AW2" s="652"/>
      <c r="AX2" s="652">
        <v>2.3383214E7</v>
      </c>
      <c r="AY2" s="652">
        <v>178690.0</v>
      </c>
      <c r="AZ2" s="652">
        <v>2.3204524E7</v>
      </c>
      <c r="BA2" s="652">
        <v>1.42183922E7</v>
      </c>
      <c r="BB2" s="652">
        <v>2522535.0</v>
      </c>
      <c r="BC2" s="652">
        <v>1.42183922E7</v>
      </c>
      <c r="BD2" s="652">
        <v>8986131.8</v>
      </c>
      <c r="BE2" s="652"/>
      <c r="BF2" s="652"/>
      <c r="BG2" s="652">
        <v>2.360925E7</v>
      </c>
      <c r="BH2" s="652">
        <v>186000.0</v>
      </c>
      <c r="BI2" s="652">
        <v>2.342325E7</v>
      </c>
      <c r="BJ2" s="652">
        <v>1.8491391E7</v>
      </c>
      <c r="BK2" s="652">
        <v>4931859.0</v>
      </c>
      <c r="BL2" s="652"/>
      <c r="BM2" s="652"/>
      <c r="BN2" s="652">
        <v>978000.0</v>
      </c>
      <c r="BO2" s="652">
        <v>142350.0</v>
      </c>
      <c r="BP2" s="652">
        <v>835650.0</v>
      </c>
      <c r="BQ2" s="652">
        <v>41782.5</v>
      </c>
      <c r="BR2" s="652">
        <v>0.0</v>
      </c>
      <c r="BS2" s="652">
        <v>41782.5</v>
      </c>
      <c r="BT2" s="652">
        <v>793867.5</v>
      </c>
      <c r="BU2" s="652"/>
      <c r="BV2" s="652"/>
      <c r="BW2" s="652">
        <v>0.0</v>
      </c>
      <c r="BX2" s="652">
        <v>0.0</v>
      </c>
      <c r="BY2" s="652">
        <v>0.0</v>
      </c>
      <c r="BZ2" s="651">
        <v>0.0</v>
      </c>
      <c r="CA2" s="651">
        <v>0.0</v>
      </c>
      <c r="CB2" s="651"/>
      <c r="CC2" s="651"/>
      <c r="CD2" s="651">
        <v>0.0</v>
      </c>
      <c r="CE2" s="651">
        <v>0.0</v>
      </c>
      <c r="CF2" s="651">
        <v>0.0</v>
      </c>
      <c r="CG2" s="651">
        <v>0.0</v>
      </c>
      <c r="CH2" s="652">
        <v>0.0</v>
      </c>
      <c r="CI2" s="652">
        <v>0.0</v>
      </c>
      <c r="CJ2" s="652">
        <v>0.0</v>
      </c>
      <c r="CK2" s="652"/>
      <c r="CL2" s="652"/>
      <c r="CM2" s="652">
        <v>0.0</v>
      </c>
      <c r="CN2" s="652">
        <v>0.0</v>
      </c>
      <c r="CO2" s="652">
        <v>0.0</v>
      </c>
      <c r="CP2" s="652">
        <v>0.0</v>
      </c>
      <c r="CQ2" s="652">
        <v>0.0</v>
      </c>
      <c r="CR2" s="652"/>
      <c r="CS2" s="652"/>
      <c r="CT2" s="651">
        <v>0.0</v>
      </c>
      <c r="CU2" s="651">
        <v>0.0</v>
      </c>
      <c r="CV2" s="651">
        <v>0.0</v>
      </c>
      <c r="CW2" s="651">
        <v>1155340.0</v>
      </c>
      <c r="CX2" s="651"/>
      <c r="CY2" s="651">
        <v>1155340.0</v>
      </c>
      <c r="CZ2" s="651">
        <v>-1155340.0</v>
      </c>
      <c r="DA2" s="651"/>
      <c r="DB2" s="651"/>
      <c r="DC2" s="651">
        <v>0.0</v>
      </c>
      <c r="DD2" s="651">
        <v>0.0</v>
      </c>
      <c r="DE2" s="651">
        <v>0.0</v>
      </c>
      <c r="DF2" s="651">
        <v>0.0</v>
      </c>
      <c r="DG2" s="651">
        <v>0.0</v>
      </c>
      <c r="DH2" s="651"/>
      <c r="DI2" s="651"/>
      <c r="DJ2" s="651">
        <v>0.0</v>
      </c>
      <c r="DK2" s="651">
        <v>0.0</v>
      </c>
      <c r="DL2" s="651">
        <v>0.0</v>
      </c>
      <c r="DM2" s="651">
        <v>0.0</v>
      </c>
      <c r="DN2" s="651">
        <v>0.0</v>
      </c>
      <c r="DO2" s="651">
        <v>0.0</v>
      </c>
      <c r="DP2" s="651">
        <v>0.0</v>
      </c>
      <c r="DQ2" s="651"/>
      <c r="DR2" s="651"/>
      <c r="DS2" s="651">
        <v>0.0</v>
      </c>
      <c r="DT2" s="651">
        <v>0.0</v>
      </c>
      <c r="DU2" s="651">
        <v>0.0</v>
      </c>
      <c r="DV2" s="651">
        <v>0.0</v>
      </c>
      <c r="DW2" s="651">
        <v>0.0</v>
      </c>
      <c r="DX2" s="651"/>
      <c r="DY2" s="651"/>
    </row>
    <row r="3" ht="12.0" customHeight="1">
      <c r="A3" s="651">
        <v>200905.0</v>
      </c>
      <c r="B3" s="652">
        <v>5.7643165E7</v>
      </c>
      <c r="C3" s="652">
        <v>1.8817865E7</v>
      </c>
      <c r="D3" s="652">
        <v>3.88253E7</v>
      </c>
      <c r="E3" s="652">
        <v>2.756490643733333E7</v>
      </c>
      <c r="F3" s="652">
        <v>7124526.437333333</v>
      </c>
      <c r="G3" s="652">
        <v>2.756490643733333E7</v>
      </c>
      <c r="H3" s="652">
        <v>1.1260393562666666E7</v>
      </c>
      <c r="I3" s="652"/>
      <c r="J3" s="652"/>
      <c r="K3" s="652">
        <v>5.0046378E7</v>
      </c>
      <c r="L3" s="652">
        <v>1.7492136E7</v>
      </c>
      <c r="M3" s="652">
        <v>3.2554242E7</v>
      </c>
      <c r="N3" s="652">
        <v>2.9299037E7</v>
      </c>
      <c r="O3" s="652">
        <v>3255205.0</v>
      </c>
      <c r="P3" s="652"/>
      <c r="Q3" s="652"/>
      <c r="R3" s="652">
        <v>0.0</v>
      </c>
      <c r="S3" s="652">
        <v>0.0</v>
      </c>
      <c r="T3" s="652">
        <v>0.0</v>
      </c>
      <c r="U3" s="652">
        <v>4924097.437333333</v>
      </c>
      <c r="V3" s="652">
        <v>2156902.4373333333</v>
      </c>
      <c r="W3" s="652">
        <v>4924097.437333333</v>
      </c>
      <c r="X3" s="652">
        <v>-4924097.437333333</v>
      </c>
      <c r="Y3" s="652"/>
      <c r="Z3" s="652"/>
      <c r="AA3" s="652">
        <v>0.0</v>
      </c>
      <c r="AB3" s="652">
        <v>0.0</v>
      </c>
      <c r="AC3" s="652">
        <v>0.0</v>
      </c>
      <c r="AD3" s="652">
        <v>0.0</v>
      </c>
      <c r="AE3" s="652">
        <v>0.0</v>
      </c>
      <c r="AF3" s="652"/>
      <c r="AG3" s="652"/>
      <c r="AH3" s="652">
        <v>2.5546637E7</v>
      </c>
      <c r="AI3" s="652">
        <v>1.6981945E7</v>
      </c>
      <c r="AJ3" s="652">
        <v>8564692.0</v>
      </c>
      <c r="AK3" s="652">
        <v>7321025.6</v>
      </c>
      <c r="AL3" s="652">
        <v>2470657.0</v>
      </c>
      <c r="AM3" s="652">
        <v>7321025.6</v>
      </c>
      <c r="AN3" s="652">
        <v>1243666.4000000004</v>
      </c>
      <c r="AO3" s="652"/>
      <c r="AP3" s="652"/>
      <c r="AQ3" s="652">
        <v>2.3835753E7</v>
      </c>
      <c r="AR3" s="652">
        <v>1.5928136E7</v>
      </c>
      <c r="AS3" s="652">
        <v>7907617.0</v>
      </c>
      <c r="AT3" s="652">
        <v>6493083.0</v>
      </c>
      <c r="AU3" s="652">
        <v>1414534.0</v>
      </c>
      <c r="AV3" s="652"/>
      <c r="AW3" s="652"/>
      <c r="AX3" s="652">
        <v>3.1624478E7</v>
      </c>
      <c r="AY3" s="652">
        <v>1692070.0</v>
      </c>
      <c r="AZ3" s="652">
        <v>2.9932408E7</v>
      </c>
      <c r="BA3" s="652">
        <v>1.43441574E7</v>
      </c>
      <c r="BB3" s="652">
        <v>2496967.0</v>
      </c>
      <c r="BC3" s="652">
        <v>1.43441574E7</v>
      </c>
      <c r="BD3" s="652">
        <v>1.55882506E7</v>
      </c>
      <c r="BE3" s="652"/>
      <c r="BF3" s="652"/>
      <c r="BG3" s="652">
        <v>2.6210625E7</v>
      </c>
      <c r="BH3" s="652">
        <v>1564000.0</v>
      </c>
      <c r="BI3" s="652">
        <v>2.4646625E7</v>
      </c>
      <c r="BJ3" s="652">
        <v>1.729941E7</v>
      </c>
      <c r="BK3" s="652">
        <v>7347215.0</v>
      </c>
      <c r="BL3" s="652"/>
      <c r="BM3" s="652"/>
      <c r="BN3" s="652">
        <v>472050.0</v>
      </c>
      <c r="BO3" s="652">
        <v>143850.0</v>
      </c>
      <c r="BP3" s="652">
        <v>328200.0</v>
      </c>
      <c r="BQ3" s="652">
        <v>16410.0</v>
      </c>
      <c r="BR3" s="652">
        <v>0.0</v>
      </c>
      <c r="BS3" s="652">
        <v>16410.0</v>
      </c>
      <c r="BT3" s="652">
        <v>311790.0</v>
      </c>
      <c r="BU3" s="652"/>
      <c r="BV3" s="652"/>
      <c r="BW3" s="652">
        <v>0.0</v>
      </c>
      <c r="BX3" s="652">
        <v>0.0</v>
      </c>
      <c r="BY3" s="652">
        <v>0.0</v>
      </c>
      <c r="BZ3" s="651">
        <v>0.0</v>
      </c>
      <c r="CA3" s="651">
        <v>0.0</v>
      </c>
      <c r="CB3" s="651"/>
      <c r="CC3" s="651"/>
      <c r="CD3" s="651">
        <v>0.0</v>
      </c>
      <c r="CE3" s="651">
        <v>0.0</v>
      </c>
      <c r="CF3" s="651">
        <v>0.0</v>
      </c>
      <c r="CG3" s="651">
        <v>0.0</v>
      </c>
      <c r="CH3" s="652">
        <v>0.0</v>
      </c>
      <c r="CI3" s="652">
        <v>0.0</v>
      </c>
      <c r="CJ3" s="652">
        <v>0.0</v>
      </c>
      <c r="CK3" s="652"/>
      <c r="CL3" s="652"/>
      <c r="CM3" s="652">
        <v>0.0</v>
      </c>
      <c r="CN3" s="652">
        <v>0.0</v>
      </c>
      <c r="CO3" s="652">
        <v>0.0</v>
      </c>
      <c r="CP3" s="652">
        <v>0.0</v>
      </c>
      <c r="CQ3" s="652">
        <v>0.0</v>
      </c>
      <c r="CR3" s="652"/>
      <c r="CS3" s="652"/>
      <c r="CT3" s="651">
        <v>0.0</v>
      </c>
      <c r="CU3" s="651">
        <v>0.0</v>
      </c>
      <c r="CV3" s="651">
        <v>0.0</v>
      </c>
      <c r="CW3" s="651">
        <v>959216.0</v>
      </c>
      <c r="CX3" s="651"/>
      <c r="CY3" s="651">
        <v>959216.0</v>
      </c>
      <c r="CZ3" s="651">
        <v>-959216.0</v>
      </c>
      <c r="DA3" s="651"/>
      <c r="DB3" s="651"/>
      <c r="DC3" s="651">
        <v>0.0</v>
      </c>
      <c r="DD3" s="651">
        <v>0.0</v>
      </c>
      <c r="DE3" s="651">
        <v>0.0</v>
      </c>
      <c r="DF3" s="651">
        <v>0.0</v>
      </c>
      <c r="DG3" s="651">
        <v>0.0</v>
      </c>
      <c r="DH3" s="651"/>
      <c r="DI3" s="651"/>
      <c r="DJ3" s="651">
        <v>0.0</v>
      </c>
      <c r="DK3" s="651">
        <v>0.0</v>
      </c>
      <c r="DL3" s="651">
        <v>0.0</v>
      </c>
      <c r="DM3" s="651">
        <v>0.0</v>
      </c>
      <c r="DN3" s="651">
        <v>0.0</v>
      </c>
      <c r="DO3" s="651">
        <v>0.0</v>
      </c>
      <c r="DP3" s="651">
        <v>0.0</v>
      </c>
      <c r="DQ3" s="651"/>
      <c r="DR3" s="651"/>
      <c r="DS3" s="651">
        <v>0.0</v>
      </c>
      <c r="DT3" s="651">
        <v>0.0</v>
      </c>
      <c r="DU3" s="651">
        <v>0.0</v>
      </c>
      <c r="DV3" s="651">
        <v>0.0</v>
      </c>
      <c r="DW3" s="651">
        <v>0.0</v>
      </c>
      <c r="DX3" s="651"/>
      <c r="DY3" s="651"/>
    </row>
    <row r="4" ht="12.0" customHeight="1">
      <c r="A4" s="651">
        <v>200906.0</v>
      </c>
      <c r="B4" s="652">
        <v>5.7831757E7</v>
      </c>
      <c r="C4" s="652">
        <v>1.940467E7</v>
      </c>
      <c r="D4" s="652">
        <v>3.8427087E7</v>
      </c>
      <c r="E4" s="652">
        <v>3.647782935E7</v>
      </c>
      <c r="F4" s="652">
        <v>1.2030981E7</v>
      </c>
      <c r="G4" s="652">
        <v>3.647782935E7</v>
      </c>
      <c r="H4" s="652">
        <v>1995657.6500000008</v>
      </c>
      <c r="I4" s="652"/>
      <c r="J4" s="652"/>
      <c r="K4" s="652">
        <v>5.2076752E7</v>
      </c>
      <c r="L4" s="652">
        <v>1.8996458E7</v>
      </c>
      <c r="M4" s="652">
        <v>3.3080294E7</v>
      </c>
      <c r="N4" s="652">
        <v>2.5627013E7</v>
      </c>
      <c r="O4" s="652">
        <v>7453281.0</v>
      </c>
      <c r="P4" s="652"/>
      <c r="Q4" s="652"/>
      <c r="R4" s="652">
        <v>0.0</v>
      </c>
      <c r="S4" s="652">
        <v>0.0</v>
      </c>
      <c r="T4" s="652">
        <v>0.0</v>
      </c>
      <c r="U4" s="652">
        <v>7095029.0</v>
      </c>
      <c r="V4" s="652">
        <v>3887123.0</v>
      </c>
      <c r="W4" s="652">
        <v>7095029.0</v>
      </c>
      <c r="X4" s="652">
        <v>-7095029.0</v>
      </c>
      <c r="Y4" s="652"/>
      <c r="Z4" s="652"/>
      <c r="AA4" s="652">
        <v>0.0</v>
      </c>
      <c r="AB4" s="652">
        <v>0.0</v>
      </c>
      <c r="AC4" s="652">
        <v>0.0</v>
      </c>
      <c r="AD4" s="652">
        <v>0.0</v>
      </c>
      <c r="AE4" s="652">
        <v>0.0</v>
      </c>
      <c r="AF4" s="652"/>
      <c r="AG4" s="652"/>
      <c r="AH4" s="652">
        <v>2.6354859E7</v>
      </c>
      <c r="AI4" s="652">
        <v>1.7319525E7</v>
      </c>
      <c r="AJ4" s="652">
        <v>9035334.0</v>
      </c>
      <c r="AK4" s="652">
        <v>8518494.7</v>
      </c>
      <c r="AL4" s="652">
        <v>3480946.0</v>
      </c>
      <c r="AM4" s="652">
        <v>8518494.7</v>
      </c>
      <c r="AN4" s="652">
        <v>516839.30000000075</v>
      </c>
      <c r="AO4" s="652"/>
      <c r="AP4" s="652"/>
      <c r="AQ4" s="652">
        <v>2.5530652E7</v>
      </c>
      <c r="AR4" s="652">
        <v>1.7134458E7</v>
      </c>
      <c r="AS4" s="652">
        <v>8396194.0</v>
      </c>
      <c r="AT4" s="652">
        <v>5574735.0</v>
      </c>
      <c r="AU4" s="652">
        <v>2821459.0</v>
      </c>
      <c r="AV4" s="652"/>
      <c r="AW4" s="652"/>
      <c r="AX4" s="652">
        <v>3.0321025E7</v>
      </c>
      <c r="AY4" s="652">
        <v>1817495.0</v>
      </c>
      <c r="AZ4" s="652">
        <v>2.850353E7</v>
      </c>
      <c r="BA4" s="652">
        <v>1.95719125E7</v>
      </c>
      <c r="BB4" s="652">
        <v>4662912.0</v>
      </c>
      <c r="BC4" s="652">
        <v>1.95719125E7</v>
      </c>
      <c r="BD4" s="652">
        <v>8931617.5</v>
      </c>
      <c r="BE4" s="652"/>
      <c r="BF4" s="652"/>
      <c r="BG4" s="652">
        <v>2.65461E7</v>
      </c>
      <c r="BH4" s="652">
        <v>1862000.0</v>
      </c>
      <c r="BI4" s="652">
        <v>2.46841E7</v>
      </c>
      <c r="BJ4" s="652">
        <v>1.3795733E7</v>
      </c>
      <c r="BK4" s="652">
        <v>1.0888367E7</v>
      </c>
      <c r="BL4" s="652"/>
      <c r="BM4" s="652"/>
      <c r="BN4" s="652">
        <v>1155873.0</v>
      </c>
      <c r="BO4" s="652">
        <v>267650.0</v>
      </c>
      <c r="BP4" s="652">
        <v>888223.0</v>
      </c>
      <c r="BQ4" s="652">
        <v>47467.15</v>
      </c>
      <c r="BR4" s="652">
        <v>0.0</v>
      </c>
      <c r="BS4" s="652">
        <v>47467.15</v>
      </c>
      <c r="BT4" s="652">
        <v>887155.85</v>
      </c>
      <c r="BU4" s="652"/>
      <c r="BV4" s="652"/>
      <c r="BW4" s="652">
        <v>0.0</v>
      </c>
      <c r="BX4" s="652">
        <v>0.0</v>
      </c>
      <c r="BY4" s="652">
        <v>0.0</v>
      </c>
      <c r="BZ4" s="651">
        <v>0.0</v>
      </c>
      <c r="CA4" s="651">
        <v>0.0</v>
      </c>
      <c r="CB4" s="651"/>
      <c r="CC4" s="651"/>
      <c r="CD4" s="651">
        <v>0.0</v>
      </c>
      <c r="CE4" s="651">
        <v>0.0</v>
      </c>
      <c r="CF4" s="651">
        <v>0.0</v>
      </c>
      <c r="CG4" s="651">
        <v>0.0</v>
      </c>
      <c r="CH4" s="652">
        <v>0.0</v>
      </c>
      <c r="CI4" s="652">
        <v>0.0</v>
      </c>
      <c r="CJ4" s="652">
        <v>0.0</v>
      </c>
      <c r="CK4" s="652"/>
      <c r="CL4" s="652"/>
      <c r="CM4" s="652">
        <v>0.0</v>
      </c>
      <c r="CN4" s="652">
        <v>0.0</v>
      </c>
      <c r="CO4" s="652">
        <v>0.0</v>
      </c>
      <c r="CP4" s="652">
        <v>0.0</v>
      </c>
      <c r="CQ4" s="652">
        <v>0.0</v>
      </c>
      <c r="CR4" s="652"/>
      <c r="CS4" s="652"/>
      <c r="CT4" s="651">
        <v>0.0</v>
      </c>
      <c r="CU4" s="651">
        <v>0.0</v>
      </c>
      <c r="CV4" s="651">
        <v>0.0</v>
      </c>
      <c r="CW4" s="651">
        <v>1244926.0</v>
      </c>
      <c r="CX4" s="651"/>
      <c r="CY4" s="651">
        <v>1244926.0</v>
      </c>
      <c r="CZ4" s="651">
        <v>-1244926.0</v>
      </c>
      <c r="DA4" s="651"/>
      <c r="DB4" s="651"/>
      <c r="DC4" s="651">
        <v>0.0</v>
      </c>
      <c r="DD4" s="651">
        <v>0.0</v>
      </c>
      <c r="DE4" s="651">
        <v>0.0</v>
      </c>
      <c r="DF4" s="651">
        <v>0.0</v>
      </c>
      <c r="DG4" s="651">
        <v>0.0</v>
      </c>
      <c r="DH4" s="651"/>
      <c r="DI4" s="651"/>
      <c r="DJ4" s="651">
        <v>0.0</v>
      </c>
      <c r="DK4" s="651">
        <v>0.0</v>
      </c>
      <c r="DL4" s="651">
        <v>0.0</v>
      </c>
      <c r="DM4" s="651">
        <v>0.0</v>
      </c>
      <c r="DN4" s="651">
        <v>0.0</v>
      </c>
      <c r="DO4" s="651">
        <v>0.0</v>
      </c>
      <c r="DP4" s="651">
        <v>0.0</v>
      </c>
      <c r="DQ4" s="651"/>
      <c r="DR4" s="651"/>
      <c r="DS4" s="651">
        <v>0.0</v>
      </c>
      <c r="DT4" s="651">
        <v>0.0</v>
      </c>
      <c r="DU4" s="651">
        <v>0.0</v>
      </c>
      <c r="DV4" s="651">
        <v>0.0</v>
      </c>
      <c r="DW4" s="651">
        <v>0.0</v>
      </c>
      <c r="DX4" s="651"/>
      <c r="DY4" s="651"/>
    </row>
    <row r="5" ht="12.0" customHeight="1">
      <c r="A5" s="651">
        <v>200907.0</v>
      </c>
      <c r="B5" s="652">
        <v>5.7945418E7</v>
      </c>
      <c r="C5" s="652">
        <v>2.0792477E7</v>
      </c>
      <c r="D5" s="652">
        <v>3.7152941E7</v>
      </c>
      <c r="E5" s="652">
        <v>3.507311305E7</v>
      </c>
      <c r="F5" s="652">
        <v>9527940.0</v>
      </c>
      <c r="G5" s="652">
        <v>3.507311305E7</v>
      </c>
      <c r="H5" s="652">
        <v>2079827.9499999993</v>
      </c>
      <c r="I5" s="652"/>
      <c r="J5" s="652"/>
      <c r="K5" s="652">
        <v>4.7013735E7</v>
      </c>
      <c r="L5" s="652">
        <v>2.0020067E7</v>
      </c>
      <c r="M5" s="652">
        <v>2.6993668E7</v>
      </c>
      <c r="N5" s="652">
        <v>2.3525178E7</v>
      </c>
      <c r="O5" s="652">
        <v>3468490.0</v>
      </c>
      <c r="P5" s="652"/>
      <c r="Q5" s="652"/>
      <c r="R5" s="652">
        <v>0.0</v>
      </c>
      <c r="S5" s="652">
        <v>0.0</v>
      </c>
      <c r="T5" s="652">
        <v>0.0</v>
      </c>
      <c r="U5" s="652">
        <v>5785609.0</v>
      </c>
      <c r="V5" s="652">
        <v>2794806.0</v>
      </c>
      <c r="W5" s="652">
        <v>5785609.0</v>
      </c>
      <c r="X5" s="652">
        <v>-5785609.0</v>
      </c>
      <c r="Y5" s="652"/>
      <c r="Z5" s="652"/>
      <c r="AA5" s="652">
        <v>0.0</v>
      </c>
      <c r="AB5" s="652">
        <v>0.0</v>
      </c>
      <c r="AC5" s="652">
        <v>0.0</v>
      </c>
      <c r="AD5" s="652">
        <v>0.0</v>
      </c>
      <c r="AE5" s="652">
        <v>0.0</v>
      </c>
      <c r="AF5" s="652"/>
      <c r="AG5" s="652"/>
      <c r="AH5" s="652">
        <v>2.7253518E7</v>
      </c>
      <c r="AI5" s="652">
        <v>1.7386532E7</v>
      </c>
      <c r="AJ5" s="652">
        <v>9866986.0</v>
      </c>
      <c r="AK5" s="652">
        <v>8801334.8</v>
      </c>
      <c r="AL5" s="652">
        <v>3278141.0</v>
      </c>
      <c r="AM5" s="652">
        <v>8801334.8</v>
      </c>
      <c r="AN5" s="652">
        <v>1065651.1999999993</v>
      </c>
      <c r="AO5" s="652"/>
      <c r="AP5" s="652"/>
      <c r="AQ5" s="652">
        <v>2.625681E7</v>
      </c>
      <c r="AR5" s="652">
        <v>1.7525067E7</v>
      </c>
      <c r="AS5" s="652">
        <v>8731743.0</v>
      </c>
      <c r="AT5" s="652">
        <v>5767859.0</v>
      </c>
      <c r="AU5" s="652">
        <v>2963884.0</v>
      </c>
      <c r="AV5" s="652"/>
      <c r="AW5" s="652"/>
      <c r="AX5" s="652">
        <v>3.046795E7</v>
      </c>
      <c r="AY5" s="652">
        <v>3315345.0</v>
      </c>
      <c r="AZ5" s="652">
        <v>2.7152605E7</v>
      </c>
      <c r="BA5" s="652">
        <v>1.963488475E7</v>
      </c>
      <c r="BB5" s="652">
        <v>3454993.0</v>
      </c>
      <c r="BC5" s="652">
        <v>1.963488475E7</v>
      </c>
      <c r="BD5" s="652">
        <v>7517720.25</v>
      </c>
      <c r="BE5" s="652"/>
      <c r="BF5" s="652"/>
      <c r="BG5" s="652">
        <v>2.0756925E7</v>
      </c>
      <c r="BH5" s="652">
        <v>2495000.0</v>
      </c>
      <c r="BI5" s="652">
        <v>1.8261925E7</v>
      </c>
      <c r="BJ5" s="652">
        <v>1.2865775E7</v>
      </c>
      <c r="BK5" s="652">
        <v>5396150.0</v>
      </c>
      <c r="BL5" s="652"/>
      <c r="BM5" s="652"/>
      <c r="BN5" s="652">
        <v>223950.0</v>
      </c>
      <c r="BO5" s="652">
        <v>90600.0</v>
      </c>
      <c r="BP5" s="652">
        <v>133350.0</v>
      </c>
      <c r="BQ5" s="652">
        <v>6667.5</v>
      </c>
      <c r="BR5" s="652">
        <v>0.0</v>
      </c>
      <c r="BS5" s="652">
        <v>6667.5</v>
      </c>
      <c r="BT5" s="652">
        <v>126682.5</v>
      </c>
      <c r="BU5" s="652"/>
      <c r="BV5" s="652"/>
      <c r="BW5" s="652">
        <v>0.0</v>
      </c>
      <c r="BX5" s="652">
        <v>0.0</v>
      </c>
      <c r="BY5" s="652">
        <v>0.0</v>
      </c>
      <c r="BZ5" s="651">
        <v>0.0</v>
      </c>
      <c r="CA5" s="651">
        <v>0.0</v>
      </c>
      <c r="CB5" s="651"/>
      <c r="CC5" s="651"/>
      <c r="CD5" s="651">
        <v>0.0</v>
      </c>
      <c r="CE5" s="651">
        <v>0.0</v>
      </c>
      <c r="CF5" s="651">
        <v>0.0</v>
      </c>
      <c r="CG5" s="651">
        <v>0.0</v>
      </c>
      <c r="CH5" s="652">
        <v>0.0</v>
      </c>
      <c r="CI5" s="652">
        <v>0.0</v>
      </c>
      <c r="CJ5" s="652">
        <v>0.0</v>
      </c>
      <c r="CK5" s="652"/>
      <c r="CL5" s="652"/>
      <c r="CM5" s="652">
        <v>0.0</v>
      </c>
      <c r="CN5" s="652">
        <v>0.0</v>
      </c>
      <c r="CO5" s="652">
        <v>0.0</v>
      </c>
      <c r="CP5" s="652">
        <v>0.0</v>
      </c>
      <c r="CQ5" s="652">
        <v>0.0</v>
      </c>
      <c r="CR5" s="652"/>
      <c r="CS5" s="652"/>
      <c r="CT5" s="651">
        <v>0.0</v>
      </c>
      <c r="CU5" s="651">
        <v>0.0</v>
      </c>
      <c r="CV5" s="651">
        <v>0.0</v>
      </c>
      <c r="CW5" s="651">
        <v>844617.0</v>
      </c>
      <c r="CX5" s="651"/>
      <c r="CY5" s="651">
        <v>844617.0</v>
      </c>
      <c r="CZ5" s="651">
        <v>-844617.0</v>
      </c>
      <c r="DA5" s="651"/>
      <c r="DB5" s="651"/>
      <c r="DC5" s="651">
        <v>0.0</v>
      </c>
      <c r="DD5" s="651">
        <v>0.0</v>
      </c>
      <c r="DE5" s="651">
        <v>0.0</v>
      </c>
      <c r="DF5" s="651">
        <v>0.0</v>
      </c>
      <c r="DG5" s="651">
        <v>0.0</v>
      </c>
      <c r="DH5" s="651"/>
      <c r="DI5" s="651"/>
      <c r="DJ5" s="651">
        <v>0.0</v>
      </c>
      <c r="DK5" s="651">
        <v>0.0</v>
      </c>
      <c r="DL5" s="651">
        <v>0.0</v>
      </c>
      <c r="DM5" s="651">
        <v>0.0</v>
      </c>
      <c r="DN5" s="651">
        <v>0.0</v>
      </c>
      <c r="DO5" s="651">
        <v>0.0</v>
      </c>
      <c r="DP5" s="651">
        <v>0.0</v>
      </c>
      <c r="DQ5" s="651"/>
      <c r="DR5" s="651"/>
      <c r="DS5" s="651">
        <v>0.0</v>
      </c>
      <c r="DT5" s="651">
        <v>0.0</v>
      </c>
      <c r="DU5" s="651">
        <v>0.0</v>
      </c>
      <c r="DV5" s="651">
        <v>0.0</v>
      </c>
      <c r="DW5" s="651">
        <v>0.0</v>
      </c>
      <c r="DX5" s="651"/>
      <c r="DY5" s="651"/>
    </row>
    <row r="6" ht="12.0" customHeight="1">
      <c r="A6" s="651">
        <v>200908.0</v>
      </c>
      <c r="B6" s="652">
        <v>5.5643013E7</v>
      </c>
      <c r="C6" s="652">
        <v>2.33175E7</v>
      </c>
      <c r="D6" s="652">
        <v>3.2325513E7</v>
      </c>
      <c r="E6" s="652">
        <v>3.362423365E7</v>
      </c>
      <c r="F6" s="652">
        <v>9075225.0</v>
      </c>
      <c r="G6" s="652">
        <v>3.362423365E7</v>
      </c>
      <c r="H6" s="652">
        <v>-1298720.6500000004</v>
      </c>
      <c r="I6" s="652"/>
      <c r="J6" s="652"/>
      <c r="K6" s="652">
        <v>4.7036528E7</v>
      </c>
      <c r="L6" s="652">
        <v>2.0653774E7</v>
      </c>
      <c r="M6" s="652">
        <v>2.6382754E7</v>
      </c>
      <c r="N6" s="652">
        <v>2.252558E7</v>
      </c>
      <c r="O6" s="652">
        <v>3857174.0</v>
      </c>
      <c r="P6" s="652"/>
      <c r="Q6" s="652"/>
      <c r="R6" s="652">
        <v>0.0</v>
      </c>
      <c r="S6" s="652">
        <v>0.0</v>
      </c>
      <c r="T6" s="652">
        <v>0.0</v>
      </c>
      <c r="U6" s="652">
        <v>5385926.0</v>
      </c>
      <c r="V6" s="652">
        <v>2576035.0</v>
      </c>
      <c r="W6" s="652">
        <v>5385926.0</v>
      </c>
      <c r="X6" s="652">
        <v>-5385926.0</v>
      </c>
      <c r="Y6" s="652"/>
      <c r="Z6" s="652"/>
      <c r="AA6" s="652">
        <v>0.0</v>
      </c>
      <c r="AB6" s="652">
        <v>0.0</v>
      </c>
      <c r="AC6" s="652">
        <v>0.0</v>
      </c>
      <c r="AD6" s="652">
        <v>0.0</v>
      </c>
      <c r="AE6" s="652">
        <v>0.0</v>
      </c>
      <c r="AF6" s="652"/>
      <c r="AG6" s="652"/>
      <c r="AH6" s="652">
        <v>3.1571698E7</v>
      </c>
      <c r="AI6" s="652">
        <v>2.0406465E7</v>
      </c>
      <c r="AJ6" s="652">
        <v>1.1165233E7</v>
      </c>
      <c r="AK6" s="652">
        <v>8439573.15</v>
      </c>
      <c r="AL6" s="652">
        <v>3500883.0</v>
      </c>
      <c r="AM6" s="652">
        <v>8439573.15</v>
      </c>
      <c r="AN6" s="652">
        <v>2725659.8499999996</v>
      </c>
      <c r="AO6" s="652"/>
      <c r="AP6" s="652"/>
      <c r="AQ6" s="652">
        <v>2.7674003E7</v>
      </c>
      <c r="AR6" s="652">
        <v>1.8483774E7</v>
      </c>
      <c r="AS6" s="652">
        <v>9190229.0</v>
      </c>
      <c r="AT6" s="652">
        <v>5265081.0</v>
      </c>
      <c r="AU6" s="652">
        <v>3925148.0</v>
      </c>
      <c r="AV6" s="652"/>
      <c r="AW6" s="652"/>
      <c r="AX6" s="652">
        <v>2.3688965E7</v>
      </c>
      <c r="AY6" s="652">
        <v>2792335.0</v>
      </c>
      <c r="AZ6" s="652">
        <v>2.089663E7</v>
      </c>
      <c r="BA6" s="652">
        <v>1.9066237E7</v>
      </c>
      <c r="BB6" s="652">
        <v>2998307.0</v>
      </c>
      <c r="BC6" s="652">
        <v>1.9066237E7</v>
      </c>
      <c r="BD6" s="652">
        <v>1830393.0</v>
      </c>
      <c r="BE6" s="652"/>
      <c r="BF6" s="652"/>
      <c r="BG6" s="652">
        <v>1.9362525E7</v>
      </c>
      <c r="BH6" s="652">
        <v>2170000.0</v>
      </c>
      <c r="BI6" s="652">
        <v>1.7192525E7</v>
      </c>
      <c r="BJ6" s="652">
        <v>1.2368955E7</v>
      </c>
      <c r="BK6" s="652">
        <v>4823570.0</v>
      </c>
      <c r="BL6" s="652"/>
      <c r="BM6" s="652"/>
      <c r="BN6" s="652">
        <v>382350.0</v>
      </c>
      <c r="BO6" s="652">
        <v>118700.0</v>
      </c>
      <c r="BP6" s="652">
        <v>263650.0</v>
      </c>
      <c r="BQ6" s="652">
        <v>13182.5</v>
      </c>
      <c r="BR6" s="652">
        <v>0.0</v>
      </c>
      <c r="BS6" s="652">
        <v>13182.5</v>
      </c>
      <c r="BT6" s="652">
        <v>250467.5</v>
      </c>
      <c r="BU6" s="652"/>
      <c r="BV6" s="652"/>
      <c r="BW6" s="652">
        <v>0.0</v>
      </c>
      <c r="BX6" s="652">
        <v>0.0</v>
      </c>
      <c r="BY6" s="652">
        <v>0.0</v>
      </c>
      <c r="BZ6" s="651">
        <v>0.0</v>
      </c>
      <c r="CA6" s="651">
        <v>0.0</v>
      </c>
      <c r="CB6" s="651"/>
      <c r="CC6" s="651"/>
      <c r="CD6" s="651">
        <v>0.0</v>
      </c>
      <c r="CE6" s="651">
        <v>0.0</v>
      </c>
      <c r="CF6" s="651">
        <v>0.0</v>
      </c>
      <c r="CG6" s="651">
        <v>0.0</v>
      </c>
      <c r="CH6" s="652">
        <v>0.0</v>
      </c>
      <c r="CI6" s="652">
        <v>0.0</v>
      </c>
      <c r="CJ6" s="652">
        <v>0.0</v>
      </c>
      <c r="CK6" s="652"/>
      <c r="CL6" s="652"/>
      <c r="CM6" s="652">
        <v>0.0</v>
      </c>
      <c r="CN6" s="652">
        <v>0.0</v>
      </c>
      <c r="CO6" s="652">
        <v>0.0</v>
      </c>
      <c r="CP6" s="652">
        <v>0.0</v>
      </c>
      <c r="CQ6" s="652">
        <v>0.0</v>
      </c>
      <c r="CR6" s="652"/>
      <c r="CS6" s="652"/>
      <c r="CT6" s="651">
        <v>0.0</v>
      </c>
      <c r="CU6" s="651">
        <v>0.0</v>
      </c>
      <c r="CV6" s="651">
        <v>0.0</v>
      </c>
      <c r="CW6" s="651">
        <v>719315.0</v>
      </c>
      <c r="CX6" s="651"/>
      <c r="CY6" s="651">
        <v>719315.0</v>
      </c>
      <c r="CZ6" s="651">
        <v>-719315.0</v>
      </c>
      <c r="DA6" s="651"/>
      <c r="DB6" s="651"/>
      <c r="DC6" s="651">
        <v>0.0</v>
      </c>
      <c r="DD6" s="651">
        <v>0.0</v>
      </c>
      <c r="DE6" s="651">
        <v>0.0</v>
      </c>
      <c r="DF6" s="651">
        <v>0.0</v>
      </c>
      <c r="DG6" s="651">
        <v>0.0</v>
      </c>
      <c r="DH6" s="651"/>
      <c r="DI6" s="651"/>
      <c r="DJ6" s="651">
        <v>0.0</v>
      </c>
      <c r="DK6" s="651">
        <v>0.0</v>
      </c>
      <c r="DL6" s="651">
        <v>0.0</v>
      </c>
      <c r="DM6" s="651">
        <v>0.0</v>
      </c>
      <c r="DN6" s="651">
        <v>0.0</v>
      </c>
      <c r="DO6" s="651">
        <v>0.0</v>
      </c>
      <c r="DP6" s="651">
        <v>0.0</v>
      </c>
      <c r="DQ6" s="651"/>
      <c r="DR6" s="651"/>
      <c r="DS6" s="651">
        <v>0.0</v>
      </c>
      <c r="DT6" s="651">
        <v>0.0</v>
      </c>
      <c r="DU6" s="651">
        <v>0.0</v>
      </c>
      <c r="DV6" s="651">
        <v>0.0</v>
      </c>
      <c r="DW6" s="651">
        <v>0.0</v>
      </c>
      <c r="DX6" s="651"/>
      <c r="DY6" s="651"/>
    </row>
    <row r="7" ht="12.0" customHeight="1">
      <c r="A7" s="651">
        <v>200909.0</v>
      </c>
      <c r="B7" s="652">
        <v>4.7619877E7</v>
      </c>
      <c r="C7" s="652">
        <v>2.05342E7</v>
      </c>
      <c r="D7" s="652">
        <v>2.7085677E7</v>
      </c>
      <c r="E7" s="652">
        <v>3.2225068099999998E7</v>
      </c>
      <c r="F7" s="652">
        <v>8656143.0</v>
      </c>
      <c r="G7" s="652">
        <v>3.2225068099999998E7</v>
      </c>
      <c r="H7" s="652">
        <v>-5241506.099999998</v>
      </c>
      <c r="I7" s="652"/>
      <c r="J7" s="652"/>
      <c r="K7" s="652">
        <v>4.5652413E7</v>
      </c>
      <c r="L7" s="652">
        <v>1.9929406E7</v>
      </c>
      <c r="M7" s="652">
        <v>2.5723007E7</v>
      </c>
      <c r="N7" s="652">
        <v>2.5102327E7</v>
      </c>
      <c r="O7" s="652">
        <v>620680.0</v>
      </c>
      <c r="P7" s="652"/>
      <c r="Q7" s="652"/>
      <c r="R7" s="652">
        <v>0.0</v>
      </c>
      <c r="S7" s="652">
        <v>0.0</v>
      </c>
      <c r="T7" s="652">
        <v>0.0</v>
      </c>
      <c r="U7" s="652">
        <v>5536676.0</v>
      </c>
      <c r="V7" s="652">
        <v>2459291.0</v>
      </c>
      <c r="W7" s="652">
        <v>5536676.0</v>
      </c>
      <c r="X7" s="652">
        <v>-5536676.0</v>
      </c>
      <c r="Y7" s="652"/>
      <c r="Z7" s="652"/>
      <c r="AA7" s="652">
        <v>0.0</v>
      </c>
      <c r="AB7" s="652">
        <v>0.0</v>
      </c>
      <c r="AC7" s="652">
        <v>0.0</v>
      </c>
      <c r="AD7" s="652">
        <v>0.0</v>
      </c>
      <c r="AE7" s="652">
        <v>0.0</v>
      </c>
      <c r="AF7" s="652"/>
      <c r="AG7" s="652"/>
      <c r="AH7" s="652">
        <v>2.9348939E7</v>
      </c>
      <c r="AI7" s="652">
        <v>1.9020805E7</v>
      </c>
      <c r="AJ7" s="652">
        <v>1.0328134E7</v>
      </c>
      <c r="AK7" s="652">
        <v>8440298.7</v>
      </c>
      <c r="AL7" s="652">
        <v>3290452.0</v>
      </c>
      <c r="AM7" s="652">
        <v>8440298.7</v>
      </c>
      <c r="AN7" s="652">
        <v>1887835.3000000007</v>
      </c>
      <c r="AO7" s="652"/>
      <c r="AP7" s="652"/>
      <c r="AQ7" s="652">
        <v>2.7500538E7</v>
      </c>
      <c r="AR7" s="652">
        <v>1.8349406E7</v>
      </c>
      <c r="AS7" s="652">
        <v>9151132.0</v>
      </c>
      <c r="AT7" s="652">
        <v>5684961.0</v>
      </c>
      <c r="AU7" s="652">
        <v>3466171.0</v>
      </c>
      <c r="AV7" s="652"/>
      <c r="AW7" s="652"/>
      <c r="AX7" s="652">
        <v>1.6307933E7</v>
      </c>
      <c r="AY7" s="652">
        <v>1254365.0</v>
      </c>
      <c r="AZ7" s="652">
        <v>1.5053568E7</v>
      </c>
      <c r="BA7" s="652">
        <v>1.75026864E7</v>
      </c>
      <c r="BB7" s="652">
        <v>2906400.0</v>
      </c>
      <c r="BC7" s="652">
        <v>1.75026864E7</v>
      </c>
      <c r="BD7" s="652">
        <v>-2449118.3999999985</v>
      </c>
      <c r="BE7" s="652"/>
      <c r="BF7" s="652"/>
      <c r="BG7" s="652">
        <v>1.8151875E7</v>
      </c>
      <c r="BH7" s="652">
        <v>1580000.0</v>
      </c>
      <c r="BI7" s="652">
        <v>1.6571875E7</v>
      </c>
      <c r="BJ7" s="652">
        <v>1.4505822E7</v>
      </c>
      <c r="BK7" s="652">
        <v>2066053.0</v>
      </c>
      <c r="BL7" s="652"/>
      <c r="BM7" s="652"/>
      <c r="BN7" s="652">
        <v>1963005.0</v>
      </c>
      <c r="BO7" s="652">
        <v>259030.0</v>
      </c>
      <c r="BP7" s="652">
        <v>1703975.0</v>
      </c>
      <c r="BQ7" s="652">
        <v>80093.0</v>
      </c>
      <c r="BR7" s="652">
        <v>0.0</v>
      </c>
      <c r="BS7" s="652">
        <v>80093.0</v>
      </c>
      <c r="BT7" s="652">
        <v>1521767.0</v>
      </c>
      <c r="BU7" s="652"/>
      <c r="BV7" s="652"/>
      <c r="BW7" s="652">
        <v>0.0</v>
      </c>
      <c r="BX7" s="652">
        <v>0.0</v>
      </c>
      <c r="BY7" s="652">
        <v>0.0</v>
      </c>
      <c r="BZ7" s="651">
        <v>0.0</v>
      </c>
      <c r="CA7" s="651">
        <v>0.0</v>
      </c>
      <c r="CB7" s="651"/>
      <c r="CC7" s="651"/>
      <c r="CD7" s="651">
        <v>0.0</v>
      </c>
      <c r="CE7" s="651">
        <v>0.0</v>
      </c>
      <c r="CF7" s="651">
        <v>0.0</v>
      </c>
      <c r="CG7" s="651">
        <v>0.0</v>
      </c>
      <c r="CH7" s="652">
        <v>0.0</v>
      </c>
      <c r="CI7" s="652">
        <v>0.0</v>
      </c>
      <c r="CJ7" s="652">
        <v>0.0</v>
      </c>
      <c r="CK7" s="652"/>
      <c r="CL7" s="652"/>
      <c r="CM7" s="652">
        <v>0.0</v>
      </c>
      <c r="CN7" s="652">
        <v>0.0</v>
      </c>
      <c r="CO7" s="652">
        <v>0.0</v>
      </c>
      <c r="CP7" s="652">
        <v>0.0</v>
      </c>
      <c r="CQ7" s="652">
        <v>0.0</v>
      </c>
      <c r="CR7" s="652"/>
      <c r="CS7" s="652"/>
      <c r="CT7" s="651">
        <v>0.0</v>
      </c>
      <c r="CU7" s="651">
        <v>0.0</v>
      </c>
      <c r="CV7" s="651">
        <v>0.0</v>
      </c>
      <c r="CW7" s="651">
        <v>665314.0</v>
      </c>
      <c r="CX7" s="651"/>
      <c r="CY7" s="651">
        <v>665314.0</v>
      </c>
      <c r="CZ7" s="651">
        <v>-665314.0</v>
      </c>
      <c r="DA7" s="651"/>
      <c r="DB7" s="651"/>
      <c r="DC7" s="651">
        <v>0.0</v>
      </c>
      <c r="DD7" s="651">
        <v>0.0</v>
      </c>
      <c r="DE7" s="651">
        <v>0.0</v>
      </c>
      <c r="DF7" s="651">
        <v>0.0</v>
      </c>
      <c r="DG7" s="651">
        <v>0.0</v>
      </c>
      <c r="DH7" s="651"/>
      <c r="DI7" s="651"/>
      <c r="DJ7" s="651">
        <v>0.0</v>
      </c>
      <c r="DK7" s="651">
        <v>0.0</v>
      </c>
      <c r="DL7" s="651">
        <v>0.0</v>
      </c>
      <c r="DM7" s="651">
        <v>0.0</v>
      </c>
      <c r="DN7" s="651">
        <v>0.0</v>
      </c>
      <c r="DO7" s="651">
        <v>0.0</v>
      </c>
      <c r="DP7" s="651">
        <v>0.0</v>
      </c>
      <c r="DQ7" s="651"/>
      <c r="DR7" s="651"/>
      <c r="DS7" s="651">
        <v>0.0</v>
      </c>
      <c r="DT7" s="651">
        <v>0.0</v>
      </c>
      <c r="DU7" s="651">
        <v>0.0</v>
      </c>
      <c r="DV7" s="651">
        <v>0.0</v>
      </c>
      <c r="DW7" s="651">
        <v>0.0</v>
      </c>
      <c r="DX7" s="651"/>
      <c r="DY7" s="651"/>
    </row>
    <row r="8" ht="12.0" customHeight="1">
      <c r="A8" s="651">
        <v>200910.0</v>
      </c>
      <c r="B8" s="652">
        <v>5.6925388E7</v>
      </c>
      <c r="C8" s="652">
        <v>2.6937207E7</v>
      </c>
      <c r="D8" s="652">
        <v>2.9988181E7</v>
      </c>
      <c r="E8" s="652">
        <v>2.6255907549999997E7</v>
      </c>
      <c r="F8" s="652">
        <v>8327519.0</v>
      </c>
      <c r="G8" s="652">
        <v>2.6255907549999997E7</v>
      </c>
      <c r="H8" s="652">
        <v>3732273.450000001</v>
      </c>
      <c r="I8" s="652"/>
      <c r="J8" s="652"/>
      <c r="K8" s="652">
        <v>5.8722152E7</v>
      </c>
      <c r="L8" s="652">
        <v>2.5497289E7</v>
      </c>
      <c r="M8" s="652">
        <v>3.3224863E7</v>
      </c>
      <c r="N8" s="652">
        <v>2.8479054E7</v>
      </c>
      <c r="O8" s="652">
        <v>4745809.0</v>
      </c>
      <c r="P8" s="652"/>
      <c r="Q8" s="652"/>
      <c r="R8" s="652">
        <v>0.0</v>
      </c>
      <c r="S8" s="652">
        <v>0.0</v>
      </c>
      <c r="T8" s="652">
        <v>0.0</v>
      </c>
      <c r="U8" s="652">
        <v>5000731.0</v>
      </c>
      <c r="V8" s="652">
        <v>2349017.0</v>
      </c>
      <c r="W8" s="652">
        <v>5000731.0</v>
      </c>
      <c r="X8" s="652">
        <v>-5000731.0</v>
      </c>
      <c r="Y8" s="652"/>
      <c r="Z8" s="652"/>
      <c r="AA8" s="652">
        <v>0.0</v>
      </c>
      <c r="AB8" s="652">
        <v>0.0</v>
      </c>
      <c r="AC8" s="652">
        <v>0.0</v>
      </c>
      <c r="AD8" s="652">
        <v>0.0</v>
      </c>
      <c r="AE8" s="652">
        <v>0.0</v>
      </c>
      <c r="AF8" s="652"/>
      <c r="AG8" s="652"/>
      <c r="AH8" s="652">
        <v>3.6944904E7</v>
      </c>
      <c r="AI8" s="652">
        <v>2.3872942E7</v>
      </c>
      <c r="AJ8" s="652">
        <v>1.3071962E7</v>
      </c>
      <c r="AK8" s="652">
        <v>8814361.6</v>
      </c>
      <c r="AL8" s="652">
        <v>3612018.0</v>
      </c>
      <c r="AM8" s="652">
        <v>8814361.6</v>
      </c>
      <c r="AN8" s="652">
        <v>4257600.4</v>
      </c>
      <c r="AO8" s="652"/>
      <c r="AP8" s="652"/>
      <c r="AQ8" s="652">
        <v>3.5412152E7</v>
      </c>
      <c r="AR8" s="652">
        <v>2.3697289E7</v>
      </c>
      <c r="AS8" s="652">
        <v>1.1714863E7</v>
      </c>
      <c r="AT8" s="652">
        <v>6329881.0</v>
      </c>
      <c r="AU8" s="652">
        <v>5384982.0</v>
      </c>
      <c r="AV8" s="652"/>
      <c r="AW8" s="652"/>
      <c r="AX8" s="652">
        <v>1.9328794E7</v>
      </c>
      <c r="AY8" s="652">
        <v>2832895.0</v>
      </c>
      <c r="AZ8" s="652">
        <v>1.6495899E7</v>
      </c>
      <c r="BA8" s="652">
        <v>1.185953295E7</v>
      </c>
      <c r="BB8" s="652">
        <v>2366484.0</v>
      </c>
      <c r="BC8" s="652">
        <v>1.185953295E7</v>
      </c>
      <c r="BD8" s="652">
        <v>4636366.050000001</v>
      </c>
      <c r="BE8" s="652"/>
      <c r="BF8" s="652"/>
      <c r="BG8" s="652">
        <v>2.331E7</v>
      </c>
      <c r="BH8" s="652">
        <v>1800000.0</v>
      </c>
      <c r="BI8" s="652">
        <v>2.151E7</v>
      </c>
      <c r="BJ8" s="652">
        <v>1.7001628E7</v>
      </c>
      <c r="BK8" s="652">
        <v>4508372.0</v>
      </c>
      <c r="BL8" s="652"/>
      <c r="BM8" s="652"/>
      <c r="BN8" s="652">
        <v>651690.0</v>
      </c>
      <c r="BO8" s="652">
        <v>231370.0</v>
      </c>
      <c r="BP8" s="652">
        <v>420320.0</v>
      </c>
      <c r="BQ8" s="652">
        <v>21016.0</v>
      </c>
      <c r="BR8" s="652">
        <v>0.0</v>
      </c>
      <c r="BS8" s="652">
        <v>21016.0</v>
      </c>
      <c r="BT8" s="652">
        <v>399304.0</v>
      </c>
      <c r="BU8" s="652"/>
      <c r="BV8" s="652"/>
      <c r="BW8" s="652">
        <v>0.0</v>
      </c>
      <c r="BX8" s="652">
        <v>0.0</v>
      </c>
      <c r="BY8" s="652">
        <v>0.0</v>
      </c>
      <c r="BZ8" s="651">
        <v>0.0</v>
      </c>
      <c r="CA8" s="651">
        <v>0.0</v>
      </c>
      <c r="CB8" s="651"/>
      <c r="CC8" s="651"/>
      <c r="CD8" s="651">
        <v>0.0</v>
      </c>
      <c r="CE8" s="651">
        <v>0.0</v>
      </c>
      <c r="CF8" s="651">
        <v>0.0</v>
      </c>
      <c r="CG8" s="651">
        <v>0.0</v>
      </c>
      <c r="CH8" s="652">
        <v>0.0</v>
      </c>
      <c r="CI8" s="652">
        <v>0.0</v>
      </c>
      <c r="CJ8" s="652">
        <v>0.0</v>
      </c>
      <c r="CK8" s="652"/>
      <c r="CL8" s="652"/>
      <c r="CM8" s="652">
        <v>0.0</v>
      </c>
      <c r="CN8" s="652">
        <v>0.0</v>
      </c>
      <c r="CO8" s="652">
        <v>0.0</v>
      </c>
      <c r="CP8" s="652">
        <v>0.0</v>
      </c>
      <c r="CQ8" s="652">
        <v>0.0</v>
      </c>
      <c r="CR8" s="652"/>
      <c r="CS8" s="652"/>
      <c r="CT8" s="651">
        <v>0.0</v>
      </c>
      <c r="CU8" s="651">
        <v>0.0</v>
      </c>
      <c r="CV8" s="651">
        <v>0.0</v>
      </c>
      <c r="CW8" s="651">
        <v>560266.0</v>
      </c>
      <c r="CX8" s="651"/>
      <c r="CY8" s="651">
        <v>560266.0</v>
      </c>
      <c r="CZ8" s="651">
        <v>-560266.0</v>
      </c>
      <c r="DA8" s="651"/>
      <c r="DB8" s="651"/>
      <c r="DC8" s="651">
        <v>0.0</v>
      </c>
      <c r="DD8" s="651">
        <v>0.0</v>
      </c>
      <c r="DE8" s="651">
        <v>0.0</v>
      </c>
      <c r="DF8" s="651">
        <v>0.0</v>
      </c>
      <c r="DG8" s="651">
        <v>0.0</v>
      </c>
      <c r="DH8" s="651"/>
      <c r="DI8" s="651"/>
      <c r="DJ8" s="651">
        <v>0.0</v>
      </c>
      <c r="DK8" s="651">
        <v>0.0</v>
      </c>
      <c r="DL8" s="651">
        <v>0.0</v>
      </c>
      <c r="DM8" s="651">
        <v>0.0</v>
      </c>
      <c r="DN8" s="651">
        <v>0.0</v>
      </c>
      <c r="DO8" s="651">
        <v>0.0</v>
      </c>
      <c r="DP8" s="651">
        <v>0.0</v>
      </c>
      <c r="DQ8" s="651"/>
      <c r="DR8" s="651"/>
      <c r="DS8" s="651">
        <v>0.0</v>
      </c>
      <c r="DT8" s="651">
        <v>0.0</v>
      </c>
      <c r="DU8" s="651">
        <v>0.0</v>
      </c>
      <c r="DV8" s="651">
        <v>0.0</v>
      </c>
      <c r="DW8" s="651">
        <v>0.0</v>
      </c>
      <c r="DX8" s="651"/>
      <c r="DY8" s="651"/>
    </row>
    <row r="9" ht="12.0" customHeight="1">
      <c r="A9" s="651">
        <v>200911.0</v>
      </c>
      <c r="B9" s="652">
        <v>5.9556957E7</v>
      </c>
      <c r="C9" s="652">
        <v>2.9095891E7</v>
      </c>
      <c r="D9" s="652">
        <v>3.0461066E7</v>
      </c>
      <c r="E9" s="652">
        <v>2.96460373E7</v>
      </c>
      <c r="F9" s="652">
        <v>9511955.0</v>
      </c>
      <c r="G9" s="652">
        <v>2.96460373E7</v>
      </c>
      <c r="H9" s="652">
        <v>815028.6999999993</v>
      </c>
      <c r="I9" s="652"/>
      <c r="J9" s="652"/>
      <c r="K9" s="652">
        <v>6.0392739E7</v>
      </c>
      <c r="L9" s="652">
        <v>2.7547251E7</v>
      </c>
      <c r="M9" s="652">
        <v>3.2845488E7</v>
      </c>
      <c r="N9" s="652">
        <v>2.6139138E7</v>
      </c>
      <c r="O9" s="652">
        <v>6706350.0</v>
      </c>
      <c r="P9" s="652"/>
      <c r="Q9" s="652"/>
      <c r="R9" s="652">
        <v>0.0</v>
      </c>
      <c r="S9" s="652">
        <v>0.0</v>
      </c>
      <c r="T9" s="652">
        <v>0.0</v>
      </c>
      <c r="U9" s="652">
        <v>6125805.0</v>
      </c>
      <c r="V9" s="652">
        <v>2943610.0</v>
      </c>
      <c r="W9" s="652">
        <v>6125805.0</v>
      </c>
      <c r="X9" s="652">
        <v>-6125805.0</v>
      </c>
      <c r="Y9" s="652"/>
      <c r="Z9" s="652"/>
      <c r="AA9" s="652">
        <v>0.0</v>
      </c>
      <c r="AB9" s="652">
        <v>0.0</v>
      </c>
      <c r="AC9" s="652">
        <v>0.0</v>
      </c>
      <c r="AD9" s="652">
        <v>0.0</v>
      </c>
      <c r="AE9" s="652">
        <v>0.0</v>
      </c>
      <c r="AF9" s="652"/>
      <c r="AG9" s="652"/>
      <c r="AH9" s="652">
        <v>4.0466341E7</v>
      </c>
      <c r="AI9" s="652">
        <v>2.6396141E7</v>
      </c>
      <c r="AJ9" s="652">
        <v>1.40702E7</v>
      </c>
      <c r="AK9" s="652">
        <v>9156076.0</v>
      </c>
      <c r="AL9" s="652">
        <v>3602262.0</v>
      </c>
      <c r="AM9" s="652">
        <v>9156076.0</v>
      </c>
      <c r="AN9" s="652">
        <v>4914124.0</v>
      </c>
      <c r="AO9" s="652"/>
      <c r="AP9" s="652"/>
      <c r="AQ9" s="652">
        <v>3.7739514E7</v>
      </c>
      <c r="AR9" s="652">
        <v>2.5139751E7</v>
      </c>
      <c r="AS9" s="652">
        <v>1.2599763E7</v>
      </c>
      <c r="AT9" s="652">
        <v>6314629.0</v>
      </c>
      <c r="AU9" s="652">
        <v>6285134.0</v>
      </c>
      <c r="AV9" s="652"/>
      <c r="AW9" s="652"/>
      <c r="AX9" s="652">
        <v>1.8784226E7</v>
      </c>
      <c r="AY9" s="652">
        <v>2559030.0</v>
      </c>
      <c r="AZ9" s="652">
        <v>1.6225196E7</v>
      </c>
      <c r="BA9" s="652">
        <v>1.32640228E7</v>
      </c>
      <c r="BB9" s="652">
        <v>2966083.0</v>
      </c>
      <c r="BC9" s="652">
        <v>1.32640228E7</v>
      </c>
      <c r="BD9" s="652">
        <v>2961173.1999999993</v>
      </c>
      <c r="BE9" s="652"/>
      <c r="BF9" s="652"/>
      <c r="BG9" s="652">
        <v>2.2653225E7</v>
      </c>
      <c r="BH9" s="652">
        <v>2407500.0</v>
      </c>
      <c r="BI9" s="652">
        <v>2.0245725E7</v>
      </c>
      <c r="BJ9" s="652">
        <v>1.4892965E7</v>
      </c>
      <c r="BK9" s="652">
        <v>5352760.0</v>
      </c>
      <c r="BL9" s="652"/>
      <c r="BM9" s="652"/>
      <c r="BN9" s="652">
        <v>306390.0</v>
      </c>
      <c r="BO9" s="652">
        <v>140720.0</v>
      </c>
      <c r="BP9" s="652">
        <v>165670.0</v>
      </c>
      <c r="BQ9" s="652">
        <v>8283.5</v>
      </c>
      <c r="BR9" s="652">
        <v>0.0</v>
      </c>
      <c r="BS9" s="652">
        <v>8283.5</v>
      </c>
      <c r="BT9" s="652">
        <v>157386.5</v>
      </c>
      <c r="BU9" s="652"/>
      <c r="BV9" s="652"/>
      <c r="BW9" s="652">
        <v>0.0</v>
      </c>
      <c r="BX9" s="652">
        <v>0.0</v>
      </c>
      <c r="BY9" s="652">
        <v>0.0</v>
      </c>
      <c r="BZ9" s="651">
        <v>0.0</v>
      </c>
      <c r="CA9" s="651">
        <v>0.0</v>
      </c>
      <c r="CB9" s="651"/>
      <c r="CC9" s="651"/>
      <c r="CD9" s="651">
        <v>0.0</v>
      </c>
      <c r="CE9" s="651">
        <v>0.0</v>
      </c>
      <c r="CF9" s="651">
        <v>0.0</v>
      </c>
      <c r="CG9" s="651">
        <v>0.0</v>
      </c>
      <c r="CH9" s="652">
        <v>0.0</v>
      </c>
      <c r="CI9" s="652">
        <v>0.0</v>
      </c>
      <c r="CJ9" s="652">
        <v>0.0</v>
      </c>
      <c r="CK9" s="652"/>
      <c r="CL9" s="652"/>
      <c r="CM9" s="652">
        <v>0.0</v>
      </c>
      <c r="CN9" s="652">
        <v>0.0</v>
      </c>
      <c r="CO9" s="652">
        <v>0.0</v>
      </c>
      <c r="CP9" s="652">
        <v>0.0</v>
      </c>
      <c r="CQ9" s="652">
        <v>0.0</v>
      </c>
      <c r="CR9" s="652"/>
      <c r="CS9" s="652"/>
      <c r="CT9" s="651">
        <v>0.0</v>
      </c>
      <c r="CU9" s="651">
        <v>0.0</v>
      </c>
      <c r="CV9" s="651">
        <v>0.0</v>
      </c>
      <c r="CW9" s="651">
        <v>1091850.0</v>
      </c>
      <c r="CX9" s="651"/>
      <c r="CY9" s="651">
        <v>1091850.0</v>
      </c>
      <c r="CZ9" s="651">
        <v>-1091850.0</v>
      </c>
      <c r="DA9" s="651"/>
      <c r="DB9" s="651"/>
      <c r="DC9" s="651">
        <v>0.0</v>
      </c>
      <c r="DD9" s="651">
        <v>0.0</v>
      </c>
      <c r="DE9" s="651">
        <v>0.0</v>
      </c>
      <c r="DF9" s="651">
        <v>0.0</v>
      </c>
      <c r="DG9" s="651">
        <v>0.0</v>
      </c>
      <c r="DH9" s="651"/>
      <c r="DI9" s="651"/>
      <c r="DJ9" s="651">
        <v>0.0</v>
      </c>
      <c r="DK9" s="651">
        <v>0.0</v>
      </c>
      <c r="DL9" s="651">
        <v>0.0</v>
      </c>
      <c r="DM9" s="651">
        <v>0.0</v>
      </c>
      <c r="DN9" s="651">
        <v>0.0</v>
      </c>
      <c r="DO9" s="651">
        <v>0.0</v>
      </c>
      <c r="DP9" s="651">
        <v>0.0</v>
      </c>
      <c r="DQ9" s="651"/>
      <c r="DR9" s="651"/>
      <c r="DS9" s="651">
        <v>0.0</v>
      </c>
      <c r="DT9" s="651">
        <v>0.0</v>
      </c>
      <c r="DU9" s="651">
        <v>0.0</v>
      </c>
      <c r="DV9" s="651">
        <v>0.0</v>
      </c>
      <c r="DW9" s="651">
        <v>0.0</v>
      </c>
      <c r="DX9" s="651"/>
      <c r="DY9" s="651"/>
    </row>
    <row r="10" ht="12.0" customHeight="1">
      <c r="A10" s="651">
        <v>200912.0</v>
      </c>
      <c r="B10" s="652">
        <v>5.7372841E7</v>
      </c>
      <c r="C10" s="652">
        <v>2.9784557E7</v>
      </c>
      <c r="D10" s="652">
        <v>2.7588284E7</v>
      </c>
      <c r="E10" s="652">
        <v>3.32313892E7</v>
      </c>
      <c r="F10" s="652">
        <v>1.3697007E7</v>
      </c>
      <c r="G10" s="652">
        <v>3.32313892E7</v>
      </c>
      <c r="H10" s="652">
        <v>-5643105.199999999</v>
      </c>
      <c r="I10" s="652"/>
      <c r="J10" s="652"/>
      <c r="K10" s="652">
        <v>5.7094814E7</v>
      </c>
      <c r="L10" s="652">
        <v>2.8209791E7</v>
      </c>
      <c r="M10" s="652">
        <v>2.8885023E7</v>
      </c>
      <c r="N10" s="652">
        <v>2.5790815E7</v>
      </c>
      <c r="O10" s="652">
        <v>3094208.0</v>
      </c>
      <c r="P10" s="652"/>
      <c r="Q10" s="652"/>
      <c r="R10" s="652">
        <v>0.0</v>
      </c>
      <c r="S10" s="652">
        <v>0.0</v>
      </c>
      <c r="T10" s="652">
        <v>0.0</v>
      </c>
      <c r="U10" s="652">
        <v>5809680.0</v>
      </c>
      <c r="V10" s="652">
        <v>2299029.0</v>
      </c>
      <c r="W10" s="652">
        <v>5809680.0</v>
      </c>
      <c r="X10" s="652">
        <v>-5809680.0</v>
      </c>
      <c r="Y10" s="652"/>
      <c r="Z10" s="652"/>
      <c r="AA10" s="652">
        <v>0.0</v>
      </c>
      <c r="AB10" s="652">
        <v>0.0</v>
      </c>
      <c r="AC10" s="652">
        <v>0.0</v>
      </c>
      <c r="AD10" s="652">
        <v>0.0</v>
      </c>
      <c r="AE10" s="652">
        <v>0.0</v>
      </c>
      <c r="AF10" s="652"/>
      <c r="AG10" s="652"/>
      <c r="AH10" s="652">
        <v>3.9815243E7</v>
      </c>
      <c r="AI10" s="652">
        <v>2.6188636E7</v>
      </c>
      <c r="AJ10" s="652">
        <v>1.3626607E7</v>
      </c>
      <c r="AK10" s="652">
        <v>9292633.85</v>
      </c>
      <c r="AL10" s="652">
        <v>3870283.0</v>
      </c>
      <c r="AM10" s="652">
        <v>9292633.85</v>
      </c>
      <c r="AN10" s="652">
        <v>4333973.15</v>
      </c>
      <c r="AO10" s="652"/>
      <c r="AP10" s="652"/>
      <c r="AQ10" s="652">
        <v>3.7382114E7</v>
      </c>
      <c r="AR10" s="652">
        <v>2.5299791E7</v>
      </c>
      <c r="AS10" s="652">
        <v>1.2082323E7</v>
      </c>
      <c r="AT10" s="652">
        <v>6566758.0</v>
      </c>
      <c r="AU10" s="652">
        <v>5515565.0</v>
      </c>
      <c r="AV10" s="652"/>
      <c r="AW10" s="652"/>
      <c r="AX10" s="652">
        <v>1.6864103E7</v>
      </c>
      <c r="AY10" s="652">
        <v>3273161.0</v>
      </c>
      <c r="AZ10" s="652">
        <v>1.3590942E7</v>
      </c>
      <c r="BA10" s="652">
        <v>1.67012076E7</v>
      </c>
      <c r="BB10" s="652">
        <v>7527695.0</v>
      </c>
      <c r="BC10" s="652">
        <v>1.67012076E7</v>
      </c>
      <c r="BD10" s="652">
        <v>-3110265.5999999996</v>
      </c>
      <c r="BE10" s="652"/>
      <c r="BF10" s="652"/>
      <c r="BG10" s="652">
        <v>1.97127E7</v>
      </c>
      <c r="BH10" s="652">
        <v>2910000.0</v>
      </c>
      <c r="BI10" s="652">
        <v>1.68027E7</v>
      </c>
      <c r="BJ10" s="652">
        <v>1.4042513E7</v>
      </c>
      <c r="BK10" s="652">
        <v>2760187.0</v>
      </c>
      <c r="BL10" s="652"/>
      <c r="BM10" s="652"/>
      <c r="BN10" s="652">
        <v>693495.0</v>
      </c>
      <c r="BO10" s="652">
        <v>322760.0</v>
      </c>
      <c r="BP10" s="652">
        <v>370735.0</v>
      </c>
      <c r="BQ10" s="652">
        <v>18536.75</v>
      </c>
      <c r="BR10" s="652">
        <v>0.0</v>
      </c>
      <c r="BS10" s="652">
        <v>18536.75</v>
      </c>
      <c r="BT10" s="652">
        <v>352198.25</v>
      </c>
      <c r="BU10" s="652"/>
      <c r="BV10" s="652"/>
      <c r="BW10" s="652">
        <v>0.0</v>
      </c>
      <c r="BX10" s="652">
        <v>0.0</v>
      </c>
      <c r="BY10" s="652">
        <v>0.0</v>
      </c>
      <c r="BZ10" s="651">
        <v>0.0</v>
      </c>
      <c r="CA10" s="651">
        <v>0.0</v>
      </c>
      <c r="CB10" s="651"/>
      <c r="CC10" s="651"/>
      <c r="CD10" s="651">
        <v>0.0</v>
      </c>
      <c r="CE10" s="651">
        <v>0.0</v>
      </c>
      <c r="CF10" s="651">
        <v>0.0</v>
      </c>
      <c r="CG10" s="651">
        <v>0.0</v>
      </c>
      <c r="CH10" s="652">
        <v>0.0</v>
      </c>
      <c r="CI10" s="652">
        <v>0.0</v>
      </c>
      <c r="CJ10" s="652">
        <v>0.0</v>
      </c>
      <c r="CK10" s="652"/>
      <c r="CL10" s="652"/>
      <c r="CM10" s="652">
        <v>0.0</v>
      </c>
      <c r="CN10" s="652">
        <v>0.0</v>
      </c>
      <c r="CO10" s="652">
        <v>0.0</v>
      </c>
      <c r="CP10" s="652">
        <v>0.0</v>
      </c>
      <c r="CQ10" s="652">
        <v>0.0</v>
      </c>
      <c r="CR10" s="652"/>
      <c r="CS10" s="652"/>
      <c r="CT10" s="651">
        <v>0.0</v>
      </c>
      <c r="CU10" s="651">
        <v>0.0</v>
      </c>
      <c r="CV10" s="651">
        <v>0.0</v>
      </c>
      <c r="CW10" s="651">
        <v>1409331.0</v>
      </c>
      <c r="CX10" s="651"/>
      <c r="CY10" s="651">
        <v>1409331.0</v>
      </c>
      <c r="CZ10" s="651">
        <v>-1409331.0</v>
      </c>
      <c r="DA10" s="651"/>
      <c r="DB10" s="651"/>
      <c r="DC10" s="651">
        <v>0.0</v>
      </c>
      <c r="DD10" s="651">
        <v>0.0</v>
      </c>
      <c r="DE10" s="651">
        <v>0.0</v>
      </c>
      <c r="DF10" s="651">
        <v>0.0</v>
      </c>
      <c r="DG10" s="651">
        <v>0.0</v>
      </c>
      <c r="DH10" s="651"/>
      <c r="DI10" s="651"/>
      <c r="DJ10" s="651">
        <v>0.0</v>
      </c>
      <c r="DK10" s="651">
        <v>0.0</v>
      </c>
      <c r="DL10" s="651">
        <v>0.0</v>
      </c>
      <c r="DM10" s="651">
        <v>0.0</v>
      </c>
      <c r="DN10" s="651">
        <v>0.0</v>
      </c>
      <c r="DO10" s="651">
        <v>0.0</v>
      </c>
      <c r="DP10" s="651">
        <v>0.0</v>
      </c>
      <c r="DQ10" s="651"/>
      <c r="DR10" s="651"/>
      <c r="DS10" s="651">
        <v>0.0</v>
      </c>
      <c r="DT10" s="651">
        <v>0.0</v>
      </c>
      <c r="DU10" s="651">
        <v>0.0</v>
      </c>
      <c r="DV10" s="651">
        <v>0.0</v>
      </c>
      <c r="DW10" s="651">
        <v>0.0</v>
      </c>
      <c r="DX10" s="651"/>
      <c r="DY10" s="651"/>
    </row>
    <row r="11" ht="12.0" customHeight="1">
      <c r="A11" s="651">
        <v>201001.0</v>
      </c>
      <c r="B11" s="652">
        <v>5.3625472E7</v>
      </c>
      <c r="C11" s="652">
        <v>2.8846471E7</v>
      </c>
      <c r="D11" s="652">
        <v>2.4779001E7</v>
      </c>
      <c r="E11" s="652">
        <v>2.41974528E7</v>
      </c>
      <c r="F11" s="652">
        <v>8734921.0</v>
      </c>
      <c r="G11" s="652">
        <v>2.41974528E7</v>
      </c>
      <c r="H11" s="652">
        <v>581548.1999999993</v>
      </c>
      <c r="I11" s="652"/>
      <c r="J11" s="652"/>
      <c r="K11" s="652">
        <v>5.5994236E7</v>
      </c>
      <c r="L11" s="652">
        <v>2.7070394E7</v>
      </c>
      <c r="M11" s="652">
        <v>2.8923842E7</v>
      </c>
      <c r="N11" s="652">
        <v>2.6586874E7</v>
      </c>
      <c r="O11" s="652">
        <v>2336968.0</v>
      </c>
      <c r="P11" s="652"/>
      <c r="Q11" s="652"/>
      <c r="R11" s="652">
        <v>0.0</v>
      </c>
      <c r="S11" s="652">
        <v>0.0</v>
      </c>
      <c r="T11" s="652">
        <v>0.0</v>
      </c>
      <c r="U11" s="652">
        <v>5712705.0</v>
      </c>
      <c r="V11" s="652">
        <v>2757057.0</v>
      </c>
      <c r="W11" s="652">
        <v>5712705.0</v>
      </c>
      <c r="X11" s="652">
        <v>-5712705.0</v>
      </c>
      <c r="Y11" s="652"/>
      <c r="Z11" s="652"/>
      <c r="AA11" s="652">
        <v>0.0</v>
      </c>
      <c r="AB11" s="652">
        <v>0.0</v>
      </c>
      <c r="AC11" s="652">
        <v>0.0</v>
      </c>
      <c r="AD11" s="652">
        <v>0.0</v>
      </c>
      <c r="AE11" s="652">
        <v>0.0</v>
      </c>
      <c r="AF11" s="652"/>
      <c r="AG11" s="652"/>
      <c r="AH11" s="652">
        <v>3.9873422E7</v>
      </c>
      <c r="AI11" s="652">
        <v>2.6591917E7</v>
      </c>
      <c r="AJ11" s="652">
        <v>1.3281505E7</v>
      </c>
      <c r="AK11" s="652">
        <v>8565972.5</v>
      </c>
      <c r="AL11" s="652">
        <v>3529291.0</v>
      </c>
      <c r="AM11" s="652">
        <v>8565972.5</v>
      </c>
      <c r="AN11" s="652">
        <v>4715532.5</v>
      </c>
      <c r="AO11" s="652"/>
      <c r="AP11" s="652"/>
      <c r="AQ11" s="652">
        <v>3.7495336E7</v>
      </c>
      <c r="AR11" s="652">
        <v>2.5340394E7</v>
      </c>
      <c r="AS11" s="652">
        <v>1.2154942E7</v>
      </c>
      <c r="AT11" s="652">
        <v>6171207.0</v>
      </c>
      <c r="AU11" s="652">
        <v>5983735.0</v>
      </c>
      <c r="AV11" s="652"/>
      <c r="AW11" s="652"/>
      <c r="AX11" s="652">
        <v>1.2861335E7</v>
      </c>
      <c r="AY11" s="652">
        <v>1637674.0</v>
      </c>
      <c r="AZ11" s="652">
        <v>1.1223661E7</v>
      </c>
      <c r="BA11" s="652">
        <v>9150102.55</v>
      </c>
      <c r="BB11" s="652">
        <v>2448573.0</v>
      </c>
      <c r="BC11" s="652">
        <v>9150102.55</v>
      </c>
      <c r="BD11" s="652">
        <v>2073558.4499999993</v>
      </c>
      <c r="BE11" s="652"/>
      <c r="BF11" s="652"/>
      <c r="BG11" s="652">
        <v>1.84989E7</v>
      </c>
      <c r="BH11" s="652">
        <v>1730000.0</v>
      </c>
      <c r="BI11" s="652">
        <v>1.67689E7</v>
      </c>
      <c r="BJ11" s="652">
        <v>1.5504123E7</v>
      </c>
      <c r="BK11" s="652">
        <v>1264777.0</v>
      </c>
      <c r="BL11" s="652"/>
      <c r="BM11" s="652"/>
      <c r="BN11" s="652">
        <v>890715.0</v>
      </c>
      <c r="BO11" s="652">
        <v>616880.0</v>
      </c>
      <c r="BP11" s="652">
        <v>273835.0</v>
      </c>
      <c r="BQ11" s="652">
        <v>13691.75</v>
      </c>
      <c r="BR11" s="652">
        <v>0.0</v>
      </c>
      <c r="BS11" s="652">
        <v>13691.75</v>
      </c>
      <c r="BT11" s="652">
        <v>260143.25</v>
      </c>
      <c r="BU11" s="652"/>
      <c r="BV11" s="652"/>
      <c r="BW11" s="652">
        <v>0.0</v>
      </c>
      <c r="BX11" s="652">
        <v>0.0</v>
      </c>
      <c r="BY11" s="652">
        <v>0.0</v>
      </c>
      <c r="BZ11" s="651">
        <v>0.0</v>
      </c>
      <c r="CA11" s="651">
        <v>0.0</v>
      </c>
      <c r="CB11" s="651"/>
      <c r="CC11" s="651"/>
      <c r="CD11" s="651">
        <v>0.0</v>
      </c>
      <c r="CE11" s="651">
        <v>0.0</v>
      </c>
      <c r="CF11" s="651">
        <v>0.0</v>
      </c>
      <c r="CG11" s="651">
        <v>0.0</v>
      </c>
      <c r="CH11" s="652">
        <v>0.0</v>
      </c>
      <c r="CI11" s="652">
        <v>0.0</v>
      </c>
      <c r="CJ11" s="652">
        <v>0.0</v>
      </c>
      <c r="CK11" s="652"/>
      <c r="CL11" s="652"/>
      <c r="CM11" s="652">
        <v>0.0</v>
      </c>
      <c r="CN11" s="652">
        <v>0.0</v>
      </c>
      <c r="CO11" s="652">
        <v>0.0</v>
      </c>
      <c r="CP11" s="652">
        <v>0.0</v>
      </c>
      <c r="CQ11" s="652">
        <v>0.0</v>
      </c>
      <c r="CR11" s="652"/>
      <c r="CS11" s="652"/>
      <c r="CT11" s="651">
        <v>0.0</v>
      </c>
      <c r="CU11" s="651">
        <v>0.0</v>
      </c>
      <c r="CV11" s="651">
        <v>0.0</v>
      </c>
      <c r="CW11" s="651">
        <v>754981.0</v>
      </c>
      <c r="CX11" s="651"/>
      <c r="CY11" s="651">
        <v>754981.0</v>
      </c>
      <c r="CZ11" s="651">
        <v>-754981.0</v>
      </c>
      <c r="DA11" s="651"/>
      <c r="DB11" s="651"/>
      <c r="DC11" s="651">
        <v>0.0</v>
      </c>
      <c r="DD11" s="651">
        <v>0.0</v>
      </c>
      <c r="DE11" s="651">
        <v>0.0</v>
      </c>
      <c r="DF11" s="651">
        <v>0.0</v>
      </c>
      <c r="DG11" s="651">
        <v>0.0</v>
      </c>
      <c r="DH11" s="651"/>
      <c r="DI11" s="651"/>
      <c r="DJ11" s="651">
        <v>0.0</v>
      </c>
      <c r="DK11" s="651">
        <v>0.0</v>
      </c>
      <c r="DL11" s="651">
        <v>0.0</v>
      </c>
      <c r="DM11" s="651">
        <v>0.0</v>
      </c>
      <c r="DN11" s="651">
        <v>0.0</v>
      </c>
      <c r="DO11" s="651">
        <v>0.0</v>
      </c>
      <c r="DP11" s="651">
        <v>0.0</v>
      </c>
      <c r="DQ11" s="651"/>
      <c r="DR11" s="651"/>
      <c r="DS11" s="651">
        <v>0.0</v>
      </c>
      <c r="DT11" s="651">
        <v>0.0</v>
      </c>
      <c r="DU11" s="651">
        <v>0.0</v>
      </c>
      <c r="DV11" s="651">
        <v>0.0</v>
      </c>
      <c r="DW11" s="651">
        <v>0.0</v>
      </c>
      <c r="DX11" s="651"/>
      <c r="DY11" s="651"/>
    </row>
    <row r="12" ht="12.0" customHeight="1">
      <c r="A12" s="651">
        <v>201002.0</v>
      </c>
      <c r="B12" s="652">
        <v>4.7655643E7</v>
      </c>
      <c r="C12" s="652">
        <v>2.4285418E7</v>
      </c>
      <c r="D12" s="652">
        <v>2.3370225E7</v>
      </c>
      <c r="E12" s="652">
        <v>2.394254025E7</v>
      </c>
      <c r="F12" s="652">
        <v>8493753.0</v>
      </c>
      <c r="G12" s="652">
        <v>2.394254025E7</v>
      </c>
      <c r="H12" s="652">
        <v>-572315.25</v>
      </c>
      <c r="I12" s="652"/>
      <c r="J12" s="652"/>
      <c r="K12" s="652">
        <v>5.2657274E7</v>
      </c>
      <c r="L12" s="652">
        <v>2.3004902E7</v>
      </c>
      <c r="M12" s="652">
        <v>2.9652372E7</v>
      </c>
      <c r="N12" s="652">
        <v>2.7531896E7</v>
      </c>
      <c r="O12" s="652">
        <v>2120476.0</v>
      </c>
      <c r="P12" s="652"/>
      <c r="Q12" s="652"/>
      <c r="R12" s="652">
        <v>0.0</v>
      </c>
      <c r="S12" s="652">
        <v>0.0</v>
      </c>
      <c r="T12" s="652">
        <v>0.0</v>
      </c>
      <c r="U12" s="652">
        <v>5235570.0</v>
      </c>
      <c r="V12" s="652">
        <v>2573883.0</v>
      </c>
      <c r="W12" s="652">
        <v>5235570.0</v>
      </c>
      <c r="X12" s="652">
        <v>-5235570.0</v>
      </c>
      <c r="Y12" s="652"/>
      <c r="Z12" s="652"/>
      <c r="AA12" s="652">
        <v>0.0</v>
      </c>
      <c r="AB12" s="652">
        <v>0.0</v>
      </c>
      <c r="AC12" s="652">
        <v>0.0</v>
      </c>
      <c r="AD12" s="652">
        <v>0.0</v>
      </c>
      <c r="AE12" s="652">
        <v>0.0</v>
      </c>
      <c r="AF12" s="652"/>
      <c r="AG12" s="652"/>
      <c r="AH12" s="652">
        <v>3.2042268E7</v>
      </c>
      <c r="AI12" s="652">
        <v>2.0766827E7</v>
      </c>
      <c r="AJ12" s="652">
        <v>1.1275441E7</v>
      </c>
      <c r="AK12" s="652">
        <v>8714573.05</v>
      </c>
      <c r="AL12" s="652">
        <v>3560334.0</v>
      </c>
      <c r="AM12" s="652">
        <v>8714573.05</v>
      </c>
      <c r="AN12" s="652">
        <v>2560867.9499999993</v>
      </c>
      <c r="AO12" s="652"/>
      <c r="AP12" s="652"/>
      <c r="AQ12" s="652">
        <v>3.0066524E7</v>
      </c>
      <c r="AR12" s="652">
        <v>2.0157402E7</v>
      </c>
      <c r="AS12" s="652">
        <v>9909122.0</v>
      </c>
      <c r="AT12" s="652">
        <v>6370511.0</v>
      </c>
      <c r="AU12" s="652">
        <v>3538611.0</v>
      </c>
      <c r="AV12" s="652"/>
      <c r="AW12" s="652"/>
      <c r="AX12" s="652">
        <v>1.463791E7</v>
      </c>
      <c r="AY12" s="652">
        <v>2888921.0</v>
      </c>
      <c r="AZ12" s="652">
        <v>1.1748989E7</v>
      </c>
      <c r="BA12" s="652">
        <v>9108311.45</v>
      </c>
      <c r="BB12" s="652">
        <v>2359536.0</v>
      </c>
      <c r="BC12" s="652">
        <v>9108311.45</v>
      </c>
      <c r="BD12" s="652">
        <v>2640677.5500000007</v>
      </c>
      <c r="BE12" s="652"/>
      <c r="BF12" s="652"/>
      <c r="BG12" s="652">
        <v>2.259075E7</v>
      </c>
      <c r="BH12" s="652">
        <v>2847500.0</v>
      </c>
      <c r="BI12" s="652">
        <v>1.974325E7</v>
      </c>
      <c r="BJ12" s="652">
        <v>1.6269841E7</v>
      </c>
      <c r="BK12" s="652">
        <v>3473409.0</v>
      </c>
      <c r="BL12" s="652"/>
      <c r="BM12" s="652"/>
      <c r="BN12" s="652">
        <v>975465.0</v>
      </c>
      <c r="BO12" s="652">
        <v>629670.0</v>
      </c>
      <c r="BP12" s="652">
        <v>345795.0</v>
      </c>
      <c r="BQ12" s="652">
        <v>17289.75</v>
      </c>
      <c r="BR12" s="652">
        <v>0.0</v>
      </c>
      <c r="BS12" s="652">
        <v>17289.75</v>
      </c>
      <c r="BT12" s="652">
        <v>328505.25</v>
      </c>
      <c r="BU12" s="652"/>
      <c r="BV12" s="652"/>
      <c r="BW12" s="652">
        <v>0.0</v>
      </c>
      <c r="BX12" s="652">
        <v>0.0</v>
      </c>
      <c r="BY12" s="652">
        <v>0.0</v>
      </c>
      <c r="BZ12" s="651">
        <v>0.0</v>
      </c>
      <c r="CA12" s="651">
        <v>0.0</v>
      </c>
      <c r="CB12" s="651"/>
      <c r="CC12" s="651"/>
      <c r="CD12" s="651">
        <v>0.0</v>
      </c>
      <c r="CE12" s="651">
        <v>0.0</v>
      </c>
      <c r="CF12" s="651">
        <v>0.0</v>
      </c>
      <c r="CG12" s="651">
        <v>0.0</v>
      </c>
      <c r="CH12" s="652">
        <v>0.0</v>
      </c>
      <c r="CI12" s="652">
        <v>0.0</v>
      </c>
      <c r="CJ12" s="652">
        <v>0.0</v>
      </c>
      <c r="CK12" s="652"/>
      <c r="CL12" s="652"/>
      <c r="CM12" s="652">
        <v>0.0</v>
      </c>
      <c r="CN12" s="652">
        <v>0.0</v>
      </c>
      <c r="CO12" s="652">
        <v>0.0</v>
      </c>
      <c r="CP12" s="652">
        <v>0.0</v>
      </c>
      <c r="CQ12" s="652">
        <v>0.0</v>
      </c>
      <c r="CR12" s="652"/>
      <c r="CS12" s="652"/>
      <c r="CT12" s="651">
        <v>0.0</v>
      </c>
      <c r="CU12" s="651">
        <v>0.0</v>
      </c>
      <c r="CV12" s="651">
        <v>0.0</v>
      </c>
      <c r="CW12" s="651">
        <v>866796.0</v>
      </c>
      <c r="CX12" s="651"/>
      <c r="CY12" s="651">
        <v>866796.0</v>
      </c>
      <c r="CZ12" s="651">
        <v>-866796.0</v>
      </c>
      <c r="DA12" s="651"/>
      <c r="DB12" s="651"/>
      <c r="DC12" s="651">
        <v>0.0</v>
      </c>
      <c r="DD12" s="651">
        <v>0.0</v>
      </c>
      <c r="DE12" s="651">
        <v>0.0</v>
      </c>
      <c r="DF12" s="651">
        <v>0.0</v>
      </c>
      <c r="DG12" s="651">
        <v>0.0</v>
      </c>
      <c r="DH12" s="651"/>
      <c r="DI12" s="651"/>
      <c r="DJ12" s="651">
        <v>0.0</v>
      </c>
      <c r="DK12" s="651">
        <v>0.0</v>
      </c>
      <c r="DL12" s="651">
        <v>0.0</v>
      </c>
      <c r="DM12" s="651">
        <v>0.0</v>
      </c>
      <c r="DN12" s="651">
        <v>0.0</v>
      </c>
      <c r="DO12" s="651">
        <v>0.0</v>
      </c>
      <c r="DP12" s="651">
        <v>0.0</v>
      </c>
      <c r="DQ12" s="651"/>
      <c r="DR12" s="651"/>
      <c r="DS12" s="651">
        <v>0.0</v>
      </c>
      <c r="DT12" s="651">
        <v>0.0</v>
      </c>
      <c r="DU12" s="651">
        <v>0.0</v>
      </c>
      <c r="DV12" s="651">
        <v>0.0</v>
      </c>
      <c r="DW12" s="651">
        <v>0.0</v>
      </c>
      <c r="DX12" s="651"/>
      <c r="DY12" s="651"/>
    </row>
    <row r="13" ht="12.0" customHeight="1">
      <c r="A13" s="651">
        <v>201003.0</v>
      </c>
      <c r="B13" s="652">
        <v>4.7105171E7</v>
      </c>
      <c r="C13" s="652">
        <v>2.1353136E7</v>
      </c>
      <c r="D13" s="652">
        <v>2.5752035E7</v>
      </c>
      <c r="E13" s="652">
        <v>4.427043274999999E7</v>
      </c>
      <c r="F13" s="652">
        <v>1.5510812E7</v>
      </c>
      <c r="G13" s="652">
        <v>4.427043274999999E7</v>
      </c>
      <c r="H13" s="652">
        <v>-1.849214775E7</v>
      </c>
      <c r="I13" s="652"/>
      <c r="J13" s="652"/>
      <c r="K13" s="652">
        <v>4.6838495E7</v>
      </c>
      <c r="L13" s="652">
        <v>1.7400023E7</v>
      </c>
      <c r="M13" s="652">
        <v>2.9438472E7</v>
      </c>
      <c r="N13" s="652">
        <v>2.9884264E7</v>
      </c>
      <c r="O13" s="652">
        <v>-445792.0</v>
      </c>
      <c r="P13" s="652"/>
      <c r="Q13" s="652"/>
      <c r="R13" s="652">
        <v>0.0</v>
      </c>
      <c r="S13" s="652">
        <v>0.0</v>
      </c>
      <c r="T13" s="652">
        <v>0.0</v>
      </c>
      <c r="U13" s="652">
        <v>8478307.0</v>
      </c>
      <c r="V13" s="652">
        <v>4099371.0</v>
      </c>
      <c r="W13" s="652">
        <v>8478307.0</v>
      </c>
      <c r="X13" s="652">
        <v>-8478307.0</v>
      </c>
      <c r="Y13" s="652"/>
      <c r="Z13" s="652"/>
      <c r="AA13" s="652">
        <v>0.0</v>
      </c>
      <c r="AB13" s="652">
        <v>0.0</v>
      </c>
      <c r="AC13" s="652">
        <v>0.0</v>
      </c>
      <c r="AD13" s="652">
        <v>0.0</v>
      </c>
      <c r="AE13" s="652">
        <v>0.0</v>
      </c>
      <c r="AF13" s="652"/>
      <c r="AG13" s="652"/>
      <c r="AH13" s="652">
        <v>2.7846734E7</v>
      </c>
      <c r="AI13" s="652">
        <v>1.7876801E7</v>
      </c>
      <c r="AJ13" s="652">
        <v>9969933.0</v>
      </c>
      <c r="AK13" s="652">
        <v>1.511441465E7</v>
      </c>
      <c r="AL13" s="652">
        <v>6452937.0</v>
      </c>
      <c r="AM13" s="652">
        <v>1.511441465E7</v>
      </c>
      <c r="AN13" s="652">
        <v>-5144481.65</v>
      </c>
      <c r="AO13" s="652"/>
      <c r="AP13" s="652"/>
      <c r="AQ13" s="652">
        <v>2.4567995E7</v>
      </c>
      <c r="AR13" s="652">
        <v>1.6320023E7</v>
      </c>
      <c r="AS13" s="652">
        <v>8247972.0</v>
      </c>
      <c r="AT13" s="652">
        <v>6750517.0</v>
      </c>
      <c r="AU13" s="652">
        <v>1497455.0</v>
      </c>
      <c r="AV13" s="652"/>
      <c r="AW13" s="652"/>
      <c r="AX13" s="652">
        <v>1.8462799E7</v>
      </c>
      <c r="AY13" s="652">
        <v>2798815.0</v>
      </c>
      <c r="AZ13" s="652">
        <v>1.5663984E7</v>
      </c>
      <c r="BA13" s="652">
        <v>1.68763142E7</v>
      </c>
      <c r="BB13" s="652">
        <v>4958504.0</v>
      </c>
      <c r="BC13" s="652">
        <v>1.68763142E7</v>
      </c>
      <c r="BD13" s="652">
        <v>-1186080.1999999993</v>
      </c>
      <c r="BE13" s="652"/>
      <c r="BF13" s="652"/>
      <c r="BG13" s="652">
        <v>2.22705E7</v>
      </c>
      <c r="BH13" s="652">
        <v>1080000.0</v>
      </c>
      <c r="BI13" s="652">
        <v>2.11905E7</v>
      </c>
      <c r="BJ13" s="652">
        <v>1.8242203E7</v>
      </c>
      <c r="BK13" s="652">
        <v>2948297.0</v>
      </c>
      <c r="BL13" s="652"/>
      <c r="BM13" s="652"/>
      <c r="BN13" s="652">
        <v>795638.0</v>
      </c>
      <c r="BO13" s="652">
        <v>677520.0</v>
      </c>
      <c r="BP13" s="652">
        <v>118118.0</v>
      </c>
      <c r="BQ13" s="652">
        <v>5905.900000000001</v>
      </c>
      <c r="BR13" s="652">
        <v>0.0</v>
      </c>
      <c r="BS13" s="652">
        <v>5905.900000000001</v>
      </c>
      <c r="BT13" s="652">
        <v>112212.1</v>
      </c>
      <c r="BU13" s="652"/>
      <c r="BV13" s="652"/>
      <c r="BW13" s="652">
        <v>0.0</v>
      </c>
      <c r="BX13" s="652">
        <v>0.0</v>
      </c>
      <c r="BY13" s="652">
        <v>0.0</v>
      </c>
      <c r="BZ13" s="651">
        <v>0.0</v>
      </c>
      <c r="CA13" s="651">
        <v>0.0</v>
      </c>
      <c r="CB13" s="651"/>
      <c r="CC13" s="651"/>
      <c r="CD13" s="651">
        <v>0.0</v>
      </c>
      <c r="CE13" s="651">
        <v>0.0</v>
      </c>
      <c r="CF13" s="651">
        <v>0.0</v>
      </c>
      <c r="CG13" s="651">
        <v>0.0</v>
      </c>
      <c r="CH13" s="652">
        <v>0.0</v>
      </c>
      <c r="CI13" s="652">
        <v>0.0</v>
      </c>
      <c r="CJ13" s="652">
        <v>0.0</v>
      </c>
      <c r="CK13" s="652"/>
      <c r="CL13" s="652"/>
      <c r="CM13" s="652">
        <v>0.0</v>
      </c>
      <c r="CN13" s="652">
        <v>0.0</v>
      </c>
      <c r="CO13" s="652">
        <v>0.0</v>
      </c>
      <c r="CP13" s="652">
        <v>0.0</v>
      </c>
      <c r="CQ13" s="652">
        <v>0.0</v>
      </c>
      <c r="CR13" s="652"/>
      <c r="CS13" s="652"/>
      <c r="CT13" s="651">
        <v>0.0</v>
      </c>
      <c r="CU13" s="651">
        <v>0.0</v>
      </c>
      <c r="CV13" s="651">
        <v>0.0</v>
      </c>
      <c r="CW13" s="651">
        <v>3795491.0</v>
      </c>
      <c r="CX13" s="651"/>
      <c r="CY13" s="651">
        <v>3795491.0</v>
      </c>
      <c r="CZ13" s="651">
        <v>-3795491.0</v>
      </c>
      <c r="DA13" s="651"/>
      <c r="DB13" s="651"/>
      <c r="DC13" s="651">
        <v>0.0</v>
      </c>
      <c r="DD13" s="651">
        <v>0.0</v>
      </c>
      <c r="DE13" s="651">
        <v>0.0</v>
      </c>
      <c r="DF13" s="651">
        <v>0.0</v>
      </c>
      <c r="DG13" s="651">
        <v>0.0</v>
      </c>
      <c r="DH13" s="651"/>
      <c r="DI13" s="651"/>
      <c r="DJ13" s="651">
        <v>0.0</v>
      </c>
      <c r="DK13" s="651">
        <v>0.0</v>
      </c>
      <c r="DL13" s="651">
        <v>0.0</v>
      </c>
      <c r="DM13" s="651">
        <v>0.0</v>
      </c>
      <c r="DN13" s="651">
        <v>0.0</v>
      </c>
      <c r="DO13" s="651">
        <v>0.0</v>
      </c>
      <c r="DP13" s="651">
        <v>0.0</v>
      </c>
      <c r="DQ13" s="651"/>
      <c r="DR13" s="651"/>
      <c r="DS13" s="651">
        <v>0.0</v>
      </c>
      <c r="DT13" s="651">
        <v>0.0</v>
      </c>
      <c r="DU13" s="651">
        <v>0.0</v>
      </c>
      <c r="DV13" s="651">
        <v>0.0</v>
      </c>
      <c r="DW13" s="651">
        <v>0.0</v>
      </c>
      <c r="DX13" s="651"/>
      <c r="DY13" s="651"/>
    </row>
    <row r="14" ht="12.0" customHeight="1">
      <c r="A14" s="651">
        <v>201004.0</v>
      </c>
      <c r="B14" s="652">
        <v>5.1074416E7</v>
      </c>
      <c r="C14" s="652">
        <v>1.9550747E7</v>
      </c>
      <c r="D14" s="652">
        <v>3.1523669E7</v>
      </c>
      <c r="E14" s="652">
        <v>3.157613245E7</v>
      </c>
      <c r="F14" s="652">
        <v>0.0</v>
      </c>
      <c r="G14" s="652">
        <v>3.157613245E7</v>
      </c>
      <c r="H14" s="652">
        <v>-52463.449999999255</v>
      </c>
      <c r="I14" s="652"/>
      <c r="J14" s="652"/>
      <c r="K14" s="652">
        <v>4.5105279E7</v>
      </c>
      <c r="L14" s="652">
        <v>1.6997327E7</v>
      </c>
      <c r="M14" s="652">
        <v>2.8107952E7</v>
      </c>
      <c r="N14" s="652">
        <v>2.8E7</v>
      </c>
      <c r="O14" s="652">
        <v>107952.0</v>
      </c>
      <c r="P14" s="652"/>
      <c r="Q14" s="652"/>
      <c r="R14" s="652">
        <v>0.0</v>
      </c>
      <c r="S14" s="652">
        <v>0.0</v>
      </c>
      <c r="T14" s="652">
        <v>0.0</v>
      </c>
      <c r="U14" s="652">
        <v>4510701.0</v>
      </c>
      <c r="V14" s="652"/>
      <c r="W14" s="652">
        <v>4510701.0</v>
      </c>
      <c r="X14" s="652">
        <v>-4510701.0</v>
      </c>
      <c r="Y14" s="652"/>
      <c r="Z14" s="652"/>
      <c r="AA14" s="652">
        <v>0.0</v>
      </c>
      <c r="AB14" s="652">
        <v>0.0</v>
      </c>
      <c r="AC14" s="652">
        <v>0.0</v>
      </c>
      <c r="AD14" s="652">
        <v>5360356.0</v>
      </c>
      <c r="AE14" s="652">
        <v>-5360356.0</v>
      </c>
      <c r="AF14" s="652"/>
      <c r="AG14" s="652"/>
      <c r="AH14" s="652">
        <v>2.9401929E7</v>
      </c>
      <c r="AI14" s="652">
        <v>1.8820887E7</v>
      </c>
      <c r="AJ14" s="652">
        <v>1.0581042E7</v>
      </c>
      <c r="AK14" s="652">
        <v>8926690.6</v>
      </c>
      <c r="AL14" s="652"/>
      <c r="AM14" s="652">
        <v>8926690.6</v>
      </c>
      <c r="AN14" s="652">
        <v>1654351.4000000004</v>
      </c>
      <c r="AO14" s="652"/>
      <c r="AP14" s="652"/>
      <c r="AQ14" s="652">
        <v>2.5369479E7</v>
      </c>
      <c r="AR14" s="652">
        <v>1.6409827E7</v>
      </c>
      <c r="AS14" s="652">
        <v>8959652.0</v>
      </c>
      <c r="AT14" s="652">
        <v>8342204.0</v>
      </c>
      <c r="AU14" s="652">
        <v>617448.0</v>
      </c>
      <c r="AV14" s="652"/>
      <c r="AW14" s="652"/>
      <c r="AX14" s="652">
        <v>2.1153487E7</v>
      </c>
      <c r="AY14" s="652">
        <v>430660.0</v>
      </c>
      <c r="AZ14" s="652">
        <v>2.0722827E7</v>
      </c>
      <c r="BA14" s="652">
        <v>1.639659185E7</v>
      </c>
      <c r="BB14" s="652"/>
      <c r="BC14" s="652">
        <v>1.639659185E7</v>
      </c>
      <c r="BD14" s="652">
        <v>4326235.15</v>
      </c>
      <c r="BE14" s="652"/>
      <c r="BF14" s="652"/>
      <c r="BG14" s="652">
        <v>1.97358E7</v>
      </c>
      <c r="BH14" s="652">
        <v>587500.0</v>
      </c>
      <c r="BI14" s="652">
        <v>1.91483E7</v>
      </c>
      <c r="BJ14" s="652">
        <v>1.5619601E7</v>
      </c>
      <c r="BK14" s="652">
        <v>3528699.0</v>
      </c>
      <c r="BL14" s="652"/>
      <c r="BM14" s="652"/>
      <c r="BN14" s="652">
        <v>519000.0</v>
      </c>
      <c r="BO14" s="652">
        <v>299200.0</v>
      </c>
      <c r="BP14" s="652">
        <v>219800.0</v>
      </c>
      <c r="BQ14" s="652">
        <v>10990.0</v>
      </c>
      <c r="BR14" s="652"/>
      <c r="BS14" s="652">
        <v>10990.0</v>
      </c>
      <c r="BT14" s="652">
        <v>208810.0</v>
      </c>
      <c r="BU14" s="652"/>
      <c r="BV14" s="652"/>
      <c r="BW14" s="652">
        <v>0.0</v>
      </c>
      <c r="BX14" s="652">
        <v>0.0</v>
      </c>
      <c r="BY14" s="652">
        <v>0.0</v>
      </c>
      <c r="BZ14" s="651">
        <v>0.0</v>
      </c>
      <c r="CA14" s="651">
        <v>0.0</v>
      </c>
      <c r="CB14" s="651"/>
      <c r="CC14" s="651"/>
      <c r="CD14" s="651">
        <v>0.0</v>
      </c>
      <c r="CE14" s="651">
        <v>0.0</v>
      </c>
      <c r="CF14" s="651">
        <v>0.0</v>
      </c>
      <c r="CG14" s="651">
        <v>0.0</v>
      </c>
      <c r="CH14" s="652"/>
      <c r="CI14" s="652">
        <v>0.0</v>
      </c>
      <c r="CJ14" s="652">
        <v>0.0</v>
      </c>
      <c r="CK14" s="652"/>
      <c r="CL14" s="652"/>
      <c r="CM14" s="652">
        <v>0.0</v>
      </c>
      <c r="CN14" s="652">
        <v>0.0</v>
      </c>
      <c r="CO14" s="652">
        <v>0.0</v>
      </c>
      <c r="CP14" s="652">
        <v>2550939.0</v>
      </c>
      <c r="CQ14" s="652">
        <v>-2550939.0</v>
      </c>
      <c r="CR14" s="652"/>
      <c r="CS14" s="652"/>
      <c r="CT14" s="651">
        <v>0.0</v>
      </c>
      <c r="CU14" s="651">
        <v>0.0</v>
      </c>
      <c r="CV14" s="651">
        <v>0.0</v>
      </c>
      <c r="CW14" s="651">
        <v>1731159.0</v>
      </c>
      <c r="CX14" s="651"/>
      <c r="CY14" s="651">
        <v>1731159.0</v>
      </c>
      <c r="CZ14" s="651">
        <v>-1731159.0</v>
      </c>
      <c r="DA14" s="651"/>
      <c r="DB14" s="651"/>
      <c r="DC14" s="651">
        <v>0.0</v>
      </c>
      <c r="DD14" s="651">
        <v>0.0</v>
      </c>
      <c r="DE14" s="651">
        <v>0.0</v>
      </c>
      <c r="DF14" s="651">
        <v>0.0</v>
      </c>
      <c r="DG14" s="651">
        <v>0.0</v>
      </c>
      <c r="DH14" s="651"/>
      <c r="DI14" s="651"/>
      <c r="DJ14" s="651">
        <v>0.0</v>
      </c>
      <c r="DK14" s="651">
        <v>0.0</v>
      </c>
      <c r="DL14" s="651">
        <v>0.0</v>
      </c>
      <c r="DM14" s="651">
        <v>0.0</v>
      </c>
      <c r="DN14" s="651">
        <v>0.0</v>
      </c>
      <c r="DO14" s="651">
        <v>0.0</v>
      </c>
      <c r="DP14" s="651">
        <v>0.0</v>
      </c>
      <c r="DQ14" s="651"/>
      <c r="DR14" s="651"/>
      <c r="DS14" s="651">
        <v>0.0</v>
      </c>
      <c r="DT14" s="651">
        <v>0.0</v>
      </c>
      <c r="DU14" s="651">
        <v>0.0</v>
      </c>
      <c r="DV14" s="651">
        <v>0.0</v>
      </c>
      <c r="DW14" s="651">
        <v>0.0</v>
      </c>
      <c r="DX14" s="651"/>
      <c r="DY14" s="651"/>
    </row>
    <row r="15" ht="12.0" customHeight="1">
      <c r="A15" s="651">
        <v>201005.0</v>
      </c>
      <c r="B15" s="652">
        <v>5.9803046E7</v>
      </c>
      <c r="C15" s="652">
        <v>2.2308644E7</v>
      </c>
      <c r="D15" s="652">
        <v>3.7494402E7</v>
      </c>
      <c r="E15" s="652">
        <v>3.52072881E7</v>
      </c>
      <c r="F15" s="652">
        <v>0.0</v>
      </c>
      <c r="G15" s="652">
        <v>3.52072881E7</v>
      </c>
      <c r="H15" s="652">
        <v>2337853.9000000004</v>
      </c>
      <c r="I15" s="652"/>
      <c r="J15" s="652"/>
      <c r="K15" s="652">
        <v>5.2243075E7</v>
      </c>
      <c r="L15" s="652">
        <v>2.1191446E7</v>
      </c>
      <c r="M15" s="652">
        <v>3.1051629E7</v>
      </c>
      <c r="N15" s="652">
        <v>2.6610996E7</v>
      </c>
      <c r="O15" s="652">
        <v>4440633.0</v>
      </c>
      <c r="P15" s="652"/>
      <c r="Q15" s="652"/>
      <c r="R15" s="652">
        <v>0.0</v>
      </c>
      <c r="S15" s="652">
        <v>0.0</v>
      </c>
      <c r="T15" s="652">
        <v>0.0</v>
      </c>
      <c r="U15" s="652">
        <v>5705900.0</v>
      </c>
      <c r="V15" s="652"/>
      <c r="W15" s="652">
        <v>5705900.0</v>
      </c>
      <c r="X15" s="652">
        <v>-5705900.0</v>
      </c>
      <c r="Y15" s="652"/>
      <c r="Z15" s="652"/>
      <c r="AA15" s="652">
        <v>0.0</v>
      </c>
      <c r="AB15" s="652">
        <v>0.0</v>
      </c>
      <c r="AC15" s="652">
        <v>0.0</v>
      </c>
      <c r="AD15" s="652">
        <v>5348114.0</v>
      </c>
      <c r="AE15" s="652">
        <v>-5348114.0</v>
      </c>
      <c r="AF15" s="652"/>
      <c r="AG15" s="652"/>
      <c r="AH15" s="652">
        <v>3.1498976E7</v>
      </c>
      <c r="AI15" s="652">
        <v>2.0510444E7</v>
      </c>
      <c r="AJ15" s="652">
        <v>1.0988532E7</v>
      </c>
      <c r="AK15" s="652">
        <v>1.05841241E7</v>
      </c>
      <c r="AL15" s="652"/>
      <c r="AM15" s="652">
        <v>1.05841241E7</v>
      </c>
      <c r="AN15" s="652">
        <v>428897.9000000004</v>
      </c>
      <c r="AO15" s="652"/>
      <c r="AP15" s="652"/>
      <c r="AQ15" s="652">
        <v>2.9662825E7</v>
      </c>
      <c r="AR15" s="652">
        <v>1.9707446E7</v>
      </c>
      <c r="AS15" s="652">
        <v>9955379.0</v>
      </c>
      <c r="AT15" s="652">
        <v>7368320.0</v>
      </c>
      <c r="AU15" s="652">
        <v>2587059.0</v>
      </c>
      <c r="AV15" s="652"/>
      <c r="AW15" s="652"/>
      <c r="AX15" s="652">
        <v>2.798592E7</v>
      </c>
      <c r="AY15" s="652">
        <v>1509450.0</v>
      </c>
      <c r="AZ15" s="652">
        <v>2.647647E7</v>
      </c>
      <c r="BA15" s="652">
        <v>1.6915594E7</v>
      </c>
      <c r="BB15" s="652"/>
      <c r="BC15" s="652">
        <v>1.6915594E7</v>
      </c>
      <c r="BD15" s="652">
        <v>9587126.0</v>
      </c>
      <c r="BE15" s="652"/>
      <c r="BF15" s="652"/>
      <c r="BG15" s="652">
        <v>2.258025E7</v>
      </c>
      <c r="BH15" s="652">
        <v>1484000.0</v>
      </c>
      <c r="BI15" s="652">
        <v>2.109625E7</v>
      </c>
      <c r="BJ15" s="652">
        <v>1.5188698E7</v>
      </c>
      <c r="BK15" s="652">
        <v>5907552.0</v>
      </c>
      <c r="BL15" s="652"/>
      <c r="BM15" s="652"/>
      <c r="BN15" s="652">
        <v>318150.0</v>
      </c>
      <c r="BO15" s="652">
        <v>288750.0</v>
      </c>
      <c r="BP15" s="652">
        <v>29400.0</v>
      </c>
      <c r="BQ15" s="652">
        <v>1470.0</v>
      </c>
      <c r="BR15" s="652"/>
      <c r="BS15" s="652">
        <v>1470.0</v>
      </c>
      <c r="BT15" s="652">
        <v>27930.0</v>
      </c>
      <c r="BU15" s="652"/>
      <c r="BV15" s="652"/>
      <c r="BW15" s="652">
        <v>0.0</v>
      </c>
      <c r="BX15" s="652">
        <v>0.0</v>
      </c>
      <c r="BY15" s="652">
        <v>0.0</v>
      </c>
      <c r="BZ15" s="651">
        <v>0.0</v>
      </c>
      <c r="CA15" s="651">
        <v>0.0</v>
      </c>
      <c r="CB15" s="651"/>
      <c r="CC15" s="651"/>
      <c r="CD15" s="651">
        <v>0.0</v>
      </c>
      <c r="CE15" s="651">
        <v>0.0</v>
      </c>
      <c r="CF15" s="651">
        <v>0.0</v>
      </c>
      <c r="CG15" s="651">
        <v>0.0</v>
      </c>
      <c r="CH15" s="652"/>
      <c r="CI15" s="652">
        <v>0.0</v>
      </c>
      <c r="CJ15" s="652">
        <v>0.0</v>
      </c>
      <c r="CK15" s="652"/>
      <c r="CL15" s="652"/>
      <c r="CM15" s="652">
        <v>0.0</v>
      </c>
      <c r="CN15" s="652">
        <v>0.0</v>
      </c>
      <c r="CO15" s="652">
        <v>0.0</v>
      </c>
      <c r="CP15" s="652">
        <v>2494889.0</v>
      </c>
      <c r="CQ15" s="652">
        <v>-2494889.0</v>
      </c>
      <c r="CR15" s="652"/>
      <c r="CS15" s="652"/>
      <c r="CT15" s="651">
        <v>0.0</v>
      </c>
      <c r="CU15" s="651">
        <v>0.0</v>
      </c>
      <c r="CV15" s="651">
        <v>0.0</v>
      </c>
      <c r="CW15" s="651">
        <v>2000200.0</v>
      </c>
      <c r="CX15" s="651"/>
      <c r="CY15" s="651">
        <v>2000200.0</v>
      </c>
      <c r="CZ15" s="651">
        <v>-2000200.0</v>
      </c>
      <c r="DA15" s="651"/>
      <c r="DB15" s="651"/>
      <c r="DC15" s="651">
        <v>0.0</v>
      </c>
      <c r="DD15" s="651">
        <v>0.0</v>
      </c>
      <c r="DE15" s="651">
        <v>0.0</v>
      </c>
      <c r="DF15" s="651">
        <v>0.0</v>
      </c>
      <c r="DG15" s="651">
        <v>0.0</v>
      </c>
      <c r="DH15" s="651"/>
      <c r="DI15" s="651"/>
      <c r="DJ15" s="651">
        <v>0.0</v>
      </c>
      <c r="DK15" s="651">
        <v>0.0</v>
      </c>
      <c r="DL15" s="651">
        <v>0.0</v>
      </c>
      <c r="DM15" s="651">
        <v>0.0</v>
      </c>
      <c r="DN15" s="651">
        <v>0.0</v>
      </c>
      <c r="DO15" s="651">
        <v>0.0</v>
      </c>
      <c r="DP15" s="651">
        <v>0.0</v>
      </c>
      <c r="DQ15" s="651"/>
      <c r="DR15" s="651"/>
      <c r="DS15" s="651">
        <v>0.0</v>
      </c>
      <c r="DT15" s="651">
        <v>0.0</v>
      </c>
      <c r="DU15" s="651">
        <v>0.0</v>
      </c>
      <c r="DV15" s="651">
        <v>0.0</v>
      </c>
      <c r="DW15" s="651">
        <v>0.0</v>
      </c>
      <c r="DX15" s="651"/>
      <c r="DY15" s="651"/>
    </row>
    <row r="16" ht="12.0" customHeight="1">
      <c r="A16" s="651">
        <v>201006.0</v>
      </c>
      <c r="B16" s="652">
        <v>6.5006612E7</v>
      </c>
      <c r="C16" s="652">
        <v>2.580667E7</v>
      </c>
      <c r="D16" s="652">
        <v>3.9199942E7</v>
      </c>
      <c r="E16" s="652">
        <v>3.906333167644381E7</v>
      </c>
      <c r="F16" s="652">
        <v>0.0</v>
      </c>
      <c r="G16" s="652">
        <v>3.906333167644381E7</v>
      </c>
      <c r="H16" s="652">
        <v>192270.32355619362</v>
      </c>
      <c r="I16" s="652"/>
      <c r="J16" s="652"/>
      <c r="K16" s="652">
        <v>5.9833713E7</v>
      </c>
      <c r="L16" s="652">
        <v>2.2146585E7</v>
      </c>
      <c r="M16" s="652">
        <v>3.7687128E7</v>
      </c>
      <c r="N16" s="652">
        <v>3.461191E7</v>
      </c>
      <c r="O16" s="652">
        <v>3075218.0</v>
      </c>
      <c r="P16" s="652"/>
      <c r="Q16" s="652"/>
      <c r="R16" s="652">
        <v>0.0</v>
      </c>
      <c r="S16" s="652">
        <v>0.0</v>
      </c>
      <c r="T16" s="652">
        <v>0.0</v>
      </c>
      <c r="U16" s="652">
        <v>4806224.730272342</v>
      </c>
      <c r="V16" s="652"/>
      <c r="W16" s="652">
        <v>4806224.730272342</v>
      </c>
      <c r="X16" s="652">
        <v>-4806224.730272342</v>
      </c>
      <c r="Y16" s="652"/>
      <c r="Z16" s="652"/>
      <c r="AA16" s="652">
        <v>0.0</v>
      </c>
      <c r="AB16" s="652">
        <v>0.0</v>
      </c>
      <c r="AC16" s="652">
        <v>0.0</v>
      </c>
      <c r="AD16" s="652">
        <v>6148080.0</v>
      </c>
      <c r="AE16" s="652">
        <v>-6148080.0</v>
      </c>
      <c r="AF16" s="652"/>
      <c r="AG16" s="652"/>
      <c r="AH16" s="652">
        <v>3.623515E7</v>
      </c>
      <c r="AI16" s="652">
        <v>2.382754E7</v>
      </c>
      <c r="AJ16" s="652">
        <v>1.240761E7</v>
      </c>
      <c r="AK16" s="652">
        <v>1.3794345068179345E7</v>
      </c>
      <c r="AL16" s="652"/>
      <c r="AM16" s="652">
        <v>1.3794345068179345E7</v>
      </c>
      <c r="AN16" s="652">
        <v>-1331075.0681793448</v>
      </c>
      <c r="AO16" s="652"/>
      <c r="AP16" s="652"/>
      <c r="AQ16" s="652">
        <v>2.9981583E7</v>
      </c>
      <c r="AR16" s="652">
        <v>1.9866085E7</v>
      </c>
      <c r="AS16" s="652">
        <v>1.0115498E7</v>
      </c>
      <c r="AT16" s="652">
        <v>9512192.0</v>
      </c>
      <c r="AU16" s="652">
        <v>603306.0</v>
      </c>
      <c r="AV16" s="652"/>
      <c r="AW16" s="652"/>
      <c r="AX16" s="652">
        <v>2.8444612E7</v>
      </c>
      <c r="AY16" s="652">
        <v>1683080.0</v>
      </c>
      <c r="AZ16" s="652">
        <v>2.6761532E7</v>
      </c>
      <c r="BA16" s="652">
        <v>1.8363629301548317E7</v>
      </c>
      <c r="BB16" s="652"/>
      <c r="BC16" s="652">
        <v>1.8363629301548317E7</v>
      </c>
      <c r="BD16" s="652">
        <v>8397902.698451683</v>
      </c>
      <c r="BE16" s="652"/>
      <c r="BF16" s="652"/>
      <c r="BG16" s="652">
        <v>2.985213E7</v>
      </c>
      <c r="BH16" s="652">
        <v>2280500.0</v>
      </c>
      <c r="BI16" s="652">
        <v>2.757163E7</v>
      </c>
      <c r="BJ16" s="652">
        <v>1.9877633E7</v>
      </c>
      <c r="BK16" s="652">
        <v>7693997.0</v>
      </c>
      <c r="BL16" s="652"/>
      <c r="BM16" s="652"/>
      <c r="BN16" s="652">
        <v>326850.0</v>
      </c>
      <c r="BO16" s="652">
        <v>296050.0</v>
      </c>
      <c r="BP16" s="652">
        <v>30800.0</v>
      </c>
      <c r="BQ16" s="652">
        <v>1540.0</v>
      </c>
      <c r="BR16" s="652"/>
      <c r="BS16" s="652">
        <v>1540.0</v>
      </c>
      <c r="BT16" s="652">
        <v>29260.0</v>
      </c>
      <c r="BU16" s="652"/>
      <c r="BV16" s="652"/>
      <c r="BW16" s="652">
        <v>0.0</v>
      </c>
      <c r="BX16" s="652">
        <v>0.0</v>
      </c>
      <c r="BY16" s="652">
        <v>0.0</v>
      </c>
      <c r="BZ16" s="651">
        <v>0.0</v>
      </c>
      <c r="CA16" s="651">
        <v>0.0</v>
      </c>
      <c r="CB16" s="651"/>
      <c r="CC16" s="651"/>
      <c r="CD16" s="651">
        <v>0.0</v>
      </c>
      <c r="CE16" s="651">
        <v>0.0</v>
      </c>
      <c r="CF16" s="651">
        <v>0.0</v>
      </c>
      <c r="CG16" s="651">
        <v>0.0</v>
      </c>
      <c r="CH16" s="652"/>
      <c r="CI16" s="652">
        <v>0.0</v>
      </c>
      <c r="CJ16" s="652">
        <v>0.0</v>
      </c>
      <c r="CK16" s="652"/>
      <c r="CL16" s="652"/>
      <c r="CM16" s="652">
        <v>0.0</v>
      </c>
      <c r="CN16" s="652">
        <v>0.0</v>
      </c>
      <c r="CO16" s="652">
        <v>0.0</v>
      </c>
      <c r="CP16" s="652">
        <v>1758606.0</v>
      </c>
      <c r="CQ16" s="652">
        <v>-1758606.0</v>
      </c>
      <c r="CR16" s="652"/>
      <c r="CS16" s="652"/>
      <c r="CT16" s="651">
        <v>0.0</v>
      </c>
      <c r="CU16" s="651">
        <v>0.0</v>
      </c>
      <c r="CV16" s="651">
        <v>0.0</v>
      </c>
      <c r="CW16" s="651">
        <v>2097592.576443802</v>
      </c>
      <c r="CX16" s="651"/>
      <c r="CY16" s="651">
        <v>2097592.576443802</v>
      </c>
      <c r="CZ16" s="651">
        <v>-2097592.576443802</v>
      </c>
      <c r="DA16" s="651"/>
      <c r="DB16" s="651"/>
      <c r="DC16" s="651">
        <v>0.0</v>
      </c>
      <c r="DD16" s="651">
        <v>0.0</v>
      </c>
      <c r="DE16" s="651">
        <v>0.0</v>
      </c>
      <c r="DF16" s="651">
        <v>0.0</v>
      </c>
      <c r="DG16" s="651">
        <v>0.0</v>
      </c>
      <c r="DH16" s="651"/>
      <c r="DI16" s="651"/>
      <c r="DJ16" s="651">
        <v>0.0</v>
      </c>
      <c r="DK16" s="651">
        <v>0.0</v>
      </c>
      <c r="DL16" s="651">
        <v>0.0</v>
      </c>
      <c r="DM16" s="651">
        <v>0.0</v>
      </c>
      <c r="DN16" s="651">
        <v>0.0</v>
      </c>
      <c r="DO16" s="651">
        <v>0.0</v>
      </c>
      <c r="DP16" s="651">
        <v>0.0</v>
      </c>
      <c r="DQ16" s="651"/>
      <c r="DR16" s="651"/>
      <c r="DS16" s="651">
        <v>0.0</v>
      </c>
      <c r="DT16" s="651">
        <v>0.0</v>
      </c>
      <c r="DU16" s="651">
        <v>0.0</v>
      </c>
      <c r="DV16" s="651">
        <v>0.0</v>
      </c>
      <c r="DW16" s="651">
        <v>0.0</v>
      </c>
      <c r="DX16" s="651"/>
      <c r="DY16" s="651"/>
    </row>
    <row r="17" ht="12.0" customHeight="1">
      <c r="A17" s="651">
        <v>201007.0</v>
      </c>
      <c r="B17" s="652">
        <v>6.2208786E7</v>
      </c>
      <c r="C17" s="652">
        <v>2.5065492E7</v>
      </c>
      <c r="D17" s="652">
        <v>3.7143294E7</v>
      </c>
      <c r="E17" s="652">
        <v>3.3011467894033123E7</v>
      </c>
      <c r="F17" s="652">
        <v>0.0</v>
      </c>
      <c r="G17" s="652">
        <v>3.3011467894033123E7</v>
      </c>
      <c r="H17" s="652">
        <v>4058663.1059668763</v>
      </c>
      <c r="I17" s="652"/>
      <c r="J17" s="652"/>
      <c r="K17" s="652">
        <v>5.8707421E7</v>
      </c>
      <c r="L17" s="652">
        <v>2.2860719E7</v>
      </c>
      <c r="M17" s="652">
        <v>3.5846702E7</v>
      </c>
      <c r="N17" s="652">
        <v>3.0156761E7</v>
      </c>
      <c r="O17" s="652">
        <v>5689941.0</v>
      </c>
      <c r="P17" s="652"/>
      <c r="Q17" s="652"/>
      <c r="R17" s="652">
        <v>0.0</v>
      </c>
      <c r="S17" s="652">
        <v>0.0</v>
      </c>
      <c r="T17" s="652">
        <v>0.0</v>
      </c>
      <c r="U17" s="652">
        <v>5521077.476665247</v>
      </c>
      <c r="V17" s="652"/>
      <c r="W17" s="652">
        <v>5521077.476665247</v>
      </c>
      <c r="X17" s="652">
        <v>-5521077.476665247</v>
      </c>
      <c r="Y17" s="652"/>
      <c r="Z17" s="652"/>
      <c r="AA17" s="652">
        <v>0.0</v>
      </c>
      <c r="AB17" s="652">
        <v>0.0</v>
      </c>
      <c r="AC17" s="652">
        <v>0.0</v>
      </c>
      <c r="AD17" s="652">
        <v>5563873.0</v>
      </c>
      <c r="AE17" s="652">
        <v>-5563873.0</v>
      </c>
      <c r="AF17" s="652"/>
      <c r="AG17" s="652"/>
      <c r="AH17" s="652">
        <v>3.4093998E7</v>
      </c>
      <c r="AI17" s="652">
        <v>2.1977462E7</v>
      </c>
      <c r="AJ17" s="652">
        <v>1.2116536E7</v>
      </c>
      <c r="AK17" s="652">
        <v>1.0633846211195169E7</v>
      </c>
      <c r="AL17" s="652"/>
      <c r="AM17" s="652">
        <v>1.0633846211195169E7</v>
      </c>
      <c r="AN17" s="652">
        <v>1409526.788804831</v>
      </c>
      <c r="AO17" s="652"/>
      <c r="AP17" s="652"/>
      <c r="AQ17" s="652">
        <v>3.1766888E7</v>
      </c>
      <c r="AR17" s="652">
        <v>2.0573218E7</v>
      </c>
      <c r="AS17" s="652">
        <v>1.119367E7</v>
      </c>
      <c r="AT17" s="652">
        <v>8017612.0</v>
      </c>
      <c r="AU17" s="652">
        <v>3176058.0</v>
      </c>
      <c r="AV17" s="652"/>
      <c r="AW17" s="652"/>
      <c r="AX17" s="652">
        <v>2.7784788E7</v>
      </c>
      <c r="AY17" s="652">
        <v>2788830.0</v>
      </c>
      <c r="AZ17" s="652">
        <v>2.4995958E7</v>
      </c>
      <c r="BA17" s="652">
        <v>1.5529091862139584E7</v>
      </c>
      <c r="BB17" s="652"/>
      <c r="BC17" s="652">
        <v>1.5529091862139584E7</v>
      </c>
      <c r="BD17" s="652">
        <v>9466866.137860416</v>
      </c>
      <c r="BE17" s="652"/>
      <c r="BF17" s="652"/>
      <c r="BG17" s="652">
        <v>2.6940533E7</v>
      </c>
      <c r="BH17" s="652">
        <v>2287500.0</v>
      </c>
      <c r="BI17" s="652">
        <v>2.4653033E7</v>
      </c>
      <c r="BJ17" s="652">
        <v>1.741504E7</v>
      </c>
      <c r="BK17" s="652">
        <v>7237993.0</v>
      </c>
      <c r="BL17" s="652"/>
      <c r="BM17" s="652"/>
      <c r="BN17" s="652">
        <v>330000.0</v>
      </c>
      <c r="BO17" s="652">
        <v>299200.0</v>
      </c>
      <c r="BP17" s="652">
        <v>30800.0</v>
      </c>
      <c r="BQ17" s="652">
        <v>1540.0</v>
      </c>
      <c r="BR17" s="652"/>
      <c r="BS17" s="652">
        <v>1540.0</v>
      </c>
      <c r="BT17" s="652">
        <v>29260.0</v>
      </c>
      <c r="BU17" s="652"/>
      <c r="BV17" s="652"/>
      <c r="BW17" s="652">
        <v>0.0</v>
      </c>
      <c r="BX17" s="652">
        <v>0.0</v>
      </c>
      <c r="BY17" s="652">
        <v>0.0</v>
      </c>
      <c r="BZ17" s="651">
        <v>0.0</v>
      </c>
      <c r="CA17" s="651">
        <v>0.0</v>
      </c>
      <c r="CB17" s="651"/>
      <c r="CC17" s="651"/>
      <c r="CD17" s="651">
        <v>0.0</v>
      </c>
      <c r="CE17" s="651">
        <v>0.0</v>
      </c>
      <c r="CF17" s="651">
        <v>0.0</v>
      </c>
      <c r="CG17" s="651">
        <v>0.0</v>
      </c>
      <c r="CH17" s="652"/>
      <c r="CI17" s="652">
        <v>0.0</v>
      </c>
      <c r="CJ17" s="652">
        <v>0.0</v>
      </c>
      <c r="CK17" s="652"/>
      <c r="CL17" s="652"/>
      <c r="CM17" s="652">
        <v>0.0</v>
      </c>
      <c r="CN17" s="652">
        <v>0.0</v>
      </c>
      <c r="CO17" s="652">
        <v>0.0</v>
      </c>
      <c r="CP17" s="652">
        <v>1586141.0</v>
      </c>
      <c r="CQ17" s="652">
        <v>-1586141.0</v>
      </c>
      <c r="CR17" s="652"/>
      <c r="CS17" s="652"/>
      <c r="CT17" s="651">
        <v>0.0</v>
      </c>
      <c r="CU17" s="651">
        <v>0.0</v>
      </c>
      <c r="CV17" s="651">
        <v>0.0</v>
      </c>
      <c r="CW17" s="651">
        <v>1325912.3440331228</v>
      </c>
      <c r="CX17" s="651"/>
      <c r="CY17" s="651">
        <v>1325912.3440331228</v>
      </c>
      <c r="CZ17" s="651">
        <v>-1325912.3440331228</v>
      </c>
      <c r="DA17" s="651"/>
      <c r="DB17" s="651"/>
      <c r="DC17" s="651">
        <v>0.0</v>
      </c>
      <c r="DD17" s="651">
        <v>0.0</v>
      </c>
      <c r="DE17" s="651">
        <v>0.0</v>
      </c>
      <c r="DF17" s="651">
        <v>0.0</v>
      </c>
      <c r="DG17" s="651">
        <v>0.0</v>
      </c>
      <c r="DH17" s="651"/>
      <c r="DI17" s="651"/>
      <c r="DJ17" s="651">
        <v>0.0</v>
      </c>
      <c r="DK17" s="651">
        <v>0.0</v>
      </c>
      <c r="DL17" s="651">
        <v>0.0</v>
      </c>
      <c r="DM17" s="651">
        <v>0.0</v>
      </c>
      <c r="DN17" s="651">
        <v>0.0</v>
      </c>
      <c r="DO17" s="651">
        <v>0.0</v>
      </c>
      <c r="DP17" s="651">
        <v>0.0</v>
      </c>
      <c r="DQ17" s="651"/>
      <c r="DR17" s="651"/>
      <c r="DS17" s="651">
        <v>0.0</v>
      </c>
      <c r="DT17" s="651">
        <v>0.0</v>
      </c>
      <c r="DU17" s="651">
        <v>0.0</v>
      </c>
      <c r="DV17" s="651">
        <v>0.0</v>
      </c>
      <c r="DW17" s="651">
        <v>0.0</v>
      </c>
      <c r="DX17" s="651"/>
      <c r="DY17" s="651"/>
    </row>
    <row r="18" ht="12.0" customHeight="1">
      <c r="A18" s="651">
        <v>201008.0</v>
      </c>
      <c r="B18" s="652">
        <v>5.8720292E7</v>
      </c>
      <c r="C18" s="652">
        <v>2.6670175E7</v>
      </c>
      <c r="D18" s="652">
        <v>3.2050117E7</v>
      </c>
      <c r="E18" s="652">
        <v>3.956343685E7</v>
      </c>
      <c r="F18" s="652">
        <v>0.0</v>
      </c>
      <c r="G18" s="652">
        <v>3.956343685E7</v>
      </c>
      <c r="H18" s="652">
        <v>-7509419.849999999</v>
      </c>
      <c r="I18" s="652"/>
      <c r="J18" s="652"/>
      <c r="K18" s="652">
        <v>5.9159474E7</v>
      </c>
      <c r="L18" s="652">
        <v>2.6089584E7</v>
      </c>
      <c r="M18" s="652">
        <v>3.306989E7</v>
      </c>
      <c r="N18" s="652">
        <v>2.7239358E7</v>
      </c>
      <c r="O18" s="652">
        <v>5830532.0</v>
      </c>
      <c r="P18" s="652"/>
      <c r="Q18" s="652"/>
      <c r="R18" s="652">
        <v>0.0</v>
      </c>
      <c r="S18" s="652">
        <v>0.0</v>
      </c>
      <c r="T18" s="652">
        <v>0.0</v>
      </c>
      <c r="U18" s="652">
        <v>5180892.0</v>
      </c>
      <c r="V18" s="652"/>
      <c r="W18" s="652">
        <v>5180892.0</v>
      </c>
      <c r="X18" s="652">
        <v>-5180892.0</v>
      </c>
      <c r="Y18" s="652"/>
      <c r="Z18" s="652"/>
      <c r="AA18" s="652">
        <v>0.0</v>
      </c>
      <c r="AB18" s="652">
        <v>0.0</v>
      </c>
      <c r="AC18" s="652">
        <v>0.0</v>
      </c>
      <c r="AD18" s="652">
        <v>5698174.0</v>
      </c>
      <c r="AE18" s="652">
        <v>-5698174.0</v>
      </c>
      <c r="AF18" s="652"/>
      <c r="AG18" s="652"/>
      <c r="AH18" s="652">
        <v>3.7652814E7</v>
      </c>
      <c r="AI18" s="652">
        <v>2.455365E7</v>
      </c>
      <c r="AJ18" s="652">
        <v>1.3099164E7</v>
      </c>
      <c r="AK18" s="652">
        <v>1.04298917E7</v>
      </c>
      <c r="AL18" s="652"/>
      <c r="AM18" s="652">
        <v>1.04298917E7</v>
      </c>
      <c r="AN18" s="652">
        <v>2673172.3000000007</v>
      </c>
      <c r="AO18" s="652"/>
      <c r="AP18" s="652"/>
      <c r="AQ18" s="652">
        <v>3.5526284E7</v>
      </c>
      <c r="AR18" s="652">
        <v>2.3349584E7</v>
      </c>
      <c r="AS18" s="652">
        <v>1.21767E7</v>
      </c>
      <c r="AT18" s="652">
        <v>7030398.0</v>
      </c>
      <c r="AU18" s="652">
        <v>5146302.0</v>
      </c>
      <c r="AV18" s="652"/>
      <c r="AW18" s="652"/>
      <c r="AX18" s="652">
        <v>1.9864424E7</v>
      </c>
      <c r="AY18" s="652">
        <v>1933875.0</v>
      </c>
      <c r="AZ18" s="652">
        <v>1.7930549E7</v>
      </c>
      <c r="BA18" s="652">
        <v>2.253882395E7</v>
      </c>
      <c r="BB18" s="652"/>
      <c r="BC18" s="652">
        <v>2.253882395E7</v>
      </c>
      <c r="BD18" s="652">
        <v>-4608274.949999999</v>
      </c>
      <c r="BE18" s="652"/>
      <c r="BF18" s="652"/>
      <c r="BG18" s="652">
        <v>2.363319E7</v>
      </c>
      <c r="BH18" s="652">
        <v>2740000.0</v>
      </c>
      <c r="BI18" s="652">
        <v>2.089319E7</v>
      </c>
      <c r="BJ18" s="652">
        <v>1.5325547E7</v>
      </c>
      <c r="BK18" s="652">
        <v>5567643.0</v>
      </c>
      <c r="BL18" s="652"/>
      <c r="BM18" s="652"/>
      <c r="BN18" s="652">
        <v>1203054.0</v>
      </c>
      <c r="BO18" s="652">
        <v>182650.0</v>
      </c>
      <c r="BP18" s="652">
        <v>1020404.0</v>
      </c>
      <c r="BQ18" s="652">
        <v>51020.200000000004</v>
      </c>
      <c r="BR18" s="652"/>
      <c r="BS18" s="652">
        <v>51020.200000000004</v>
      </c>
      <c r="BT18" s="652">
        <v>969383.8</v>
      </c>
      <c r="BU18" s="652"/>
      <c r="BV18" s="652"/>
      <c r="BW18" s="652">
        <v>0.0</v>
      </c>
      <c r="BX18" s="652">
        <v>0.0</v>
      </c>
      <c r="BY18" s="652">
        <v>0.0</v>
      </c>
      <c r="BZ18" s="651">
        <v>0.0</v>
      </c>
      <c r="CA18" s="651">
        <v>0.0</v>
      </c>
      <c r="CB18" s="651"/>
      <c r="CC18" s="651"/>
      <c r="CD18" s="651">
        <v>0.0</v>
      </c>
      <c r="CE18" s="651">
        <v>0.0</v>
      </c>
      <c r="CF18" s="651">
        <v>0.0</v>
      </c>
      <c r="CG18" s="651">
        <v>0.0</v>
      </c>
      <c r="CH18" s="652"/>
      <c r="CI18" s="652">
        <v>0.0</v>
      </c>
      <c r="CJ18" s="652">
        <v>0.0</v>
      </c>
      <c r="CK18" s="652"/>
      <c r="CL18" s="652"/>
      <c r="CM18" s="652">
        <v>0.0</v>
      </c>
      <c r="CN18" s="652">
        <v>0.0</v>
      </c>
      <c r="CO18" s="652">
        <v>0.0</v>
      </c>
      <c r="CP18" s="652">
        <v>1536141.0</v>
      </c>
      <c r="CQ18" s="652">
        <v>-1536141.0</v>
      </c>
      <c r="CR18" s="652"/>
      <c r="CS18" s="652"/>
      <c r="CT18" s="651">
        <v>0.0</v>
      </c>
      <c r="CU18" s="651">
        <v>0.0</v>
      </c>
      <c r="CV18" s="651">
        <v>0.0</v>
      </c>
      <c r="CW18" s="651">
        <v>1362809.0</v>
      </c>
      <c r="CX18" s="651"/>
      <c r="CY18" s="651">
        <v>1362809.0</v>
      </c>
      <c r="CZ18" s="651">
        <v>-1362809.0</v>
      </c>
      <c r="DA18" s="651"/>
      <c r="DB18" s="651"/>
      <c r="DC18" s="651">
        <v>0.0</v>
      </c>
      <c r="DD18" s="651">
        <v>0.0</v>
      </c>
      <c r="DE18" s="651">
        <v>0.0</v>
      </c>
      <c r="DF18" s="651">
        <v>0.0</v>
      </c>
      <c r="DG18" s="651">
        <v>0.0</v>
      </c>
      <c r="DH18" s="651"/>
      <c r="DI18" s="651"/>
      <c r="DJ18" s="651">
        <v>0.0</v>
      </c>
      <c r="DK18" s="651">
        <v>0.0</v>
      </c>
      <c r="DL18" s="651">
        <v>0.0</v>
      </c>
      <c r="DM18" s="651">
        <v>0.0</v>
      </c>
      <c r="DN18" s="651">
        <v>0.0</v>
      </c>
      <c r="DO18" s="651">
        <v>0.0</v>
      </c>
      <c r="DP18" s="651">
        <v>0.0</v>
      </c>
      <c r="DQ18" s="651"/>
      <c r="DR18" s="651"/>
      <c r="DS18" s="651">
        <v>0.0</v>
      </c>
      <c r="DT18" s="651">
        <v>0.0</v>
      </c>
      <c r="DU18" s="651">
        <v>0.0</v>
      </c>
      <c r="DV18" s="651">
        <v>0.0</v>
      </c>
      <c r="DW18" s="651">
        <v>0.0</v>
      </c>
      <c r="DX18" s="651"/>
      <c r="DY18" s="651"/>
    </row>
    <row r="19" ht="12.0" customHeight="1">
      <c r="A19" s="651">
        <v>201009.0</v>
      </c>
      <c r="B19" s="652">
        <v>5.171948E7</v>
      </c>
      <c r="C19" s="652">
        <v>2.5067191E7</v>
      </c>
      <c r="D19" s="652">
        <v>2.6652289E7</v>
      </c>
      <c r="E19" s="652">
        <v>3.7062854449999996E7</v>
      </c>
      <c r="F19" s="652">
        <v>0.0</v>
      </c>
      <c r="G19" s="652">
        <v>3.7062854449999996E7</v>
      </c>
      <c r="H19" s="652">
        <v>-1.0410565450000001E7</v>
      </c>
      <c r="I19" s="652"/>
      <c r="J19" s="652"/>
      <c r="K19" s="652">
        <v>4.8898258E7</v>
      </c>
      <c r="L19" s="652">
        <v>2.2329055E7</v>
      </c>
      <c r="M19" s="652">
        <v>2.6569203E7</v>
      </c>
      <c r="N19" s="652">
        <v>2.6896179E7</v>
      </c>
      <c r="O19" s="652">
        <v>-326976.0</v>
      </c>
      <c r="P19" s="652"/>
      <c r="Q19" s="652"/>
      <c r="R19" s="652">
        <v>0.0</v>
      </c>
      <c r="S19" s="652">
        <v>0.0</v>
      </c>
      <c r="T19" s="652">
        <v>0.0</v>
      </c>
      <c r="U19" s="652">
        <v>1.0257139E7</v>
      </c>
      <c r="V19" s="652"/>
      <c r="W19" s="652">
        <v>1.0257139E7</v>
      </c>
      <c r="X19" s="652">
        <v>-1.0257139E7</v>
      </c>
      <c r="Y19" s="652"/>
      <c r="Z19" s="652"/>
      <c r="AA19" s="652">
        <v>0.0</v>
      </c>
      <c r="AB19" s="652">
        <v>0.0</v>
      </c>
      <c r="AC19" s="652">
        <v>0.0</v>
      </c>
      <c r="AD19" s="652">
        <v>6290339.0</v>
      </c>
      <c r="AE19" s="652">
        <v>-6290339.0</v>
      </c>
      <c r="AF19" s="652"/>
      <c r="AG19" s="652"/>
      <c r="AH19" s="652">
        <v>3.6029621E7</v>
      </c>
      <c r="AI19" s="652">
        <v>2.3780336E7</v>
      </c>
      <c r="AJ19" s="652">
        <v>1.2249285E7</v>
      </c>
      <c r="AK19" s="652">
        <v>1.025691325E7</v>
      </c>
      <c r="AL19" s="652"/>
      <c r="AM19" s="652">
        <v>1.025691325E7</v>
      </c>
      <c r="AN19" s="652">
        <v>1992371.75</v>
      </c>
      <c r="AO19" s="652"/>
      <c r="AP19" s="652"/>
      <c r="AQ19" s="652">
        <v>3.1643923E7</v>
      </c>
      <c r="AR19" s="652">
        <v>2.1011555E7</v>
      </c>
      <c r="AS19" s="652">
        <v>1.0632368E7</v>
      </c>
      <c r="AT19" s="652">
        <v>7662123.0</v>
      </c>
      <c r="AU19" s="652">
        <v>2970245.0</v>
      </c>
      <c r="AV19" s="652"/>
      <c r="AW19" s="652"/>
      <c r="AX19" s="652">
        <v>1.5470613E7</v>
      </c>
      <c r="AY19" s="652">
        <v>1249855.0</v>
      </c>
      <c r="AZ19" s="652">
        <v>1.4220758E7</v>
      </c>
      <c r="BA19" s="652">
        <v>1.44012699E7</v>
      </c>
      <c r="BB19" s="652"/>
      <c r="BC19" s="652">
        <v>1.44012699E7</v>
      </c>
      <c r="BD19" s="652">
        <v>-180511.90000000037</v>
      </c>
      <c r="BE19" s="652"/>
      <c r="BF19" s="652"/>
      <c r="BG19" s="652">
        <v>1.7254335E7</v>
      </c>
      <c r="BH19" s="652">
        <v>1317500.0</v>
      </c>
      <c r="BI19" s="652">
        <v>1.5936835E7</v>
      </c>
      <c r="BJ19" s="652">
        <v>1.375848E7</v>
      </c>
      <c r="BK19" s="652">
        <v>2178355.0</v>
      </c>
      <c r="BL19" s="652"/>
      <c r="BM19" s="652"/>
      <c r="BN19" s="652">
        <v>219246.0</v>
      </c>
      <c r="BO19" s="652">
        <v>37000.0</v>
      </c>
      <c r="BP19" s="652">
        <v>182246.0</v>
      </c>
      <c r="BQ19" s="652">
        <v>740312.3</v>
      </c>
      <c r="BR19" s="652"/>
      <c r="BS19" s="652">
        <v>740312.3</v>
      </c>
      <c r="BT19" s="652">
        <v>-558066.3</v>
      </c>
      <c r="BU19" s="652"/>
      <c r="BV19" s="652"/>
      <c r="BW19" s="652">
        <v>0.0</v>
      </c>
      <c r="BX19" s="652">
        <v>0.0</v>
      </c>
      <c r="BY19" s="652">
        <v>0.0</v>
      </c>
      <c r="BZ19" s="651">
        <v>0.0</v>
      </c>
      <c r="CA19" s="651">
        <v>0.0</v>
      </c>
      <c r="CB19" s="651"/>
      <c r="CC19" s="651"/>
      <c r="CD19" s="651">
        <v>0.0</v>
      </c>
      <c r="CE19" s="651">
        <v>0.0</v>
      </c>
      <c r="CF19" s="651">
        <v>0.0</v>
      </c>
      <c r="CG19" s="651">
        <v>0.0</v>
      </c>
      <c r="CH19" s="652"/>
      <c r="CI19" s="652">
        <v>0.0</v>
      </c>
      <c r="CJ19" s="652">
        <v>0.0</v>
      </c>
      <c r="CK19" s="652"/>
      <c r="CL19" s="652"/>
      <c r="CM19" s="652">
        <v>0.0</v>
      </c>
      <c r="CN19" s="652">
        <v>0.0</v>
      </c>
      <c r="CO19" s="652">
        <v>0.0</v>
      </c>
      <c r="CP19" s="652">
        <v>1536141.0</v>
      </c>
      <c r="CQ19" s="652">
        <v>-1536141.0</v>
      </c>
      <c r="CR19" s="652"/>
      <c r="CS19" s="652"/>
      <c r="CT19" s="651">
        <v>0.0</v>
      </c>
      <c r="CU19" s="651">
        <v>0.0</v>
      </c>
      <c r="CV19" s="651">
        <v>0.0</v>
      </c>
      <c r="CW19" s="651">
        <v>1407220.0</v>
      </c>
      <c r="CX19" s="651"/>
      <c r="CY19" s="651">
        <v>1407220.0</v>
      </c>
      <c r="CZ19" s="651">
        <v>-1407220.0</v>
      </c>
      <c r="DA19" s="651"/>
      <c r="DB19" s="651"/>
      <c r="DC19" s="651">
        <v>0.0</v>
      </c>
      <c r="DD19" s="651">
        <v>0.0</v>
      </c>
      <c r="DE19" s="651">
        <v>0.0</v>
      </c>
      <c r="DF19" s="651">
        <v>0.0</v>
      </c>
      <c r="DG19" s="651">
        <v>0.0</v>
      </c>
      <c r="DH19" s="651"/>
      <c r="DI19" s="651"/>
      <c r="DJ19" s="651">
        <v>0.0</v>
      </c>
      <c r="DK19" s="651">
        <v>0.0</v>
      </c>
      <c r="DL19" s="651">
        <v>0.0</v>
      </c>
      <c r="DM19" s="651">
        <v>0.0</v>
      </c>
      <c r="DN19" s="651">
        <v>0.0</v>
      </c>
      <c r="DO19" s="651">
        <v>0.0</v>
      </c>
      <c r="DP19" s="651">
        <v>0.0</v>
      </c>
      <c r="DQ19" s="651"/>
      <c r="DR19" s="651"/>
      <c r="DS19" s="651">
        <v>0.0</v>
      </c>
      <c r="DT19" s="651">
        <v>0.0</v>
      </c>
      <c r="DU19" s="651">
        <v>0.0</v>
      </c>
      <c r="DV19" s="651">
        <v>0.0</v>
      </c>
      <c r="DW19" s="651">
        <v>0.0</v>
      </c>
      <c r="DX19" s="651"/>
      <c r="DY19" s="651"/>
    </row>
    <row r="20" ht="12.0" customHeight="1">
      <c r="A20" s="651">
        <v>201010.0</v>
      </c>
      <c r="B20" s="652">
        <v>6.1233528E7</v>
      </c>
      <c r="C20" s="652">
        <v>2.9943831E7</v>
      </c>
      <c r="D20" s="652">
        <v>3.1289697E7</v>
      </c>
      <c r="E20" s="652">
        <v>3.845567024999999E7</v>
      </c>
      <c r="F20" s="652">
        <v>0.0</v>
      </c>
      <c r="G20" s="652">
        <v>3.845567024999999E7</v>
      </c>
      <c r="H20" s="652">
        <v>-7146585.249999998</v>
      </c>
      <c r="I20" s="652"/>
      <c r="J20" s="652"/>
      <c r="K20" s="652">
        <v>6.5291808E7</v>
      </c>
      <c r="L20" s="652">
        <v>3.1561272E7</v>
      </c>
      <c r="M20" s="652">
        <v>3.3730536E7</v>
      </c>
      <c r="N20" s="652">
        <v>2.8543705E7</v>
      </c>
      <c r="O20" s="652">
        <v>5186831.0</v>
      </c>
      <c r="P20" s="652"/>
      <c r="Q20" s="652"/>
      <c r="R20" s="652">
        <v>0.0</v>
      </c>
      <c r="S20" s="652">
        <v>0.0</v>
      </c>
      <c r="T20" s="652">
        <v>0.0</v>
      </c>
      <c r="U20" s="652">
        <v>4588943.0</v>
      </c>
      <c r="V20" s="652"/>
      <c r="W20" s="652">
        <v>4588943.0</v>
      </c>
      <c r="X20" s="652">
        <v>-4588943.0</v>
      </c>
      <c r="Y20" s="652"/>
      <c r="Z20" s="652"/>
      <c r="AA20" s="652">
        <v>0.0</v>
      </c>
      <c r="AB20" s="652">
        <v>0.0</v>
      </c>
      <c r="AC20" s="652">
        <v>0.0</v>
      </c>
      <c r="AD20" s="652">
        <v>7609051.0</v>
      </c>
      <c r="AE20" s="652">
        <v>-7609051.0</v>
      </c>
      <c r="AF20" s="652"/>
      <c r="AG20" s="652"/>
      <c r="AH20" s="652">
        <v>4.2252267E7</v>
      </c>
      <c r="AI20" s="652">
        <v>2.7587781E7</v>
      </c>
      <c r="AJ20" s="652">
        <v>1.4664486E7</v>
      </c>
      <c r="AK20" s="652">
        <v>1.00601012E7</v>
      </c>
      <c r="AL20" s="652"/>
      <c r="AM20" s="652">
        <v>1.00601012E7</v>
      </c>
      <c r="AN20" s="652">
        <v>4623772.800000001</v>
      </c>
      <c r="AO20" s="652"/>
      <c r="AP20" s="652"/>
      <c r="AQ20" s="652">
        <v>4.3432698E7</v>
      </c>
      <c r="AR20" s="652">
        <v>2.8511272E7</v>
      </c>
      <c r="AS20" s="652">
        <v>1.4921426E7</v>
      </c>
      <c r="AT20" s="652">
        <v>8241323.0</v>
      </c>
      <c r="AU20" s="652">
        <v>6680103.0</v>
      </c>
      <c r="AV20" s="652"/>
      <c r="AW20" s="652"/>
      <c r="AX20" s="652">
        <v>1.8681958E7</v>
      </c>
      <c r="AY20" s="652">
        <v>2335050.0</v>
      </c>
      <c r="AZ20" s="652">
        <v>1.6346908E7</v>
      </c>
      <c r="BA20" s="652">
        <v>2.17581589E7</v>
      </c>
      <c r="BB20" s="652"/>
      <c r="BC20" s="652">
        <v>2.17581589E7</v>
      </c>
      <c r="BD20" s="652">
        <v>-5411250.8999999985</v>
      </c>
      <c r="BE20" s="652"/>
      <c r="BF20" s="652"/>
      <c r="BG20" s="652">
        <v>2.185911E7</v>
      </c>
      <c r="BH20" s="652">
        <v>3050000.0</v>
      </c>
      <c r="BI20" s="652">
        <v>1.880911E7</v>
      </c>
      <c r="BJ20" s="652">
        <v>1.3508093E7</v>
      </c>
      <c r="BK20" s="652">
        <v>5301017.0</v>
      </c>
      <c r="BL20" s="652"/>
      <c r="BM20" s="652"/>
      <c r="BN20" s="652">
        <v>299303.0</v>
      </c>
      <c r="BO20" s="652">
        <v>21000.0</v>
      </c>
      <c r="BP20" s="652">
        <v>278303.0</v>
      </c>
      <c r="BQ20" s="652">
        <v>685220.15</v>
      </c>
      <c r="BR20" s="652"/>
      <c r="BS20" s="652">
        <v>685220.15</v>
      </c>
      <c r="BT20" s="652">
        <v>-406917.15</v>
      </c>
      <c r="BU20" s="652"/>
      <c r="BV20" s="652"/>
      <c r="BW20" s="652">
        <v>0.0</v>
      </c>
      <c r="BX20" s="652">
        <v>0.0</v>
      </c>
      <c r="BY20" s="652">
        <v>0.0</v>
      </c>
      <c r="BZ20" s="651">
        <v>0.0</v>
      </c>
      <c r="CA20" s="651">
        <v>0.0</v>
      </c>
      <c r="CB20" s="651"/>
      <c r="CC20" s="651"/>
      <c r="CD20" s="651">
        <v>0.0</v>
      </c>
      <c r="CE20" s="651">
        <v>0.0</v>
      </c>
      <c r="CF20" s="651">
        <v>0.0</v>
      </c>
      <c r="CG20" s="651">
        <v>0.0</v>
      </c>
      <c r="CH20" s="652"/>
      <c r="CI20" s="652">
        <v>0.0</v>
      </c>
      <c r="CJ20" s="652">
        <v>0.0</v>
      </c>
      <c r="CK20" s="652"/>
      <c r="CL20" s="652"/>
      <c r="CM20" s="652">
        <v>0.0</v>
      </c>
      <c r="CN20" s="652">
        <v>0.0</v>
      </c>
      <c r="CO20" s="652">
        <v>0.0</v>
      </c>
      <c r="CP20" s="652">
        <v>1536141.0</v>
      </c>
      <c r="CQ20" s="652">
        <v>-1536141.0</v>
      </c>
      <c r="CR20" s="652"/>
      <c r="CS20" s="652"/>
      <c r="CT20" s="651">
        <v>0.0</v>
      </c>
      <c r="CU20" s="651">
        <v>0.0</v>
      </c>
      <c r="CV20" s="651">
        <v>0.0</v>
      </c>
      <c r="CW20" s="651">
        <v>1363247.0</v>
      </c>
      <c r="CX20" s="651"/>
      <c r="CY20" s="651">
        <v>1363247.0</v>
      </c>
      <c r="CZ20" s="651">
        <v>-1363247.0</v>
      </c>
      <c r="DA20" s="651"/>
      <c r="DB20" s="651"/>
      <c r="DC20" s="651">
        <v>0.0</v>
      </c>
      <c r="DD20" s="651">
        <v>0.0</v>
      </c>
      <c r="DE20" s="651">
        <v>0.0</v>
      </c>
      <c r="DF20" s="651">
        <v>0.0</v>
      </c>
      <c r="DG20" s="651">
        <v>0.0</v>
      </c>
      <c r="DH20" s="651"/>
      <c r="DI20" s="651"/>
      <c r="DJ20" s="651">
        <v>0.0</v>
      </c>
      <c r="DK20" s="651">
        <v>0.0</v>
      </c>
      <c r="DL20" s="651">
        <v>0.0</v>
      </c>
      <c r="DM20" s="651">
        <v>0.0</v>
      </c>
      <c r="DN20" s="651">
        <v>0.0</v>
      </c>
      <c r="DO20" s="651">
        <v>0.0</v>
      </c>
      <c r="DP20" s="651">
        <v>0.0</v>
      </c>
      <c r="DQ20" s="651"/>
      <c r="DR20" s="651"/>
      <c r="DS20" s="651">
        <v>0.0</v>
      </c>
      <c r="DT20" s="651">
        <v>0.0</v>
      </c>
      <c r="DU20" s="651">
        <v>0.0</v>
      </c>
      <c r="DV20" s="651">
        <v>0.0</v>
      </c>
      <c r="DW20" s="651">
        <v>0.0</v>
      </c>
      <c r="DX20" s="651"/>
      <c r="DY20" s="651"/>
    </row>
    <row r="21" ht="12.0" customHeight="1">
      <c r="A21" s="651">
        <v>201011.0</v>
      </c>
      <c r="B21" s="652">
        <v>6.4228731E7</v>
      </c>
      <c r="C21" s="652">
        <v>3.218851E7</v>
      </c>
      <c r="D21" s="652">
        <v>3.2040221E7</v>
      </c>
      <c r="E21" s="652">
        <v>3.536544305E7</v>
      </c>
      <c r="F21" s="652">
        <v>0.0</v>
      </c>
      <c r="G21" s="652">
        <v>3.536544305E7</v>
      </c>
      <c r="H21" s="652">
        <v>-3319022.049999999</v>
      </c>
      <c r="I21" s="652"/>
      <c r="J21" s="652"/>
      <c r="K21" s="652">
        <v>6.5415625E7</v>
      </c>
      <c r="L21" s="652">
        <v>3.1392993E7</v>
      </c>
      <c r="M21" s="652">
        <v>3.4022632E7</v>
      </c>
      <c r="N21" s="652">
        <v>2.6063082E7</v>
      </c>
      <c r="O21" s="652">
        <v>7959550.0</v>
      </c>
      <c r="P21" s="652"/>
      <c r="Q21" s="652"/>
      <c r="R21" s="652">
        <v>0.0</v>
      </c>
      <c r="S21" s="652">
        <v>0.0</v>
      </c>
      <c r="T21" s="652">
        <v>0.0</v>
      </c>
      <c r="U21" s="652">
        <v>5060800.0</v>
      </c>
      <c r="V21" s="652"/>
      <c r="W21" s="652">
        <v>5060800.0</v>
      </c>
      <c r="X21" s="652">
        <v>-5060800.0</v>
      </c>
      <c r="Y21" s="652"/>
      <c r="Z21" s="652"/>
      <c r="AA21" s="652">
        <v>0.0</v>
      </c>
      <c r="AB21" s="652">
        <v>0.0</v>
      </c>
      <c r="AC21" s="652">
        <v>0.0</v>
      </c>
      <c r="AD21" s="652">
        <v>5595014.0</v>
      </c>
      <c r="AE21" s="652">
        <v>-5595014.0</v>
      </c>
      <c r="AF21" s="652"/>
      <c r="AG21" s="652"/>
      <c r="AH21" s="652">
        <v>4.4935203E7</v>
      </c>
      <c r="AI21" s="652">
        <v>2.9558025E7</v>
      </c>
      <c r="AJ21" s="652">
        <v>1.5377178E7</v>
      </c>
      <c r="AK21" s="652">
        <v>9931745.9</v>
      </c>
      <c r="AL21" s="652"/>
      <c r="AM21" s="652">
        <v>9931745.9</v>
      </c>
      <c r="AN21" s="652">
        <v>5451632.1</v>
      </c>
      <c r="AO21" s="652"/>
      <c r="AP21" s="652"/>
      <c r="AQ21" s="652">
        <v>4.3992895E7</v>
      </c>
      <c r="AR21" s="652">
        <v>2.9030993E7</v>
      </c>
      <c r="AS21" s="652">
        <v>1.4961902E7</v>
      </c>
      <c r="AT21" s="652">
        <v>7345407.0</v>
      </c>
      <c r="AU21" s="652">
        <v>7616495.0</v>
      </c>
      <c r="AV21" s="652"/>
      <c r="AW21" s="652"/>
      <c r="AX21" s="652">
        <v>1.9135728E7</v>
      </c>
      <c r="AY21" s="652">
        <v>2610235.0</v>
      </c>
      <c r="AZ21" s="652">
        <v>1.6525493E7</v>
      </c>
      <c r="BA21" s="652">
        <v>1.853113665E7</v>
      </c>
      <c r="BB21" s="652"/>
      <c r="BC21" s="652">
        <v>1.853113665E7</v>
      </c>
      <c r="BD21" s="652">
        <v>-2005643.6499999985</v>
      </c>
      <c r="BE21" s="652"/>
      <c r="BF21" s="652"/>
      <c r="BG21" s="652">
        <v>2.142273E7</v>
      </c>
      <c r="BH21" s="652">
        <v>2362000.0</v>
      </c>
      <c r="BI21" s="652">
        <v>1.906073E7</v>
      </c>
      <c r="BJ21" s="652">
        <v>1.3937424E7</v>
      </c>
      <c r="BK21" s="652">
        <v>5123306.0</v>
      </c>
      <c r="BL21" s="652"/>
      <c r="BM21" s="652"/>
      <c r="BN21" s="652">
        <v>157800.0</v>
      </c>
      <c r="BO21" s="652">
        <v>20250.0</v>
      </c>
      <c r="BP21" s="652">
        <v>137550.0</v>
      </c>
      <c r="BQ21" s="652">
        <v>1004206.5</v>
      </c>
      <c r="BR21" s="652"/>
      <c r="BS21" s="652">
        <v>1004206.5</v>
      </c>
      <c r="BT21" s="652">
        <v>-866656.5</v>
      </c>
      <c r="BU21" s="652"/>
      <c r="BV21" s="652"/>
      <c r="BW21" s="652">
        <v>0.0</v>
      </c>
      <c r="BX21" s="652">
        <v>0.0</v>
      </c>
      <c r="BY21" s="652">
        <v>0.0</v>
      </c>
      <c r="BZ21" s="651">
        <v>0.0</v>
      </c>
      <c r="CA21" s="651">
        <v>0.0</v>
      </c>
      <c r="CB21" s="651"/>
      <c r="CC21" s="651"/>
      <c r="CD21" s="651">
        <v>0.0</v>
      </c>
      <c r="CE21" s="651">
        <v>0.0</v>
      </c>
      <c r="CF21" s="651">
        <v>0.0</v>
      </c>
      <c r="CG21" s="651">
        <v>0.0</v>
      </c>
      <c r="CH21" s="652"/>
      <c r="CI21" s="652">
        <v>0.0</v>
      </c>
      <c r="CJ21" s="652">
        <v>0.0</v>
      </c>
      <c r="CK21" s="652"/>
      <c r="CL21" s="652"/>
      <c r="CM21" s="652">
        <v>0.0</v>
      </c>
      <c r="CN21" s="652">
        <v>0.0</v>
      </c>
      <c r="CO21" s="652">
        <v>0.0</v>
      </c>
      <c r="CP21" s="652">
        <v>1536141.0</v>
      </c>
      <c r="CQ21" s="652">
        <v>-1536141.0</v>
      </c>
      <c r="CR21" s="652"/>
      <c r="CS21" s="652"/>
      <c r="CT21" s="651">
        <v>0.0</v>
      </c>
      <c r="CU21" s="651">
        <v>0.0</v>
      </c>
      <c r="CV21" s="651">
        <v>0.0</v>
      </c>
      <c r="CW21" s="651">
        <v>837554.0</v>
      </c>
      <c r="CX21" s="651"/>
      <c r="CY21" s="651">
        <v>837554.0</v>
      </c>
      <c r="CZ21" s="651">
        <v>-837554.0</v>
      </c>
      <c r="DA21" s="651"/>
      <c r="DB21" s="651"/>
      <c r="DC21" s="651">
        <v>0.0</v>
      </c>
      <c r="DD21" s="651">
        <v>0.0</v>
      </c>
      <c r="DE21" s="651">
        <v>0.0</v>
      </c>
      <c r="DF21" s="651">
        <v>0.0</v>
      </c>
      <c r="DG21" s="651">
        <v>0.0</v>
      </c>
      <c r="DH21" s="651"/>
      <c r="DI21" s="651"/>
      <c r="DJ21" s="651">
        <v>0.0</v>
      </c>
      <c r="DK21" s="651">
        <v>0.0</v>
      </c>
      <c r="DL21" s="651">
        <v>0.0</v>
      </c>
      <c r="DM21" s="651">
        <v>0.0</v>
      </c>
      <c r="DN21" s="651">
        <v>0.0</v>
      </c>
      <c r="DO21" s="651">
        <v>0.0</v>
      </c>
      <c r="DP21" s="651">
        <v>0.0</v>
      </c>
      <c r="DQ21" s="651"/>
      <c r="DR21" s="651"/>
      <c r="DS21" s="651">
        <v>0.0</v>
      </c>
      <c r="DT21" s="651">
        <v>0.0</v>
      </c>
      <c r="DU21" s="651">
        <v>0.0</v>
      </c>
      <c r="DV21" s="651">
        <v>0.0</v>
      </c>
      <c r="DW21" s="651">
        <v>0.0</v>
      </c>
      <c r="DX21" s="651"/>
      <c r="DY21" s="651"/>
    </row>
    <row r="22" ht="12.0" customHeight="1">
      <c r="A22" s="651">
        <v>201012.0</v>
      </c>
      <c r="B22" s="652">
        <v>6.4339495E7</v>
      </c>
      <c r="C22" s="652">
        <v>3.1848097E7</v>
      </c>
      <c r="D22" s="652">
        <v>3.2491398E7</v>
      </c>
      <c r="E22" s="652">
        <v>3.24303259E7</v>
      </c>
      <c r="F22" s="652">
        <v>0.0</v>
      </c>
      <c r="G22" s="652">
        <v>3.24303259E7</v>
      </c>
      <c r="H22" s="652">
        <v>97072.09999999998</v>
      </c>
      <c r="I22" s="652"/>
      <c r="J22" s="652"/>
      <c r="K22" s="652">
        <v>6.3026609E7</v>
      </c>
      <c r="L22" s="652">
        <v>3.2034405E7</v>
      </c>
      <c r="M22" s="652">
        <v>3.0992204E7</v>
      </c>
      <c r="N22" s="652">
        <v>2.6739818E7</v>
      </c>
      <c r="O22" s="652">
        <v>4252386.0</v>
      </c>
      <c r="P22" s="652"/>
      <c r="Q22" s="652"/>
      <c r="R22" s="652">
        <v>0.0</v>
      </c>
      <c r="S22" s="652">
        <v>0.0</v>
      </c>
      <c r="T22" s="652">
        <v>0.0</v>
      </c>
      <c r="U22" s="652">
        <v>4585223.0</v>
      </c>
      <c r="V22" s="652"/>
      <c r="W22" s="652">
        <v>4585223.0</v>
      </c>
      <c r="X22" s="652">
        <v>-4585223.0</v>
      </c>
      <c r="Y22" s="652"/>
      <c r="Z22" s="652"/>
      <c r="AA22" s="652">
        <v>0.0</v>
      </c>
      <c r="AB22" s="652">
        <v>0.0</v>
      </c>
      <c r="AC22" s="652">
        <v>0.0</v>
      </c>
      <c r="AD22" s="652">
        <v>6139358.0</v>
      </c>
      <c r="AE22" s="652">
        <v>-6139358.0</v>
      </c>
      <c r="AF22" s="652"/>
      <c r="AG22" s="652"/>
      <c r="AH22" s="652">
        <v>4.304259E7</v>
      </c>
      <c r="AI22" s="652">
        <v>2.8633705E7</v>
      </c>
      <c r="AJ22" s="652">
        <v>1.4408885E7</v>
      </c>
      <c r="AK22" s="652">
        <v>9556816.75</v>
      </c>
      <c r="AL22" s="652"/>
      <c r="AM22" s="652">
        <v>9556816.75</v>
      </c>
      <c r="AN22" s="652">
        <v>4888018.25</v>
      </c>
      <c r="AO22" s="652"/>
      <c r="AP22" s="652"/>
      <c r="AQ22" s="652">
        <v>4.2873381E7</v>
      </c>
      <c r="AR22" s="652">
        <v>2.8473905E7</v>
      </c>
      <c r="AS22" s="652">
        <v>1.4399476E7</v>
      </c>
      <c r="AT22" s="652">
        <v>8017590.0</v>
      </c>
      <c r="AU22" s="652">
        <v>6381886.0</v>
      </c>
      <c r="AV22" s="652"/>
      <c r="AW22" s="652"/>
      <c r="AX22" s="652">
        <v>2.0788852E7</v>
      </c>
      <c r="AY22" s="652">
        <v>3191392.0</v>
      </c>
      <c r="AZ22" s="652">
        <v>1.759746E7</v>
      </c>
      <c r="BA22" s="652">
        <v>1.6890841E7</v>
      </c>
      <c r="BB22" s="652"/>
      <c r="BC22" s="652">
        <v>1.6890841E7</v>
      </c>
      <c r="BD22" s="652">
        <v>706619.0</v>
      </c>
      <c r="BE22" s="652"/>
      <c r="BF22" s="652"/>
      <c r="BG22" s="652">
        <v>2.0153228E7</v>
      </c>
      <c r="BH22" s="652">
        <v>3560500.0</v>
      </c>
      <c r="BI22" s="652">
        <v>1.6592728E7</v>
      </c>
      <c r="BJ22" s="652">
        <v>1.3452241E7</v>
      </c>
      <c r="BK22" s="652">
        <v>3140487.0</v>
      </c>
      <c r="BL22" s="652"/>
      <c r="BM22" s="652"/>
      <c r="BN22" s="652">
        <v>508053.0</v>
      </c>
      <c r="BO22" s="652">
        <v>23000.0</v>
      </c>
      <c r="BP22" s="652">
        <v>485053.0</v>
      </c>
      <c r="BQ22" s="652">
        <v>653713.15</v>
      </c>
      <c r="BR22" s="652"/>
      <c r="BS22" s="652">
        <v>653713.15</v>
      </c>
      <c r="BT22" s="652">
        <v>-168610.15000000002</v>
      </c>
      <c r="BU22" s="652"/>
      <c r="BV22" s="652"/>
      <c r="BW22" s="652">
        <v>0.0</v>
      </c>
      <c r="BX22" s="652">
        <v>0.0</v>
      </c>
      <c r="BY22" s="652">
        <v>0.0</v>
      </c>
      <c r="BZ22" s="651">
        <v>0.0</v>
      </c>
      <c r="CA22" s="651">
        <v>0.0</v>
      </c>
      <c r="CB22" s="651"/>
      <c r="CC22" s="651"/>
      <c r="CD22" s="651">
        <v>0.0</v>
      </c>
      <c r="CE22" s="651">
        <v>0.0</v>
      </c>
      <c r="CF22" s="651">
        <v>0.0</v>
      </c>
      <c r="CG22" s="651">
        <v>0.0</v>
      </c>
      <c r="CH22" s="652"/>
      <c r="CI22" s="652">
        <v>0.0</v>
      </c>
      <c r="CJ22" s="652">
        <v>0.0</v>
      </c>
      <c r="CK22" s="652"/>
      <c r="CL22" s="652"/>
      <c r="CM22" s="652">
        <v>0.0</v>
      </c>
      <c r="CN22" s="652">
        <v>0.0</v>
      </c>
      <c r="CO22" s="652">
        <v>0.0</v>
      </c>
      <c r="CP22" s="652">
        <v>1645356.0</v>
      </c>
      <c r="CQ22" s="652">
        <v>-1645356.0</v>
      </c>
      <c r="CR22" s="652"/>
      <c r="CS22" s="652"/>
      <c r="CT22" s="651">
        <v>0.0</v>
      </c>
      <c r="CU22" s="651">
        <v>0.0</v>
      </c>
      <c r="CV22" s="651">
        <v>0.0</v>
      </c>
      <c r="CW22" s="651">
        <v>743732.0</v>
      </c>
      <c r="CX22" s="651"/>
      <c r="CY22" s="651">
        <v>743732.0</v>
      </c>
      <c r="CZ22" s="651">
        <v>-743732.0</v>
      </c>
      <c r="DA22" s="651"/>
      <c r="DB22" s="651"/>
      <c r="DC22" s="651">
        <v>0.0</v>
      </c>
      <c r="DD22" s="651">
        <v>0.0</v>
      </c>
      <c r="DE22" s="651">
        <v>0.0</v>
      </c>
      <c r="DF22" s="651">
        <v>0.0</v>
      </c>
      <c r="DG22" s="651">
        <v>0.0</v>
      </c>
      <c r="DH22" s="651"/>
      <c r="DI22" s="651"/>
      <c r="DJ22" s="651">
        <v>0.0</v>
      </c>
      <c r="DK22" s="651">
        <v>0.0</v>
      </c>
      <c r="DL22" s="651">
        <v>0.0</v>
      </c>
      <c r="DM22" s="651">
        <v>0.0</v>
      </c>
      <c r="DN22" s="651">
        <v>0.0</v>
      </c>
      <c r="DO22" s="651">
        <v>0.0</v>
      </c>
      <c r="DP22" s="651">
        <v>0.0</v>
      </c>
      <c r="DQ22" s="651"/>
      <c r="DR22" s="651"/>
      <c r="DS22" s="651">
        <v>0.0</v>
      </c>
      <c r="DT22" s="651">
        <v>0.0</v>
      </c>
      <c r="DU22" s="651">
        <v>0.0</v>
      </c>
      <c r="DV22" s="651">
        <v>0.0</v>
      </c>
      <c r="DW22" s="651">
        <v>0.0</v>
      </c>
      <c r="DX22" s="651"/>
      <c r="DY22" s="651"/>
    </row>
    <row r="23" ht="12.0" customHeight="1">
      <c r="A23" s="651">
        <v>201101.0</v>
      </c>
      <c r="B23" s="652">
        <v>5.6935864E7</v>
      </c>
      <c r="C23" s="652">
        <v>2.9750718E7</v>
      </c>
      <c r="D23" s="652">
        <v>2.7185146E7</v>
      </c>
      <c r="E23" s="652">
        <v>3.542615655E7</v>
      </c>
      <c r="F23" s="652">
        <v>0.0</v>
      </c>
      <c r="G23" s="652">
        <v>3.542615655E7</v>
      </c>
      <c r="H23" s="652">
        <v>-8223685.550000001</v>
      </c>
      <c r="I23" s="652"/>
      <c r="J23" s="652"/>
      <c r="K23" s="652">
        <v>5.9996887E7</v>
      </c>
      <c r="L23" s="652">
        <v>3.1674177E7</v>
      </c>
      <c r="M23" s="652">
        <v>2.832271E7</v>
      </c>
      <c r="N23" s="652">
        <v>2.7543524E7</v>
      </c>
      <c r="O23" s="652">
        <v>779186.0</v>
      </c>
      <c r="P23" s="652"/>
      <c r="Q23" s="652"/>
      <c r="R23" s="652">
        <v>0.0</v>
      </c>
      <c r="S23" s="652">
        <v>0.0</v>
      </c>
      <c r="T23" s="652">
        <v>0.0</v>
      </c>
      <c r="U23" s="652">
        <v>4888176.0</v>
      </c>
      <c r="V23" s="652"/>
      <c r="W23" s="652">
        <v>4888176.0</v>
      </c>
      <c r="X23" s="652">
        <v>-4888176.0</v>
      </c>
      <c r="Y23" s="652"/>
      <c r="Z23" s="652"/>
      <c r="AA23" s="652">
        <v>0.0</v>
      </c>
      <c r="AB23" s="652">
        <v>0.0</v>
      </c>
      <c r="AC23" s="652">
        <v>0.0</v>
      </c>
      <c r="AD23" s="652">
        <v>5652891.0</v>
      </c>
      <c r="AE23" s="652">
        <v>-5652891.0</v>
      </c>
      <c r="AF23" s="652"/>
      <c r="AG23" s="652"/>
      <c r="AH23" s="652">
        <v>4.2530516E7</v>
      </c>
      <c r="AI23" s="652">
        <v>2.827915E7</v>
      </c>
      <c r="AJ23" s="652">
        <v>1.4251366E7</v>
      </c>
      <c r="AK23" s="652">
        <v>1.128200005E7</v>
      </c>
      <c r="AL23" s="652"/>
      <c r="AM23" s="652">
        <v>1.128200005E7</v>
      </c>
      <c r="AN23" s="652">
        <v>2986690.9499999993</v>
      </c>
      <c r="AO23" s="652"/>
      <c r="AP23" s="652"/>
      <c r="AQ23" s="652">
        <v>4.4625045E7</v>
      </c>
      <c r="AR23" s="652">
        <v>2.9909177E7</v>
      </c>
      <c r="AS23" s="652">
        <v>1.4715868E7</v>
      </c>
      <c r="AT23" s="652">
        <v>7722558.0</v>
      </c>
      <c r="AU23" s="652">
        <v>6993310.0</v>
      </c>
      <c r="AV23" s="652"/>
      <c r="AW23" s="652"/>
      <c r="AX23" s="652">
        <v>1.3905128E7</v>
      </c>
      <c r="AY23" s="652">
        <v>1450568.0</v>
      </c>
      <c r="AZ23" s="652">
        <v>1.245456E7</v>
      </c>
      <c r="BA23" s="652">
        <v>1.73512055E7</v>
      </c>
      <c r="BB23" s="652"/>
      <c r="BC23" s="652">
        <v>1.73512055E7</v>
      </c>
      <c r="BD23" s="652">
        <v>-4896645.5</v>
      </c>
      <c r="BE23" s="652"/>
      <c r="BF23" s="652"/>
      <c r="BG23" s="652">
        <v>1.5371843E7</v>
      </c>
      <c r="BH23" s="652">
        <v>1765000.0</v>
      </c>
      <c r="BI23" s="652">
        <v>1.3606843E7</v>
      </c>
      <c r="BJ23" s="652">
        <v>1.4962447E7</v>
      </c>
      <c r="BK23" s="652">
        <v>-1355604.0</v>
      </c>
      <c r="BL23" s="652"/>
      <c r="BM23" s="652"/>
      <c r="BN23" s="652">
        <v>500220.0</v>
      </c>
      <c r="BO23" s="652">
        <v>21000.0</v>
      </c>
      <c r="BP23" s="652">
        <v>479220.0</v>
      </c>
      <c r="BQ23" s="652">
        <v>986968.0</v>
      </c>
      <c r="BR23" s="652"/>
      <c r="BS23" s="652">
        <v>986968.0</v>
      </c>
      <c r="BT23" s="652">
        <v>-507748.0</v>
      </c>
      <c r="BU23" s="652"/>
      <c r="BV23" s="652"/>
      <c r="BW23" s="652">
        <v>0.0</v>
      </c>
      <c r="BX23" s="652">
        <v>0.0</v>
      </c>
      <c r="BY23" s="652">
        <v>0.0</v>
      </c>
      <c r="BZ23" s="651">
        <v>0.0</v>
      </c>
      <c r="CA23" s="651">
        <v>0.0</v>
      </c>
      <c r="CB23" s="651"/>
      <c r="CC23" s="651"/>
      <c r="CD23" s="651">
        <v>0.0</v>
      </c>
      <c r="CE23" s="651">
        <v>0.0</v>
      </c>
      <c r="CF23" s="651">
        <v>0.0</v>
      </c>
      <c r="CG23" s="651">
        <v>0.0</v>
      </c>
      <c r="CH23" s="652"/>
      <c r="CI23" s="652">
        <v>0.0</v>
      </c>
      <c r="CJ23" s="652">
        <v>0.0</v>
      </c>
      <c r="CK23" s="652"/>
      <c r="CL23" s="652"/>
      <c r="CM23" s="652">
        <v>0.0</v>
      </c>
      <c r="CN23" s="652">
        <v>0.0</v>
      </c>
      <c r="CO23" s="652">
        <v>0.0</v>
      </c>
      <c r="CP23" s="652">
        <v>1495356.0</v>
      </c>
      <c r="CQ23" s="652">
        <v>-1495356.0</v>
      </c>
      <c r="CR23" s="652"/>
      <c r="CS23" s="652"/>
      <c r="CT23" s="651">
        <v>0.0</v>
      </c>
      <c r="CU23" s="651">
        <v>0.0</v>
      </c>
      <c r="CV23" s="651">
        <v>0.0</v>
      </c>
      <c r="CW23" s="651">
        <v>917807.0</v>
      </c>
      <c r="CX23" s="651"/>
      <c r="CY23" s="651">
        <v>917807.0</v>
      </c>
      <c r="CZ23" s="651">
        <v>-917807.0</v>
      </c>
      <c r="DA23" s="651"/>
      <c r="DB23" s="651"/>
      <c r="DC23" s="651">
        <v>0.0</v>
      </c>
      <c r="DD23" s="651">
        <v>0.0</v>
      </c>
      <c r="DE23" s="651">
        <v>0.0</v>
      </c>
      <c r="DF23" s="651">
        <v>0.0</v>
      </c>
      <c r="DG23" s="651">
        <v>0.0</v>
      </c>
      <c r="DH23" s="651"/>
      <c r="DI23" s="651"/>
      <c r="DJ23" s="651">
        <v>0.0</v>
      </c>
      <c r="DK23" s="651">
        <v>0.0</v>
      </c>
      <c r="DL23" s="651">
        <v>0.0</v>
      </c>
      <c r="DM23" s="651">
        <v>0.0</v>
      </c>
      <c r="DN23" s="651">
        <v>0.0</v>
      </c>
      <c r="DO23" s="651">
        <v>0.0</v>
      </c>
      <c r="DP23" s="651">
        <v>0.0</v>
      </c>
      <c r="DQ23" s="651"/>
      <c r="DR23" s="651"/>
      <c r="DS23" s="651">
        <v>0.0</v>
      </c>
      <c r="DT23" s="651">
        <v>0.0</v>
      </c>
      <c r="DU23" s="651">
        <v>0.0</v>
      </c>
      <c r="DV23" s="651">
        <v>0.0</v>
      </c>
      <c r="DW23" s="651">
        <v>0.0</v>
      </c>
      <c r="DX23" s="651"/>
      <c r="DY23" s="651"/>
    </row>
    <row r="24" ht="12.0" customHeight="1">
      <c r="A24" s="651">
        <v>201102.0</v>
      </c>
      <c r="B24" s="652">
        <v>4.8573366E7</v>
      </c>
      <c r="C24" s="652">
        <v>2.4137391E7</v>
      </c>
      <c r="D24" s="652">
        <v>2.4435975E7</v>
      </c>
      <c r="E24" s="652">
        <v>2.7757506950000003E7</v>
      </c>
      <c r="F24" s="652">
        <v>0.0</v>
      </c>
      <c r="G24" s="652">
        <v>2.7757506950000003E7</v>
      </c>
      <c r="H24" s="652">
        <v>-3323587.9499999997</v>
      </c>
      <c r="I24" s="652"/>
      <c r="J24" s="652"/>
      <c r="K24" s="652">
        <v>4.6631968E7</v>
      </c>
      <c r="L24" s="652">
        <v>2.3147312E7</v>
      </c>
      <c r="M24" s="652">
        <v>2.3484656E7</v>
      </c>
      <c r="N24" s="652">
        <v>2.4336291E7</v>
      </c>
      <c r="O24" s="652">
        <v>-851635.0</v>
      </c>
      <c r="P24" s="652"/>
      <c r="Q24" s="652"/>
      <c r="R24" s="652">
        <v>0.0</v>
      </c>
      <c r="S24" s="652">
        <v>0.0</v>
      </c>
      <c r="T24" s="652">
        <v>0.0</v>
      </c>
      <c r="U24" s="652">
        <v>4678577.0</v>
      </c>
      <c r="V24" s="652"/>
      <c r="W24" s="652">
        <v>4678577.0</v>
      </c>
      <c r="X24" s="652">
        <v>-4678577.0</v>
      </c>
      <c r="Y24" s="652"/>
      <c r="Z24" s="652"/>
      <c r="AA24" s="652">
        <v>0.0</v>
      </c>
      <c r="AB24" s="652">
        <v>0.0</v>
      </c>
      <c r="AC24" s="652">
        <v>0.0</v>
      </c>
      <c r="AD24" s="652">
        <v>5639723.0</v>
      </c>
      <c r="AE24" s="652">
        <v>-5639723.0</v>
      </c>
      <c r="AF24" s="652"/>
      <c r="AG24" s="652"/>
      <c r="AH24" s="652">
        <v>3.2628519E7</v>
      </c>
      <c r="AI24" s="652">
        <v>2.164222E7</v>
      </c>
      <c r="AJ24" s="652">
        <v>1.0986299E7</v>
      </c>
      <c r="AK24" s="652">
        <v>9523892.15</v>
      </c>
      <c r="AL24" s="652"/>
      <c r="AM24" s="652">
        <v>9523892.15</v>
      </c>
      <c r="AN24" s="652">
        <v>1462750.8499999996</v>
      </c>
      <c r="AO24" s="652"/>
      <c r="AP24" s="652"/>
      <c r="AQ24" s="652">
        <v>3.2344671E7</v>
      </c>
      <c r="AR24" s="652">
        <v>2.1214812E7</v>
      </c>
      <c r="AS24" s="652">
        <v>1.1129859E7</v>
      </c>
      <c r="AT24" s="652">
        <v>7657096.0</v>
      </c>
      <c r="AU24" s="652">
        <v>3472763.0</v>
      </c>
      <c r="AV24" s="652"/>
      <c r="AW24" s="652"/>
      <c r="AX24" s="652">
        <v>1.3659075E7</v>
      </c>
      <c r="AY24" s="652">
        <v>2475171.0</v>
      </c>
      <c r="AZ24" s="652">
        <v>1.1183904E7</v>
      </c>
      <c r="BA24" s="652">
        <v>1.18280332E7</v>
      </c>
      <c r="BB24" s="652"/>
      <c r="BC24" s="652">
        <v>1.18280332E7</v>
      </c>
      <c r="BD24" s="652">
        <v>-646529.1999999993</v>
      </c>
      <c r="BE24" s="652"/>
      <c r="BF24" s="652"/>
      <c r="BG24" s="652">
        <v>1.4287298E7</v>
      </c>
      <c r="BH24" s="652">
        <v>1932500.0</v>
      </c>
      <c r="BI24" s="652">
        <v>1.2354798E7</v>
      </c>
      <c r="BJ24" s="652">
        <v>1.1833844E7</v>
      </c>
      <c r="BK24" s="652">
        <v>520954.0</v>
      </c>
      <c r="BL24" s="652"/>
      <c r="BM24" s="652"/>
      <c r="BN24" s="652">
        <v>2285772.0</v>
      </c>
      <c r="BO24" s="652">
        <v>20000.0</v>
      </c>
      <c r="BP24" s="652">
        <v>2265772.0</v>
      </c>
      <c r="BQ24" s="652">
        <v>901502.6</v>
      </c>
      <c r="BR24" s="652"/>
      <c r="BS24" s="652">
        <v>901502.6</v>
      </c>
      <c r="BT24" s="652">
        <v>1364269.4</v>
      </c>
      <c r="BU24" s="652"/>
      <c r="BV24" s="652"/>
      <c r="BW24" s="652">
        <v>0.0</v>
      </c>
      <c r="BX24" s="652">
        <v>0.0</v>
      </c>
      <c r="BY24" s="652">
        <v>0.0</v>
      </c>
      <c r="BZ24" s="651">
        <v>0.0</v>
      </c>
      <c r="CA24" s="651">
        <v>0.0</v>
      </c>
      <c r="CB24" s="651"/>
      <c r="CC24" s="651"/>
      <c r="CD24" s="651">
        <v>0.0</v>
      </c>
      <c r="CE24" s="651">
        <v>0.0</v>
      </c>
      <c r="CF24" s="651">
        <v>0.0</v>
      </c>
      <c r="CG24" s="651">
        <v>0.0</v>
      </c>
      <c r="CH24" s="652"/>
      <c r="CI24" s="652">
        <v>0.0</v>
      </c>
      <c r="CJ24" s="652">
        <v>0.0</v>
      </c>
      <c r="CK24" s="652"/>
      <c r="CL24" s="652"/>
      <c r="CM24" s="652">
        <v>0.0</v>
      </c>
      <c r="CN24" s="652">
        <v>0.0</v>
      </c>
      <c r="CO24" s="652">
        <v>0.0</v>
      </c>
      <c r="CP24" s="652">
        <v>1495356.0</v>
      </c>
      <c r="CQ24" s="652">
        <v>-1495356.0</v>
      </c>
      <c r="CR24" s="652"/>
      <c r="CS24" s="652"/>
      <c r="CT24" s="651">
        <v>0.0</v>
      </c>
      <c r="CU24" s="651">
        <v>0.0</v>
      </c>
      <c r="CV24" s="651">
        <v>0.0</v>
      </c>
      <c r="CW24" s="651">
        <v>825502.0</v>
      </c>
      <c r="CX24" s="651"/>
      <c r="CY24" s="651">
        <v>825502.0</v>
      </c>
      <c r="CZ24" s="651">
        <v>-825502.0</v>
      </c>
      <c r="DA24" s="651"/>
      <c r="DB24" s="651"/>
      <c r="DC24" s="651">
        <v>0.0</v>
      </c>
      <c r="DD24" s="651">
        <v>0.0</v>
      </c>
      <c r="DE24" s="651">
        <v>0.0</v>
      </c>
      <c r="DF24" s="651">
        <v>0.0</v>
      </c>
      <c r="DG24" s="651">
        <v>0.0</v>
      </c>
      <c r="DH24" s="651"/>
      <c r="DI24" s="651"/>
      <c r="DJ24" s="651">
        <v>0.0</v>
      </c>
      <c r="DK24" s="651">
        <v>0.0</v>
      </c>
      <c r="DL24" s="651">
        <v>0.0</v>
      </c>
      <c r="DM24" s="651">
        <v>0.0</v>
      </c>
      <c r="DN24" s="651">
        <v>0.0</v>
      </c>
      <c r="DO24" s="651">
        <v>0.0</v>
      </c>
      <c r="DP24" s="651">
        <v>0.0</v>
      </c>
      <c r="DQ24" s="651"/>
      <c r="DR24" s="651"/>
      <c r="DS24" s="651">
        <v>0.0</v>
      </c>
      <c r="DT24" s="651">
        <v>0.0</v>
      </c>
      <c r="DU24" s="651">
        <v>0.0</v>
      </c>
      <c r="DV24" s="651">
        <v>0.0</v>
      </c>
      <c r="DW24" s="651">
        <v>0.0</v>
      </c>
      <c r="DX24" s="651"/>
      <c r="DY24" s="651"/>
    </row>
    <row r="25" ht="12.0" customHeight="1">
      <c r="A25" s="651">
        <v>201103.0</v>
      </c>
      <c r="B25" s="652">
        <v>3.8850533E7</v>
      </c>
      <c r="C25" s="652">
        <v>1.6626055E7</v>
      </c>
      <c r="D25" s="652">
        <v>2.2224478E7</v>
      </c>
      <c r="E25" s="652">
        <v>3.5564129949999996E7</v>
      </c>
      <c r="F25" s="652">
        <v>0.0</v>
      </c>
      <c r="G25" s="652">
        <v>3.5564129949999996E7</v>
      </c>
      <c r="H25" s="652">
        <v>-1.337127095E7</v>
      </c>
      <c r="I25" s="652"/>
      <c r="J25" s="652"/>
      <c r="K25" s="652">
        <v>4.6415838E7</v>
      </c>
      <c r="L25" s="652">
        <v>2.0011212E7</v>
      </c>
      <c r="M25" s="652">
        <v>2.6404626E7</v>
      </c>
      <c r="N25" s="652">
        <v>2.7946148E7</v>
      </c>
      <c r="O25" s="652">
        <v>-1541522.0</v>
      </c>
      <c r="P25" s="652"/>
      <c r="Q25" s="652"/>
      <c r="R25" s="652">
        <v>0.0</v>
      </c>
      <c r="S25" s="652">
        <v>0.0</v>
      </c>
      <c r="T25" s="652">
        <v>0.0</v>
      </c>
      <c r="U25" s="652">
        <v>8113562.0</v>
      </c>
      <c r="V25" s="652"/>
      <c r="W25" s="652">
        <v>8113562.0</v>
      </c>
      <c r="X25" s="652">
        <v>-8113562.0</v>
      </c>
      <c r="Y25" s="652"/>
      <c r="Z25" s="652"/>
      <c r="AA25" s="652">
        <v>0.0</v>
      </c>
      <c r="AB25" s="652">
        <v>0.0</v>
      </c>
      <c r="AC25" s="652">
        <v>0.0</v>
      </c>
      <c r="AD25" s="652">
        <v>6105689.0</v>
      </c>
      <c r="AE25" s="652">
        <v>-6105689.0</v>
      </c>
      <c r="AF25" s="652"/>
      <c r="AG25" s="652"/>
      <c r="AH25" s="652">
        <v>2.2297843E7</v>
      </c>
      <c r="AI25" s="652">
        <v>1.473639E7</v>
      </c>
      <c r="AJ25" s="652">
        <v>7561453.0</v>
      </c>
      <c r="AK25" s="652">
        <v>1.23860607E7</v>
      </c>
      <c r="AL25" s="652"/>
      <c r="AM25" s="652">
        <v>1.23860607E7</v>
      </c>
      <c r="AN25" s="652">
        <v>-4856226.699999999</v>
      </c>
      <c r="AO25" s="652"/>
      <c r="AP25" s="652"/>
      <c r="AQ25" s="652">
        <v>2.8136388E7</v>
      </c>
      <c r="AR25" s="652">
        <v>1.8373712E7</v>
      </c>
      <c r="AS25" s="652">
        <v>9762676.0</v>
      </c>
      <c r="AT25" s="652">
        <v>9211082.0</v>
      </c>
      <c r="AU25" s="652">
        <v>551594.0</v>
      </c>
      <c r="AV25" s="652"/>
      <c r="AW25" s="652"/>
      <c r="AX25" s="652">
        <v>1.4236329E7</v>
      </c>
      <c r="AY25" s="652">
        <v>1872415.0</v>
      </c>
      <c r="AZ25" s="652">
        <v>1.2363914E7</v>
      </c>
      <c r="BA25" s="652">
        <v>1.22562677E7</v>
      </c>
      <c r="BB25" s="652"/>
      <c r="BC25" s="652">
        <v>1.22562677E7</v>
      </c>
      <c r="BD25" s="652">
        <v>107646.30000000075</v>
      </c>
      <c r="BE25" s="652"/>
      <c r="BF25" s="652"/>
      <c r="BG25" s="652">
        <v>1.827945E7</v>
      </c>
      <c r="BH25" s="652">
        <v>1637500.0</v>
      </c>
      <c r="BI25" s="652">
        <v>1.664195E7</v>
      </c>
      <c r="BJ25" s="652">
        <v>1.4206045E7</v>
      </c>
      <c r="BK25" s="652">
        <v>2435905.0</v>
      </c>
      <c r="BL25" s="652"/>
      <c r="BM25" s="652"/>
      <c r="BN25" s="652">
        <v>2316361.0</v>
      </c>
      <c r="BO25" s="652">
        <v>17250.0</v>
      </c>
      <c r="BP25" s="652">
        <v>2299111.0</v>
      </c>
      <c r="BQ25" s="652">
        <v>890429.55</v>
      </c>
      <c r="BR25" s="652"/>
      <c r="BS25" s="652">
        <v>890429.55</v>
      </c>
      <c r="BT25" s="652">
        <v>1408681.45</v>
      </c>
      <c r="BU25" s="652"/>
      <c r="BV25" s="652"/>
      <c r="BW25" s="652">
        <v>0.0</v>
      </c>
      <c r="BX25" s="652">
        <v>0.0</v>
      </c>
      <c r="BY25" s="652">
        <v>0.0</v>
      </c>
      <c r="BZ25" s="651">
        <v>0.0</v>
      </c>
      <c r="CA25" s="651">
        <v>0.0</v>
      </c>
      <c r="CB25" s="651"/>
      <c r="CC25" s="651"/>
      <c r="CD25" s="651">
        <v>0.0</v>
      </c>
      <c r="CE25" s="651">
        <v>0.0</v>
      </c>
      <c r="CF25" s="651">
        <v>0.0</v>
      </c>
      <c r="CG25" s="651">
        <v>0.0</v>
      </c>
      <c r="CH25" s="652"/>
      <c r="CI25" s="652">
        <v>0.0</v>
      </c>
      <c r="CJ25" s="652">
        <v>0.0</v>
      </c>
      <c r="CK25" s="652"/>
      <c r="CL25" s="652"/>
      <c r="CM25" s="652">
        <v>0.0</v>
      </c>
      <c r="CN25" s="652">
        <v>0.0</v>
      </c>
      <c r="CO25" s="652">
        <v>0.0</v>
      </c>
      <c r="CP25" s="652">
        <v>3059950.0</v>
      </c>
      <c r="CQ25" s="652">
        <v>-3059950.0</v>
      </c>
      <c r="CR25" s="652"/>
      <c r="CS25" s="652"/>
      <c r="CT25" s="651">
        <v>0.0</v>
      </c>
      <c r="CU25" s="651">
        <v>0.0</v>
      </c>
      <c r="CV25" s="651">
        <v>0.0</v>
      </c>
      <c r="CW25" s="651">
        <v>1917810.0</v>
      </c>
      <c r="CX25" s="651"/>
      <c r="CY25" s="651">
        <v>1917810.0</v>
      </c>
      <c r="CZ25" s="651">
        <v>-1917810.0</v>
      </c>
      <c r="DA25" s="651"/>
      <c r="DB25" s="651"/>
      <c r="DC25" s="651">
        <v>0.0</v>
      </c>
      <c r="DD25" s="651">
        <v>0.0</v>
      </c>
      <c r="DE25" s="651">
        <v>0.0</v>
      </c>
      <c r="DF25" s="651">
        <v>0.0</v>
      </c>
      <c r="DG25" s="651">
        <v>0.0</v>
      </c>
      <c r="DH25" s="651"/>
      <c r="DI25" s="651"/>
      <c r="DJ25" s="651">
        <v>0.0</v>
      </c>
      <c r="DK25" s="651">
        <v>0.0</v>
      </c>
      <c r="DL25" s="651">
        <v>0.0</v>
      </c>
      <c r="DM25" s="651">
        <v>0.0</v>
      </c>
      <c r="DN25" s="651">
        <v>0.0</v>
      </c>
      <c r="DO25" s="651">
        <v>0.0</v>
      </c>
      <c r="DP25" s="651">
        <v>0.0</v>
      </c>
      <c r="DQ25" s="651"/>
      <c r="DR25" s="651"/>
      <c r="DS25" s="651">
        <v>0.0</v>
      </c>
      <c r="DT25" s="651">
        <v>0.0</v>
      </c>
      <c r="DU25" s="651">
        <v>0.0</v>
      </c>
      <c r="DV25" s="651">
        <v>0.0</v>
      </c>
      <c r="DW25" s="651">
        <v>0.0</v>
      </c>
      <c r="DX25" s="651"/>
      <c r="DY25" s="651"/>
    </row>
    <row r="26" ht="12.0" customHeight="1">
      <c r="A26" s="651">
        <v>201104.0</v>
      </c>
      <c r="B26" s="652">
        <v>4.9593226E7</v>
      </c>
      <c r="C26" s="652">
        <v>1.7330415E7</v>
      </c>
      <c r="D26" s="652">
        <v>3.2262811E7</v>
      </c>
      <c r="E26" s="652">
        <v>3.553615625E7</v>
      </c>
      <c r="F26" s="652">
        <v>0.0</v>
      </c>
      <c r="G26" s="652">
        <v>3.553615625E7</v>
      </c>
      <c r="H26" s="652">
        <v>-3408291.250000001</v>
      </c>
      <c r="I26" s="652"/>
      <c r="J26" s="652"/>
      <c r="K26" s="652">
        <v>4.1388039E7</v>
      </c>
      <c r="L26" s="652">
        <v>1.6253426E7</v>
      </c>
      <c r="M26" s="652">
        <v>2.5134613E7</v>
      </c>
      <c r="N26" s="652">
        <v>3.0505153E7</v>
      </c>
      <c r="O26" s="652">
        <v>-5370540.0</v>
      </c>
      <c r="P26" s="652"/>
      <c r="Q26" s="652"/>
      <c r="R26" s="652">
        <v>0.0</v>
      </c>
      <c r="S26" s="652">
        <v>0.0</v>
      </c>
      <c r="T26" s="652">
        <v>0.0</v>
      </c>
      <c r="U26" s="652">
        <v>5265547.0</v>
      </c>
      <c r="V26" s="652"/>
      <c r="W26" s="652">
        <v>5265547.0</v>
      </c>
      <c r="X26" s="652">
        <v>-5265547.0</v>
      </c>
      <c r="Y26" s="652"/>
      <c r="Z26" s="652"/>
      <c r="AA26" s="652">
        <v>0.0</v>
      </c>
      <c r="AB26" s="652">
        <v>0.0</v>
      </c>
      <c r="AC26" s="652">
        <v>0.0</v>
      </c>
      <c r="AD26" s="652">
        <v>6007200.0</v>
      </c>
      <c r="AE26" s="652">
        <v>-6007200.0</v>
      </c>
      <c r="AF26" s="652"/>
      <c r="AG26" s="652"/>
      <c r="AH26" s="652">
        <v>2.5558478E7</v>
      </c>
      <c r="AI26" s="652">
        <v>1.661836E7</v>
      </c>
      <c r="AJ26" s="652">
        <v>8940118.0</v>
      </c>
      <c r="AK26" s="652">
        <v>9881835.9</v>
      </c>
      <c r="AL26" s="652"/>
      <c r="AM26" s="652">
        <v>9881835.9</v>
      </c>
      <c r="AN26" s="652">
        <v>-941717.9000000004</v>
      </c>
      <c r="AO26" s="652"/>
      <c r="AP26" s="652"/>
      <c r="AQ26" s="652">
        <v>2.4242581E7</v>
      </c>
      <c r="AR26" s="652">
        <v>1.5840474E7</v>
      </c>
      <c r="AS26" s="652">
        <v>8402107.0</v>
      </c>
      <c r="AT26" s="652">
        <v>8473317.0</v>
      </c>
      <c r="AU26" s="652">
        <v>-71210.0</v>
      </c>
      <c r="AV26" s="652"/>
      <c r="AW26" s="652"/>
      <c r="AX26" s="652">
        <v>2.0827446E7</v>
      </c>
      <c r="AY26" s="652">
        <v>712055.0</v>
      </c>
      <c r="AZ26" s="652">
        <v>2.0115391E7</v>
      </c>
      <c r="BA26" s="652">
        <v>1.778958355E7</v>
      </c>
      <c r="BB26" s="652"/>
      <c r="BC26" s="652">
        <v>1.778958355E7</v>
      </c>
      <c r="BD26" s="652">
        <v>2325807.4499999993</v>
      </c>
      <c r="BE26" s="652"/>
      <c r="BF26" s="652"/>
      <c r="BG26" s="652">
        <v>1.7145458E7</v>
      </c>
      <c r="BH26" s="652">
        <v>412952.0</v>
      </c>
      <c r="BI26" s="652">
        <v>1.6732506E7</v>
      </c>
      <c r="BJ26" s="652">
        <v>1.6024636E7</v>
      </c>
      <c r="BK26" s="652">
        <v>707870.0</v>
      </c>
      <c r="BL26" s="652"/>
      <c r="BM26" s="652"/>
      <c r="BN26" s="652">
        <v>3207302.0</v>
      </c>
      <c r="BO26" s="652">
        <v>0.0</v>
      </c>
      <c r="BP26" s="652">
        <v>3207302.0</v>
      </c>
      <c r="BQ26" s="652">
        <v>153617.80000000002</v>
      </c>
      <c r="BR26" s="652"/>
      <c r="BS26" s="652">
        <v>153617.80000000002</v>
      </c>
      <c r="BT26" s="652">
        <v>2918738.2</v>
      </c>
      <c r="BU26" s="652"/>
      <c r="BV26" s="652"/>
      <c r="BW26" s="652">
        <v>0.0</v>
      </c>
      <c r="BX26" s="652">
        <v>0.0</v>
      </c>
      <c r="BY26" s="652">
        <v>0.0</v>
      </c>
      <c r="BZ26" s="651">
        <v>0.0</v>
      </c>
      <c r="CA26" s="651">
        <v>0.0</v>
      </c>
      <c r="CB26" s="651"/>
      <c r="CC26" s="651"/>
      <c r="CD26" s="651">
        <v>0.0</v>
      </c>
      <c r="CE26" s="651">
        <v>0.0</v>
      </c>
      <c r="CF26" s="651">
        <v>0.0</v>
      </c>
      <c r="CG26" s="651">
        <v>0.0</v>
      </c>
      <c r="CH26" s="652"/>
      <c r="CI26" s="652">
        <v>0.0</v>
      </c>
      <c r="CJ26" s="652">
        <v>0.0</v>
      </c>
      <c r="CK26" s="652"/>
      <c r="CL26" s="652"/>
      <c r="CM26" s="652">
        <v>0.0</v>
      </c>
      <c r="CN26" s="652">
        <v>0.0</v>
      </c>
      <c r="CO26" s="652">
        <v>0.0</v>
      </c>
      <c r="CP26" s="652">
        <v>3503629.0</v>
      </c>
      <c r="CQ26" s="652">
        <v>-3503629.0</v>
      </c>
      <c r="CR26" s="652"/>
      <c r="CS26" s="652"/>
      <c r="CT26" s="651">
        <v>0.0</v>
      </c>
      <c r="CU26" s="651">
        <v>0.0</v>
      </c>
      <c r="CV26" s="651">
        <v>0.0</v>
      </c>
      <c r="CW26" s="651">
        <v>2445572.0</v>
      </c>
      <c r="CX26" s="651"/>
      <c r="CY26" s="651">
        <v>2445572.0</v>
      </c>
      <c r="CZ26" s="651">
        <v>-2445572.0</v>
      </c>
      <c r="DA26" s="651"/>
      <c r="DB26" s="651"/>
      <c r="DC26" s="651">
        <v>0.0</v>
      </c>
      <c r="DD26" s="651">
        <v>0.0</v>
      </c>
      <c r="DE26" s="651">
        <v>0.0</v>
      </c>
      <c r="DF26" s="651">
        <v>0.0</v>
      </c>
      <c r="DG26" s="651">
        <v>0.0</v>
      </c>
      <c r="DH26" s="651"/>
      <c r="DI26" s="651"/>
      <c r="DJ26" s="651">
        <v>0.0</v>
      </c>
      <c r="DK26" s="651">
        <v>0.0</v>
      </c>
      <c r="DL26" s="651">
        <v>0.0</v>
      </c>
      <c r="DM26" s="651">
        <v>0.0</v>
      </c>
      <c r="DN26" s="651">
        <v>0.0</v>
      </c>
      <c r="DO26" s="651">
        <v>0.0</v>
      </c>
      <c r="DP26" s="651">
        <v>0.0</v>
      </c>
      <c r="DQ26" s="651"/>
      <c r="DR26" s="651"/>
      <c r="DS26" s="651">
        <v>0.0</v>
      </c>
      <c r="DT26" s="651">
        <v>0.0</v>
      </c>
      <c r="DU26" s="651">
        <v>0.0</v>
      </c>
      <c r="DV26" s="651">
        <v>0.0</v>
      </c>
      <c r="DW26" s="651">
        <v>0.0</v>
      </c>
      <c r="DX26" s="651"/>
      <c r="DY26" s="651"/>
    </row>
    <row r="27" ht="12.0" customHeight="1">
      <c r="A27" s="651">
        <v>201105.0</v>
      </c>
      <c r="B27" s="652">
        <v>5.9878839E7</v>
      </c>
      <c r="C27" s="652">
        <v>2.0232202E7</v>
      </c>
      <c r="D27" s="652">
        <v>3.9646637E7</v>
      </c>
      <c r="E27" s="652">
        <v>3.619872185E7</v>
      </c>
      <c r="F27" s="652">
        <v>0.0</v>
      </c>
      <c r="G27" s="652">
        <v>3.619872185E7</v>
      </c>
      <c r="H27" s="652">
        <v>3447345.1499999985</v>
      </c>
      <c r="I27" s="652"/>
      <c r="J27" s="652"/>
      <c r="K27" s="652">
        <v>5.1954056E7</v>
      </c>
      <c r="L27" s="652">
        <v>2.1504624E7</v>
      </c>
      <c r="M27" s="652">
        <v>3.0449432E7</v>
      </c>
      <c r="N27" s="652">
        <v>2.9128808E7</v>
      </c>
      <c r="O27" s="652">
        <v>1320624.0</v>
      </c>
      <c r="P27" s="652"/>
      <c r="Q27" s="652"/>
      <c r="R27" s="652">
        <v>0.0</v>
      </c>
      <c r="S27" s="652">
        <v>0.0</v>
      </c>
      <c r="T27" s="652">
        <v>0.0</v>
      </c>
      <c r="U27" s="652">
        <v>5233139.0</v>
      </c>
      <c r="V27" s="652"/>
      <c r="W27" s="652">
        <v>5233139.0</v>
      </c>
      <c r="X27" s="652">
        <v>-5233139.0</v>
      </c>
      <c r="Y27" s="652"/>
      <c r="Z27" s="652"/>
      <c r="AA27" s="652">
        <v>0.0</v>
      </c>
      <c r="AB27" s="652">
        <v>0.0</v>
      </c>
      <c r="AC27" s="652">
        <v>0.0</v>
      </c>
      <c r="AD27" s="652">
        <v>5997950.0</v>
      </c>
      <c r="AE27" s="652">
        <v>-5997950.0</v>
      </c>
      <c r="AF27" s="652"/>
      <c r="AG27" s="652"/>
      <c r="AH27" s="652">
        <v>2.8829423E7</v>
      </c>
      <c r="AI27" s="652">
        <v>1.879731E7</v>
      </c>
      <c r="AJ27" s="652">
        <v>1.0032113E7</v>
      </c>
      <c r="AK27" s="652">
        <v>9796695.4</v>
      </c>
      <c r="AL27" s="652"/>
      <c r="AM27" s="652">
        <v>9796695.4</v>
      </c>
      <c r="AN27" s="652">
        <v>237367.59999999963</v>
      </c>
      <c r="AO27" s="652"/>
      <c r="AP27" s="652"/>
      <c r="AQ27" s="652">
        <v>2.9041923E7</v>
      </c>
      <c r="AR27" s="652">
        <v>1.9388557E7</v>
      </c>
      <c r="AS27" s="652">
        <v>9653366.0</v>
      </c>
      <c r="AT27" s="652">
        <v>8003713.0</v>
      </c>
      <c r="AU27" s="652">
        <v>1649653.0</v>
      </c>
      <c r="AV27" s="652"/>
      <c r="AW27" s="652"/>
      <c r="AX27" s="652">
        <v>2.9337599E7</v>
      </c>
      <c r="AY27" s="652">
        <v>1096492.0</v>
      </c>
      <c r="AZ27" s="652">
        <v>2.8241107E7</v>
      </c>
      <c r="BA27" s="652">
        <v>1.83060286E7</v>
      </c>
      <c r="BB27" s="652"/>
      <c r="BC27" s="652">
        <v>1.83060286E7</v>
      </c>
      <c r="BD27" s="652">
        <v>9932558.399999999</v>
      </c>
      <c r="BE27" s="652"/>
      <c r="BF27" s="652"/>
      <c r="BG27" s="652">
        <v>2.2912133E7</v>
      </c>
      <c r="BH27" s="652">
        <v>2116067.0</v>
      </c>
      <c r="BI27" s="652">
        <v>2.0796066E7</v>
      </c>
      <c r="BJ27" s="652">
        <v>1.5127145E7</v>
      </c>
      <c r="BK27" s="652">
        <v>5668921.0</v>
      </c>
      <c r="BL27" s="652"/>
      <c r="BM27" s="652"/>
      <c r="BN27" s="652">
        <v>706567.0</v>
      </c>
      <c r="BO27" s="652">
        <v>0.0</v>
      </c>
      <c r="BP27" s="652">
        <v>706567.0</v>
      </c>
      <c r="BQ27" s="652">
        <v>245328.35</v>
      </c>
      <c r="BR27" s="652"/>
      <c r="BS27" s="652">
        <v>245328.35</v>
      </c>
      <c r="BT27" s="652">
        <v>461238.65</v>
      </c>
      <c r="BU27" s="652"/>
      <c r="BV27" s="652"/>
      <c r="BW27" s="652">
        <v>0.0</v>
      </c>
      <c r="BX27" s="652">
        <v>0.0</v>
      </c>
      <c r="BY27" s="652">
        <v>0.0</v>
      </c>
      <c r="BZ27" s="651">
        <v>0.0</v>
      </c>
      <c r="CA27" s="651">
        <v>0.0</v>
      </c>
      <c r="CB27" s="651"/>
      <c r="CC27" s="651"/>
      <c r="CD27" s="651">
        <v>0.0</v>
      </c>
      <c r="CE27" s="651">
        <v>0.0</v>
      </c>
      <c r="CF27" s="651">
        <v>0.0</v>
      </c>
      <c r="CG27" s="651">
        <v>0.0</v>
      </c>
      <c r="CH27" s="652"/>
      <c r="CI27" s="652">
        <v>0.0</v>
      </c>
      <c r="CJ27" s="652">
        <v>0.0</v>
      </c>
      <c r="CK27" s="652"/>
      <c r="CL27" s="652"/>
      <c r="CM27" s="652">
        <v>0.0</v>
      </c>
      <c r="CN27" s="652">
        <v>0.0</v>
      </c>
      <c r="CO27" s="652">
        <v>0.0</v>
      </c>
      <c r="CP27" s="652">
        <v>3034879.0</v>
      </c>
      <c r="CQ27" s="652">
        <v>-3034879.0</v>
      </c>
      <c r="CR27" s="652"/>
      <c r="CS27" s="652"/>
      <c r="CT27" s="651">
        <v>1005250.0</v>
      </c>
      <c r="CU27" s="651">
        <v>338400.0</v>
      </c>
      <c r="CV27" s="651">
        <v>666850.0</v>
      </c>
      <c r="CW27" s="651">
        <v>2617530.5</v>
      </c>
      <c r="CX27" s="651"/>
      <c r="CY27" s="651">
        <v>2617530.5</v>
      </c>
      <c r="CZ27" s="651">
        <v>-1950680.5</v>
      </c>
      <c r="DA27" s="651"/>
      <c r="DB27" s="651"/>
      <c r="DC27" s="651">
        <v>0.0</v>
      </c>
      <c r="DD27" s="651">
        <v>0.0</v>
      </c>
      <c r="DE27" s="651">
        <v>0.0</v>
      </c>
      <c r="DF27" s="651">
        <v>0.0</v>
      </c>
      <c r="DG27" s="651">
        <v>0.0</v>
      </c>
      <c r="DH27" s="651"/>
      <c r="DI27" s="651"/>
      <c r="DJ27" s="651">
        <v>0.0</v>
      </c>
      <c r="DK27" s="651">
        <v>0.0</v>
      </c>
      <c r="DL27" s="651">
        <v>0.0</v>
      </c>
      <c r="DM27" s="651">
        <v>0.0</v>
      </c>
      <c r="DN27" s="651">
        <v>0.0</v>
      </c>
      <c r="DO27" s="651">
        <v>0.0</v>
      </c>
      <c r="DP27" s="651">
        <v>0.0</v>
      </c>
      <c r="DQ27" s="651"/>
      <c r="DR27" s="651"/>
      <c r="DS27" s="651">
        <v>0.0</v>
      </c>
      <c r="DT27" s="651">
        <v>0.0</v>
      </c>
      <c r="DU27" s="651">
        <v>0.0</v>
      </c>
      <c r="DV27" s="651">
        <v>0.0</v>
      </c>
      <c r="DW27" s="651">
        <v>0.0</v>
      </c>
      <c r="DX27" s="651"/>
      <c r="DY27" s="651"/>
    </row>
    <row r="28" ht="12.0" customHeight="1">
      <c r="A28" s="651">
        <v>201106.0</v>
      </c>
      <c r="B28" s="652">
        <v>5.8779942E7</v>
      </c>
      <c r="C28" s="652">
        <v>2.1359513E7</v>
      </c>
      <c r="D28" s="652">
        <v>3.7420429E7</v>
      </c>
      <c r="E28" s="652">
        <v>4.2982893349999994E7</v>
      </c>
      <c r="F28" s="652">
        <v>0.0</v>
      </c>
      <c r="G28" s="652">
        <v>4.2982893349999994E7</v>
      </c>
      <c r="H28" s="652">
        <v>-5536684.349999998</v>
      </c>
      <c r="I28" s="652"/>
      <c r="J28" s="652"/>
      <c r="K28" s="652">
        <v>6.2225779E7</v>
      </c>
      <c r="L28" s="652">
        <v>2.2611916E7</v>
      </c>
      <c r="M28" s="652">
        <v>3.9613863E7</v>
      </c>
      <c r="N28" s="652">
        <v>3.267043E7</v>
      </c>
      <c r="O28" s="652">
        <v>6943433.0</v>
      </c>
      <c r="P28" s="652"/>
      <c r="Q28" s="652"/>
      <c r="R28" s="652">
        <v>0.0</v>
      </c>
      <c r="S28" s="652">
        <v>0.0</v>
      </c>
      <c r="T28" s="652">
        <v>0.0</v>
      </c>
      <c r="U28" s="652">
        <v>6008638.0</v>
      </c>
      <c r="V28" s="652"/>
      <c r="W28" s="652">
        <v>6008638.0</v>
      </c>
      <c r="X28" s="652">
        <v>-6008638.0</v>
      </c>
      <c r="Y28" s="652"/>
      <c r="Z28" s="652"/>
      <c r="AA28" s="652">
        <v>0.0</v>
      </c>
      <c r="AB28" s="652">
        <v>0.0</v>
      </c>
      <c r="AC28" s="652">
        <v>0.0</v>
      </c>
      <c r="AD28" s="652">
        <v>6746681.0</v>
      </c>
      <c r="AE28" s="652">
        <v>-6746681.0</v>
      </c>
      <c r="AF28" s="652"/>
      <c r="AG28" s="652"/>
      <c r="AH28" s="652">
        <v>2.9717136E7</v>
      </c>
      <c r="AI28" s="652">
        <v>1.931995E7</v>
      </c>
      <c r="AJ28" s="652">
        <v>1.0397186E7</v>
      </c>
      <c r="AK28" s="652">
        <v>1.277429175E7</v>
      </c>
      <c r="AL28" s="652"/>
      <c r="AM28" s="652">
        <v>1.277429175E7</v>
      </c>
      <c r="AN28" s="652">
        <v>-2377105.75</v>
      </c>
      <c r="AO28" s="652"/>
      <c r="AP28" s="652"/>
      <c r="AQ28" s="652">
        <v>3.0940811E7</v>
      </c>
      <c r="AR28" s="652">
        <v>2.0856192E7</v>
      </c>
      <c r="AS28" s="652">
        <v>1.0084619E7</v>
      </c>
      <c r="AT28" s="652">
        <v>8294326.0</v>
      </c>
      <c r="AU28" s="652">
        <v>1790293.0</v>
      </c>
      <c r="AV28" s="652"/>
      <c r="AW28" s="652"/>
      <c r="AX28" s="652">
        <v>2.8794836E7</v>
      </c>
      <c r="AY28" s="652">
        <v>1734463.0</v>
      </c>
      <c r="AZ28" s="652">
        <v>2.7060373E7</v>
      </c>
      <c r="BA28" s="652">
        <v>2.1377861099999998E7</v>
      </c>
      <c r="BB28" s="652"/>
      <c r="BC28" s="652">
        <v>2.1377861099999998E7</v>
      </c>
      <c r="BD28" s="652">
        <v>5708291.900000002</v>
      </c>
      <c r="BE28" s="652"/>
      <c r="BF28" s="652"/>
      <c r="BG28" s="652">
        <v>3.1284967E7</v>
      </c>
      <c r="BH28" s="652">
        <v>1755723.0</v>
      </c>
      <c r="BI28" s="652">
        <v>2.9529244E7</v>
      </c>
      <c r="BJ28" s="652">
        <v>1.7629423E7</v>
      </c>
      <c r="BK28" s="652">
        <v>1.1899821E7</v>
      </c>
      <c r="BL28" s="652"/>
      <c r="BM28" s="652"/>
      <c r="BN28" s="652">
        <v>39392.0</v>
      </c>
      <c r="BO28" s="652">
        <v>0.0</v>
      </c>
      <c r="BP28" s="652">
        <v>39392.0</v>
      </c>
      <c r="BQ28" s="652">
        <v>211969.6</v>
      </c>
      <c r="BR28" s="652"/>
      <c r="BS28" s="652">
        <v>211969.6</v>
      </c>
      <c r="BT28" s="652">
        <v>-172577.6</v>
      </c>
      <c r="BU28" s="652"/>
      <c r="BV28" s="652"/>
      <c r="BW28" s="652">
        <v>0.0</v>
      </c>
      <c r="BX28" s="652">
        <v>0.0</v>
      </c>
      <c r="BY28" s="652">
        <v>0.0</v>
      </c>
      <c r="BZ28" s="651">
        <v>0.0</v>
      </c>
      <c r="CA28" s="651">
        <v>0.0</v>
      </c>
      <c r="CB28" s="651"/>
      <c r="CC28" s="651"/>
      <c r="CD28" s="651">
        <v>0.0</v>
      </c>
      <c r="CE28" s="651">
        <v>0.0</v>
      </c>
      <c r="CF28" s="651">
        <v>0.0</v>
      </c>
      <c r="CG28" s="651">
        <v>0.0</v>
      </c>
      <c r="CH28" s="652"/>
      <c r="CI28" s="652">
        <v>0.0</v>
      </c>
      <c r="CJ28" s="652">
        <v>0.0</v>
      </c>
      <c r="CK28" s="652"/>
      <c r="CL28" s="652"/>
      <c r="CM28" s="652">
        <v>0.0</v>
      </c>
      <c r="CN28" s="652">
        <v>0.0</v>
      </c>
      <c r="CO28" s="652">
        <v>0.0</v>
      </c>
      <c r="CP28" s="652">
        <v>3039879.0</v>
      </c>
      <c r="CQ28" s="652">
        <v>-3039879.0</v>
      </c>
      <c r="CR28" s="652"/>
      <c r="CS28" s="652"/>
      <c r="CT28" s="651">
        <v>228578.0</v>
      </c>
      <c r="CU28" s="651">
        <v>305100.0</v>
      </c>
      <c r="CV28" s="651">
        <v>-76522.0</v>
      </c>
      <c r="CW28" s="651">
        <v>2610132.9</v>
      </c>
      <c r="CX28" s="651"/>
      <c r="CY28" s="651">
        <v>2610132.9</v>
      </c>
      <c r="CZ28" s="651">
        <v>-2686654.9</v>
      </c>
      <c r="DA28" s="651"/>
      <c r="DB28" s="651"/>
      <c r="DC28" s="651">
        <v>0.0</v>
      </c>
      <c r="DD28" s="651">
        <v>0.0</v>
      </c>
      <c r="DE28" s="651">
        <v>0.0</v>
      </c>
      <c r="DF28" s="651">
        <v>0.0</v>
      </c>
      <c r="DG28" s="651">
        <v>0.0</v>
      </c>
      <c r="DH28" s="651"/>
      <c r="DI28" s="651"/>
      <c r="DJ28" s="651">
        <v>0.0</v>
      </c>
      <c r="DK28" s="651">
        <v>0.0</v>
      </c>
      <c r="DL28" s="651">
        <v>0.0</v>
      </c>
      <c r="DM28" s="651">
        <v>0.0</v>
      </c>
      <c r="DN28" s="651">
        <v>0.0</v>
      </c>
      <c r="DO28" s="651">
        <v>0.0</v>
      </c>
      <c r="DP28" s="651">
        <v>0.0</v>
      </c>
      <c r="DQ28" s="651"/>
      <c r="DR28" s="651"/>
      <c r="DS28" s="651">
        <v>0.0</v>
      </c>
      <c r="DT28" s="651">
        <v>0.0</v>
      </c>
      <c r="DU28" s="651">
        <v>0.0</v>
      </c>
      <c r="DV28" s="651">
        <v>0.0</v>
      </c>
      <c r="DW28" s="651">
        <v>0.0</v>
      </c>
      <c r="DX28" s="651"/>
      <c r="DY28" s="651"/>
    </row>
    <row r="29" ht="12.0" customHeight="1">
      <c r="A29" s="651">
        <v>201107.0</v>
      </c>
      <c r="B29" s="652">
        <v>5.7867795E7</v>
      </c>
      <c r="C29" s="652">
        <v>2.125228E7</v>
      </c>
      <c r="D29" s="652">
        <v>3.6615515E7</v>
      </c>
      <c r="E29" s="652">
        <v>3.746786075E7</v>
      </c>
      <c r="F29" s="652">
        <v>0.0</v>
      </c>
      <c r="G29" s="652">
        <v>3.746786075E7</v>
      </c>
      <c r="H29" s="652">
        <v>-852345.7500000012</v>
      </c>
      <c r="I29" s="652"/>
      <c r="J29" s="652"/>
      <c r="K29" s="652">
        <v>6.3171817E7</v>
      </c>
      <c r="L29" s="652">
        <v>2.3323581E7</v>
      </c>
      <c r="M29" s="652">
        <v>3.9848236E7</v>
      </c>
      <c r="N29" s="652">
        <v>3.0096781E7</v>
      </c>
      <c r="O29" s="652">
        <v>9751455.0</v>
      </c>
      <c r="P29" s="652"/>
      <c r="Q29" s="652"/>
      <c r="R29" s="652">
        <v>0.0</v>
      </c>
      <c r="S29" s="652">
        <v>0.0</v>
      </c>
      <c r="T29" s="652">
        <v>0.0</v>
      </c>
      <c r="U29" s="652">
        <v>5125015.0</v>
      </c>
      <c r="V29" s="652"/>
      <c r="W29" s="652">
        <v>5125015.0</v>
      </c>
      <c r="X29" s="652">
        <v>-5125015.0</v>
      </c>
      <c r="Y29" s="652"/>
      <c r="Z29" s="652"/>
      <c r="AA29" s="652">
        <v>0.0</v>
      </c>
      <c r="AB29" s="652">
        <v>0.0</v>
      </c>
      <c r="AC29" s="652">
        <v>0.0</v>
      </c>
      <c r="AD29" s="652">
        <v>5945450.0</v>
      </c>
      <c r="AE29" s="652">
        <v>-5945450.0</v>
      </c>
      <c r="AF29" s="652"/>
      <c r="AG29" s="652"/>
      <c r="AH29" s="652">
        <v>2.8545892E7</v>
      </c>
      <c r="AI29" s="652">
        <v>1.856185E7</v>
      </c>
      <c r="AJ29" s="652">
        <v>9984042.0</v>
      </c>
      <c r="AK29" s="652">
        <v>1.06207766E7</v>
      </c>
      <c r="AL29" s="652"/>
      <c r="AM29" s="652">
        <v>1.06207766E7</v>
      </c>
      <c r="AN29" s="652">
        <v>-636734.5999999996</v>
      </c>
      <c r="AO29" s="652"/>
      <c r="AP29" s="652"/>
      <c r="AQ29" s="652">
        <v>3.0873209E7</v>
      </c>
      <c r="AR29" s="652">
        <v>2.0635914E7</v>
      </c>
      <c r="AS29" s="652">
        <v>1.0237295E7</v>
      </c>
      <c r="AT29" s="652">
        <v>7641679.0</v>
      </c>
      <c r="AU29" s="652">
        <v>2595616.0</v>
      </c>
      <c r="AV29" s="652"/>
      <c r="AW29" s="652"/>
      <c r="AX29" s="652">
        <v>2.7200912E7</v>
      </c>
      <c r="AY29" s="652">
        <v>2639710.0</v>
      </c>
      <c r="AZ29" s="652">
        <v>2.4561202E7</v>
      </c>
      <c r="BA29" s="652">
        <v>1.86417236E7</v>
      </c>
      <c r="BB29" s="652"/>
      <c r="BC29" s="652">
        <v>1.86417236E7</v>
      </c>
      <c r="BD29" s="652">
        <v>5919478.3999999985</v>
      </c>
      <c r="BE29" s="652"/>
      <c r="BF29" s="652"/>
      <c r="BG29" s="652">
        <v>3.2298608E7</v>
      </c>
      <c r="BH29" s="652">
        <v>2687668.0</v>
      </c>
      <c r="BI29" s="652">
        <v>2.961094E7</v>
      </c>
      <c r="BJ29" s="652">
        <v>1.6509651E7</v>
      </c>
      <c r="BK29" s="652">
        <v>1.3101289E7</v>
      </c>
      <c r="BL29" s="652"/>
      <c r="BM29" s="652"/>
      <c r="BN29" s="652">
        <v>1954491.0</v>
      </c>
      <c r="BO29" s="652">
        <v>0.0</v>
      </c>
      <c r="BP29" s="652">
        <v>1954491.0</v>
      </c>
      <c r="BQ29" s="652">
        <v>307724.55</v>
      </c>
      <c r="BR29" s="652"/>
      <c r="BS29" s="652">
        <v>307724.55</v>
      </c>
      <c r="BT29" s="652">
        <v>1646766.45</v>
      </c>
      <c r="BU29" s="652"/>
      <c r="BV29" s="652"/>
      <c r="BW29" s="652">
        <v>0.0</v>
      </c>
      <c r="BX29" s="652">
        <v>0.0</v>
      </c>
      <c r="BY29" s="652">
        <v>0.0</v>
      </c>
      <c r="BZ29" s="651">
        <v>0.0</v>
      </c>
      <c r="CA29" s="651">
        <v>0.0</v>
      </c>
      <c r="CB29" s="651"/>
      <c r="CC29" s="651"/>
      <c r="CD29" s="651">
        <v>0.0</v>
      </c>
      <c r="CE29" s="651">
        <v>0.0</v>
      </c>
      <c r="CF29" s="651">
        <v>0.0</v>
      </c>
      <c r="CG29" s="651">
        <v>0.0</v>
      </c>
      <c r="CH29" s="652"/>
      <c r="CI29" s="652">
        <v>0.0</v>
      </c>
      <c r="CJ29" s="652">
        <v>0.0</v>
      </c>
      <c r="CK29" s="652"/>
      <c r="CL29" s="652"/>
      <c r="CM29" s="652">
        <v>0.0</v>
      </c>
      <c r="CN29" s="652">
        <v>0.0</v>
      </c>
      <c r="CO29" s="652">
        <v>0.0</v>
      </c>
      <c r="CP29" s="652">
        <v>2189879.0</v>
      </c>
      <c r="CQ29" s="652">
        <v>-2189879.0</v>
      </c>
      <c r="CR29" s="652"/>
      <c r="CS29" s="652"/>
      <c r="CT29" s="651">
        <v>166500.0</v>
      </c>
      <c r="CU29" s="651">
        <v>50720.0</v>
      </c>
      <c r="CV29" s="651">
        <v>115780.0</v>
      </c>
      <c r="CW29" s="651">
        <v>2772621.0</v>
      </c>
      <c r="CX29" s="651"/>
      <c r="CY29" s="651">
        <v>2772621.0</v>
      </c>
      <c r="CZ29" s="651">
        <v>-2656841.0</v>
      </c>
      <c r="DA29" s="651"/>
      <c r="DB29" s="651"/>
      <c r="DC29" s="651">
        <v>0.0</v>
      </c>
      <c r="DD29" s="651">
        <v>0.0</v>
      </c>
      <c r="DE29" s="651">
        <v>0.0</v>
      </c>
      <c r="DF29" s="651">
        <v>0.0</v>
      </c>
      <c r="DG29" s="651">
        <v>0.0</v>
      </c>
      <c r="DH29" s="651"/>
      <c r="DI29" s="651"/>
      <c r="DJ29" s="651">
        <v>0.0</v>
      </c>
      <c r="DK29" s="651">
        <v>0.0</v>
      </c>
      <c r="DL29" s="651">
        <v>0.0</v>
      </c>
      <c r="DM29" s="651">
        <v>0.0</v>
      </c>
      <c r="DN29" s="651">
        <v>0.0</v>
      </c>
      <c r="DO29" s="651">
        <v>0.0</v>
      </c>
      <c r="DP29" s="651">
        <v>0.0</v>
      </c>
      <c r="DQ29" s="651"/>
      <c r="DR29" s="651"/>
      <c r="DS29" s="651">
        <v>0.0</v>
      </c>
      <c r="DT29" s="651">
        <v>0.0</v>
      </c>
      <c r="DU29" s="651">
        <v>0.0</v>
      </c>
      <c r="DV29" s="651">
        <v>0.0</v>
      </c>
      <c r="DW29" s="651">
        <v>0.0</v>
      </c>
      <c r="DX29" s="651"/>
      <c r="DY29" s="651"/>
    </row>
    <row r="30" ht="12.0" customHeight="1">
      <c r="A30" s="651">
        <v>201108.0</v>
      </c>
      <c r="B30" s="652">
        <v>5.4575067E7</v>
      </c>
      <c r="C30" s="652">
        <v>2.1552235E7</v>
      </c>
      <c r="D30" s="652">
        <v>3.3022832E7</v>
      </c>
      <c r="E30" s="652">
        <v>3.1913404049999997E7</v>
      </c>
      <c r="F30" s="652">
        <v>0.0</v>
      </c>
      <c r="G30" s="652">
        <v>3.1913404049999997E7</v>
      </c>
      <c r="H30" s="652">
        <v>1872937.950000002</v>
      </c>
      <c r="I30" s="652"/>
      <c r="J30" s="652"/>
      <c r="K30" s="652">
        <v>5.318343E7</v>
      </c>
      <c r="L30" s="652">
        <v>2.3270346E7</v>
      </c>
      <c r="M30" s="652">
        <v>2.9913084E7</v>
      </c>
      <c r="N30" s="652">
        <v>2.7305981E7</v>
      </c>
      <c r="O30" s="652">
        <v>2607103.0</v>
      </c>
      <c r="P30" s="652"/>
      <c r="Q30" s="652"/>
      <c r="R30" s="652">
        <v>0.0</v>
      </c>
      <c r="S30" s="652">
        <v>0.0</v>
      </c>
      <c r="T30" s="652">
        <v>0.0</v>
      </c>
      <c r="U30" s="652">
        <v>4639934.0</v>
      </c>
      <c r="V30" s="652"/>
      <c r="W30" s="652">
        <v>4639934.0</v>
      </c>
      <c r="X30" s="652">
        <v>-4639934.0</v>
      </c>
      <c r="Y30" s="652"/>
      <c r="Z30" s="652"/>
      <c r="AA30" s="652">
        <v>0.0</v>
      </c>
      <c r="AB30" s="652">
        <v>0.0</v>
      </c>
      <c r="AC30" s="652">
        <v>0.0</v>
      </c>
      <c r="AD30" s="652">
        <v>5787950.0</v>
      </c>
      <c r="AE30" s="652">
        <v>-5787950.0</v>
      </c>
      <c r="AF30" s="652"/>
      <c r="AG30" s="652"/>
      <c r="AH30" s="652">
        <v>3.0395314E7</v>
      </c>
      <c r="AI30" s="652">
        <v>1.98264E7</v>
      </c>
      <c r="AJ30" s="652">
        <v>1.0568914E7</v>
      </c>
      <c r="AK30" s="652">
        <v>1.0083280174999999E7</v>
      </c>
      <c r="AL30" s="652"/>
      <c r="AM30" s="652">
        <v>1.0083280174999999E7</v>
      </c>
      <c r="AN30" s="652">
        <v>491333.8250000011</v>
      </c>
      <c r="AO30" s="652"/>
      <c r="AP30" s="652"/>
      <c r="AQ30" s="652">
        <v>3.2088707E7</v>
      </c>
      <c r="AR30" s="652">
        <v>2.1348628E7</v>
      </c>
      <c r="AS30" s="652">
        <v>1.0740079E7</v>
      </c>
      <c r="AT30" s="652">
        <v>7371797.0</v>
      </c>
      <c r="AU30" s="652">
        <v>3368282.0</v>
      </c>
      <c r="AV30" s="652"/>
      <c r="AW30" s="652"/>
      <c r="AX30" s="652">
        <v>2.1337939E7</v>
      </c>
      <c r="AY30" s="652">
        <v>1591835.0</v>
      </c>
      <c r="AZ30" s="652">
        <v>1.9746104E7</v>
      </c>
      <c r="BA30" s="652">
        <v>1.4189535174999999E7</v>
      </c>
      <c r="BB30" s="652"/>
      <c r="BC30" s="652">
        <v>1.4189535174999999E7</v>
      </c>
      <c r="BD30" s="652">
        <v>6314378.825000001</v>
      </c>
      <c r="BE30" s="652"/>
      <c r="BF30" s="652"/>
      <c r="BG30" s="652">
        <v>2.1094723E7</v>
      </c>
      <c r="BH30" s="652">
        <v>1921718.0</v>
      </c>
      <c r="BI30" s="652">
        <v>1.9173005E7</v>
      </c>
      <c r="BJ30" s="652">
        <v>1.4146234E7</v>
      </c>
      <c r="BK30" s="652">
        <v>5026771.0</v>
      </c>
      <c r="BL30" s="652"/>
      <c r="BM30" s="652"/>
      <c r="BN30" s="652">
        <v>2594735.0</v>
      </c>
      <c r="BO30" s="652">
        <v>0.0</v>
      </c>
      <c r="BP30" s="652">
        <v>2594735.0</v>
      </c>
      <c r="BQ30" s="652">
        <v>339736.75</v>
      </c>
      <c r="BR30" s="652"/>
      <c r="BS30" s="652">
        <v>339736.75</v>
      </c>
      <c r="BT30" s="652">
        <v>2254998.25</v>
      </c>
      <c r="BU30" s="652"/>
      <c r="BV30" s="652"/>
      <c r="BW30" s="652">
        <v>0.0</v>
      </c>
      <c r="BX30" s="652">
        <v>0.0</v>
      </c>
      <c r="BY30" s="652">
        <v>0.0</v>
      </c>
      <c r="BZ30" s="651">
        <v>0.0</v>
      </c>
      <c r="CA30" s="651">
        <v>0.0</v>
      </c>
      <c r="CB30" s="651"/>
      <c r="CC30" s="651"/>
      <c r="CD30" s="651">
        <v>0.0</v>
      </c>
      <c r="CE30" s="651">
        <v>0.0</v>
      </c>
      <c r="CF30" s="651">
        <v>0.0</v>
      </c>
      <c r="CG30" s="651">
        <v>0.0</v>
      </c>
      <c r="CH30" s="652"/>
      <c r="CI30" s="652">
        <v>0.0</v>
      </c>
      <c r="CJ30" s="652">
        <v>0.0</v>
      </c>
      <c r="CK30" s="652"/>
      <c r="CL30" s="652"/>
      <c r="CM30" s="652">
        <v>0.0</v>
      </c>
      <c r="CN30" s="652">
        <v>0.0</v>
      </c>
      <c r="CO30" s="652">
        <v>0.0</v>
      </c>
      <c r="CP30" s="652">
        <v>2239879.0</v>
      </c>
      <c r="CQ30" s="652">
        <v>-2239879.0</v>
      </c>
      <c r="CR30" s="652"/>
      <c r="CS30" s="652"/>
      <c r="CT30" s="651">
        <v>247079.0</v>
      </c>
      <c r="CU30" s="651">
        <v>134000.0</v>
      </c>
      <c r="CV30" s="651">
        <v>113079.0</v>
      </c>
      <c r="CW30" s="651">
        <v>2660917.95</v>
      </c>
      <c r="CX30" s="651"/>
      <c r="CY30" s="651">
        <v>2660917.95</v>
      </c>
      <c r="CZ30" s="651">
        <v>-2547838.95</v>
      </c>
      <c r="DA30" s="651"/>
      <c r="DB30" s="651"/>
      <c r="DC30" s="651">
        <v>0.0</v>
      </c>
      <c r="DD30" s="651">
        <v>0.0</v>
      </c>
      <c r="DE30" s="651">
        <v>0.0</v>
      </c>
      <c r="DF30" s="651">
        <v>0.0</v>
      </c>
      <c r="DG30" s="651">
        <v>0.0</v>
      </c>
      <c r="DH30" s="651"/>
      <c r="DI30" s="651"/>
      <c r="DJ30" s="651">
        <v>0.0</v>
      </c>
      <c r="DK30" s="651">
        <v>0.0</v>
      </c>
      <c r="DL30" s="651">
        <v>0.0</v>
      </c>
      <c r="DM30" s="651">
        <v>0.0</v>
      </c>
      <c r="DN30" s="651">
        <v>0.0</v>
      </c>
      <c r="DO30" s="651">
        <v>0.0</v>
      </c>
      <c r="DP30" s="651">
        <v>0.0</v>
      </c>
      <c r="DQ30" s="651"/>
      <c r="DR30" s="651"/>
      <c r="DS30" s="651">
        <v>0.0</v>
      </c>
      <c r="DT30" s="651">
        <v>0.0</v>
      </c>
      <c r="DU30" s="651">
        <v>0.0</v>
      </c>
      <c r="DV30" s="651">
        <v>0.0</v>
      </c>
      <c r="DW30" s="651">
        <v>0.0</v>
      </c>
      <c r="DX30" s="651"/>
      <c r="DY30" s="651"/>
    </row>
    <row r="31" ht="12.0" customHeight="1">
      <c r="A31" s="651">
        <v>201109.0</v>
      </c>
      <c r="B31" s="652">
        <v>4.6396997E7</v>
      </c>
      <c r="C31" s="652">
        <v>1.950835E7</v>
      </c>
      <c r="D31" s="652">
        <v>2.6888647E7</v>
      </c>
      <c r="E31" s="652">
        <v>3.232024425E7</v>
      </c>
      <c r="F31" s="652">
        <v>0.0</v>
      </c>
      <c r="G31" s="652">
        <v>3.232024425E7</v>
      </c>
      <c r="H31" s="652">
        <v>-4350177.249999998</v>
      </c>
      <c r="I31" s="652"/>
      <c r="J31" s="652"/>
      <c r="K31" s="652">
        <v>4.6890836E7</v>
      </c>
      <c r="L31" s="652">
        <v>2.2430692E7</v>
      </c>
      <c r="M31" s="652">
        <v>2.4460144E7</v>
      </c>
      <c r="N31" s="652">
        <v>2.6682932E7</v>
      </c>
      <c r="O31" s="652">
        <v>-2222788.0</v>
      </c>
      <c r="P31" s="652"/>
      <c r="Q31" s="652"/>
      <c r="R31" s="652">
        <v>0.0</v>
      </c>
      <c r="S31" s="652">
        <v>0.0</v>
      </c>
      <c r="T31" s="652">
        <v>0.0</v>
      </c>
      <c r="U31" s="652">
        <v>4989464.0</v>
      </c>
      <c r="V31" s="652"/>
      <c r="W31" s="652">
        <v>4989464.0</v>
      </c>
      <c r="X31" s="652">
        <v>-4989464.0</v>
      </c>
      <c r="Y31" s="652"/>
      <c r="Z31" s="652"/>
      <c r="AA31" s="652">
        <v>0.0</v>
      </c>
      <c r="AB31" s="652">
        <v>0.0</v>
      </c>
      <c r="AC31" s="652">
        <v>0.0</v>
      </c>
      <c r="AD31" s="652">
        <v>6077950.0</v>
      </c>
      <c r="AE31" s="652">
        <v>-6077950.0</v>
      </c>
      <c r="AF31" s="652"/>
      <c r="AG31" s="652"/>
      <c r="AH31" s="652">
        <v>2.737188E7</v>
      </c>
      <c r="AI31" s="652">
        <v>1.7733425E7</v>
      </c>
      <c r="AJ31" s="652">
        <v>9638455.0</v>
      </c>
      <c r="AK31" s="652">
        <v>1.0208879825E7</v>
      </c>
      <c r="AL31" s="652"/>
      <c r="AM31" s="652">
        <v>1.0208879825E7</v>
      </c>
      <c r="AN31" s="652">
        <v>-575674.8249999993</v>
      </c>
      <c r="AO31" s="652"/>
      <c r="AP31" s="652"/>
      <c r="AQ31" s="652">
        <v>3.1766989E7</v>
      </c>
      <c r="AR31" s="652">
        <v>2.1248406E7</v>
      </c>
      <c r="AS31" s="652">
        <v>1.0518583E7</v>
      </c>
      <c r="AT31" s="652">
        <v>7640216.0</v>
      </c>
      <c r="AU31" s="652">
        <v>2878367.0</v>
      </c>
      <c r="AV31" s="652"/>
      <c r="AW31" s="652"/>
      <c r="AX31" s="652">
        <v>1.8286007E7</v>
      </c>
      <c r="AY31" s="652">
        <v>1609025.0</v>
      </c>
      <c r="AZ31" s="652">
        <v>1.6676982E7</v>
      </c>
      <c r="BA31" s="652">
        <v>1.4038578174999999E7</v>
      </c>
      <c r="BB31" s="652"/>
      <c r="BC31" s="652">
        <v>1.4038578174999999E7</v>
      </c>
      <c r="BD31" s="652">
        <v>3725073.825000001</v>
      </c>
      <c r="BE31" s="652"/>
      <c r="BF31" s="652"/>
      <c r="BG31" s="652">
        <v>1.5123847E7</v>
      </c>
      <c r="BH31" s="652">
        <v>1182286.0</v>
      </c>
      <c r="BI31" s="652">
        <v>1.3941561E7</v>
      </c>
      <c r="BJ31" s="652">
        <v>1.2964765E7</v>
      </c>
      <c r="BK31" s="652">
        <v>976796.0</v>
      </c>
      <c r="BL31" s="652"/>
      <c r="BM31" s="652"/>
      <c r="BN31" s="652">
        <v>494802.0</v>
      </c>
      <c r="BO31" s="652">
        <v>0.0</v>
      </c>
      <c r="BP31" s="652">
        <v>494802.0</v>
      </c>
      <c r="BQ31" s="652">
        <v>234740.1</v>
      </c>
      <c r="BR31" s="652"/>
      <c r="BS31" s="652">
        <v>234740.1</v>
      </c>
      <c r="BT31" s="652">
        <v>260061.9</v>
      </c>
      <c r="BU31" s="652"/>
      <c r="BV31" s="652"/>
      <c r="BW31" s="652">
        <v>0.0</v>
      </c>
      <c r="BX31" s="652">
        <v>0.0</v>
      </c>
      <c r="BY31" s="652">
        <v>0.0</v>
      </c>
      <c r="BZ31" s="651">
        <v>0.0</v>
      </c>
      <c r="CA31" s="651">
        <v>0.0</v>
      </c>
      <c r="CB31" s="651"/>
      <c r="CC31" s="651"/>
      <c r="CD31" s="651">
        <v>0.0</v>
      </c>
      <c r="CE31" s="651">
        <v>0.0</v>
      </c>
      <c r="CF31" s="651">
        <v>0.0</v>
      </c>
      <c r="CG31" s="651">
        <v>0.0</v>
      </c>
      <c r="CH31" s="652"/>
      <c r="CI31" s="652">
        <v>0.0</v>
      </c>
      <c r="CJ31" s="652">
        <v>0.0</v>
      </c>
      <c r="CK31" s="652"/>
      <c r="CL31" s="652"/>
      <c r="CM31" s="652">
        <v>0.0</v>
      </c>
      <c r="CN31" s="652">
        <v>0.0</v>
      </c>
      <c r="CO31" s="652">
        <v>0.0</v>
      </c>
      <c r="CP31" s="652">
        <v>2193879.0</v>
      </c>
      <c r="CQ31" s="652">
        <v>-2193879.0</v>
      </c>
      <c r="CR31" s="652"/>
      <c r="CS31" s="652"/>
      <c r="CT31" s="651">
        <v>244308.0</v>
      </c>
      <c r="CU31" s="651">
        <v>165900.0</v>
      </c>
      <c r="CV31" s="651">
        <v>78408.0</v>
      </c>
      <c r="CW31" s="651">
        <v>2848582.15</v>
      </c>
      <c r="CX31" s="651"/>
      <c r="CY31" s="651">
        <v>2848582.15</v>
      </c>
      <c r="CZ31" s="651">
        <v>-2770174.15</v>
      </c>
      <c r="DA31" s="651"/>
      <c r="DB31" s="651"/>
      <c r="DC31" s="651">
        <v>0.0</v>
      </c>
      <c r="DD31" s="651">
        <v>0.0</v>
      </c>
      <c r="DE31" s="651">
        <v>0.0</v>
      </c>
      <c r="DF31" s="651">
        <v>0.0</v>
      </c>
      <c r="DG31" s="651">
        <v>0.0</v>
      </c>
      <c r="DH31" s="651"/>
      <c r="DI31" s="651"/>
      <c r="DJ31" s="651">
        <v>0.0</v>
      </c>
      <c r="DK31" s="651">
        <v>0.0</v>
      </c>
      <c r="DL31" s="651">
        <v>0.0</v>
      </c>
      <c r="DM31" s="651">
        <v>0.0</v>
      </c>
      <c r="DN31" s="651">
        <v>0.0</v>
      </c>
      <c r="DO31" s="651">
        <v>0.0</v>
      </c>
      <c r="DP31" s="651">
        <v>0.0</v>
      </c>
      <c r="DQ31" s="651"/>
      <c r="DR31" s="651"/>
      <c r="DS31" s="651">
        <v>0.0</v>
      </c>
      <c r="DT31" s="651">
        <v>0.0</v>
      </c>
      <c r="DU31" s="651">
        <v>0.0</v>
      </c>
      <c r="DV31" s="651">
        <v>0.0</v>
      </c>
      <c r="DW31" s="651">
        <v>0.0</v>
      </c>
      <c r="DX31" s="651"/>
      <c r="DY31" s="651"/>
    </row>
    <row r="32" ht="12.0" customHeight="1">
      <c r="A32" s="651">
        <v>201110.0</v>
      </c>
      <c r="B32" s="652">
        <v>5.476841E7</v>
      </c>
      <c r="C32" s="652">
        <v>2.4339884E7</v>
      </c>
      <c r="D32" s="652">
        <v>3.0428526E7</v>
      </c>
      <c r="E32" s="652">
        <v>3.585083595E7</v>
      </c>
      <c r="F32" s="652">
        <v>0.0</v>
      </c>
      <c r="G32" s="652">
        <v>3.585083595E7</v>
      </c>
      <c r="H32" s="652">
        <v>-5422310.949999999</v>
      </c>
      <c r="I32" s="652"/>
      <c r="J32" s="652"/>
      <c r="K32" s="652">
        <v>5.6621687E7</v>
      </c>
      <c r="L32" s="652">
        <v>2.7139168E7</v>
      </c>
      <c r="M32" s="652">
        <v>2.9482519E7</v>
      </c>
      <c r="N32" s="652">
        <v>2.832773E7</v>
      </c>
      <c r="O32" s="652">
        <v>1154789.0</v>
      </c>
      <c r="P32" s="652"/>
      <c r="Q32" s="652"/>
      <c r="R32" s="652">
        <v>0.0</v>
      </c>
      <c r="S32" s="652">
        <v>0.0</v>
      </c>
      <c r="T32" s="652">
        <v>0.0</v>
      </c>
      <c r="U32" s="652">
        <v>4976217.0</v>
      </c>
      <c r="V32" s="652"/>
      <c r="W32" s="652">
        <v>4976217.0</v>
      </c>
      <c r="X32" s="652">
        <v>-4976217.0</v>
      </c>
      <c r="Y32" s="652"/>
      <c r="Z32" s="652"/>
      <c r="AA32" s="652">
        <v>0.0</v>
      </c>
      <c r="AB32" s="652">
        <v>0.0</v>
      </c>
      <c r="AC32" s="652">
        <v>0.0</v>
      </c>
      <c r="AD32" s="652">
        <v>5547950.0</v>
      </c>
      <c r="AE32" s="652">
        <v>-5547950.0</v>
      </c>
      <c r="AF32" s="652"/>
      <c r="AG32" s="652"/>
      <c r="AH32" s="652">
        <v>3.3011382E7</v>
      </c>
      <c r="AI32" s="652">
        <v>2.138825E7</v>
      </c>
      <c r="AJ32" s="652">
        <v>1.1623132E7</v>
      </c>
      <c r="AK32" s="652">
        <v>1.095230045E7</v>
      </c>
      <c r="AL32" s="652"/>
      <c r="AM32" s="652">
        <v>1.095230045E7</v>
      </c>
      <c r="AN32" s="652">
        <v>670831.5500000007</v>
      </c>
      <c r="AO32" s="652"/>
      <c r="AP32" s="652"/>
      <c r="AQ32" s="652">
        <v>3.7390336E7</v>
      </c>
      <c r="AR32" s="652">
        <v>2.466131E7</v>
      </c>
      <c r="AS32" s="652">
        <v>1.2729026E7</v>
      </c>
      <c r="AT32" s="652">
        <v>7876667.0</v>
      </c>
      <c r="AU32" s="652">
        <v>4852359.0</v>
      </c>
      <c r="AV32" s="652"/>
      <c r="AW32" s="652"/>
      <c r="AX32" s="652">
        <v>2.1036933E7</v>
      </c>
      <c r="AY32" s="652">
        <v>2647209.0</v>
      </c>
      <c r="AZ32" s="652">
        <v>1.8389724E7</v>
      </c>
      <c r="BA32" s="652">
        <v>1.6322781E7</v>
      </c>
      <c r="BB32" s="652"/>
      <c r="BC32" s="652">
        <v>1.6322781E7</v>
      </c>
      <c r="BD32" s="652">
        <v>2066942.0</v>
      </c>
      <c r="BE32" s="652"/>
      <c r="BF32" s="652"/>
      <c r="BG32" s="652">
        <v>1.923135E7</v>
      </c>
      <c r="BH32" s="652">
        <v>2477857.0</v>
      </c>
      <c r="BI32" s="652">
        <v>1.6753493E7</v>
      </c>
      <c r="BJ32" s="652">
        <v>1.4903113E7</v>
      </c>
      <c r="BK32" s="652">
        <v>1850380.0</v>
      </c>
      <c r="BL32" s="652"/>
      <c r="BM32" s="652"/>
      <c r="BN32" s="652">
        <v>151876.0</v>
      </c>
      <c r="BO32" s="652">
        <v>0.0</v>
      </c>
      <c r="BP32" s="652">
        <v>151876.0</v>
      </c>
      <c r="BQ32" s="652">
        <v>217593.8</v>
      </c>
      <c r="BR32" s="652"/>
      <c r="BS32" s="652">
        <v>217593.8</v>
      </c>
      <c r="BT32" s="652">
        <v>-65717.79999999999</v>
      </c>
      <c r="BU32" s="652"/>
      <c r="BV32" s="652"/>
      <c r="BW32" s="652">
        <v>0.0</v>
      </c>
      <c r="BX32" s="652">
        <v>0.0</v>
      </c>
      <c r="BY32" s="652">
        <v>0.0</v>
      </c>
      <c r="BZ32" s="651">
        <v>0.0</v>
      </c>
      <c r="CA32" s="651">
        <v>0.0</v>
      </c>
      <c r="CB32" s="651"/>
      <c r="CC32" s="651"/>
      <c r="CD32" s="651">
        <v>0.0</v>
      </c>
      <c r="CE32" s="651">
        <v>0.0</v>
      </c>
      <c r="CF32" s="651">
        <v>0.0</v>
      </c>
      <c r="CG32" s="651">
        <v>0.0</v>
      </c>
      <c r="CH32" s="652"/>
      <c r="CI32" s="652">
        <v>0.0</v>
      </c>
      <c r="CJ32" s="652">
        <v>0.0</v>
      </c>
      <c r="CK32" s="652"/>
      <c r="CL32" s="652"/>
      <c r="CM32" s="652">
        <v>0.0</v>
      </c>
      <c r="CN32" s="652">
        <v>0.0</v>
      </c>
      <c r="CO32" s="652">
        <v>0.0</v>
      </c>
      <c r="CP32" s="652">
        <v>2239879.0</v>
      </c>
      <c r="CQ32" s="652">
        <v>-2239879.0</v>
      </c>
      <c r="CR32" s="652"/>
      <c r="CS32" s="652"/>
      <c r="CT32" s="651">
        <v>568219.0</v>
      </c>
      <c r="CU32" s="651">
        <v>304425.0</v>
      </c>
      <c r="CV32" s="651">
        <v>263794.0</v>
      </c>
      <c r="CW32" s="651">
        <v>3381943.7</v>
      </c>
      <c r="CX32" s="651"/>
      <c r="CY32" s="651">
        <v>3381943.7</v>
      </c>
      <c r="CZ32" s="651">
        <v>-3118149.7</v>
      </c>
      <c r="DA32" s="651"/>
      <c r="DB32" s="651"/>
      <c r="DC32" s="651">
        <v>0.0</v>
      </c>
      <c r="DD32" s="651">
        <v>0.0</v>
      </c>
      <c r="DE32" s="651">
        <v>0.0</v>
      </c>
      <c r="DF32" s="651">
        <v>0.0</v>
      </c>
      <c r="DG32" s="651">
        <v>0.0</v>
      </c>
      <c r="DH32" s="651"/>
      <c r="DI32" s="651"/>
      <c r="DJ32" s="651">
        <v>0.0</v>
      </c>
      <c r="DK32" s="651">
        <v>0.0</v>
      </c>
      <c r="DL32" s="651">
        <v>0.0</v>
      </c>
      <c r="DM32" s="651">
        <v>0.0</v>
      </c>
      <c r="DN32" s="651">
        <v>0.0</v>
      </c>
      <c r="DO32" s="651">
        <v>0.0</v>
      </c>
      <c r="DP32" s="651">
        <v>0.0</v>
      </c>
      <c r="DQ32" s="651"/>
      <c r="DR32" s="651"/>
      <c r="DS32" s="651">
        <v>0.0</v>
      </c>
      <c r="DT32" s="651">
        <v>0.0</v>
      </c>
      <c r="DU32" s="651">
        <v>0.0</v>
      </c>
      <c r="DV32" s="651">
        <v>0.0</v>
      </c>
      <c r="DW32" s="651">
        <v>0.0</v>
      </c>
      <c r="DX32" s="651"/>
      <c r="DY32" s="651"/>
    </row>
    <row r="33" ht="12.0" customHeight="1">
      <c r="A33" s="651">
        <v>201111.0</v>
      </c>
      <c r="B33" s="652">
        <v>5.574969E7</v>
      </c>
      <c r="C33" s="652">
        <v>2.456971E7</v>
      </c>
      <c r="D33" s="652">
        <v>3.117998E7</v>
      </c>
      <c r="E33" s="652">
        <v>3.320622595E7</v>
      </c>
      <c r="F33" s="652">
        <v>0.0</v>
      </c>
      <c r="G33" s="652">
        <v>3.320622595E7</v>
      </c>
      <c r="H33" s="652">
        <v>-1078860.9499999988</v>
      </c>
      <c r="I33" s="652"/>
      <c r="J33" s="652"/>
      <c r="K33" s="652">
        <v>6.4171381E7</v>
      </c>
      <c r="L33" s="652">
        <v>3.0076815E7</v>
      </c>
      <c r="M33" s="652">
        <v>3.4094566E7</v>
      </c>
      <c r="N33" s="652">
        <v>2.8533135E7</v>
      </c>
      <c r="O33" s="652">
        <v>5561431.0</v>
      </c>
      <c r="P33" s="652"/>
      <c r="Q33" s="652"/>
      <c r="R33" s="652">
        <v>0.0</v>
      </c>
      <c r="S33" s="652">
        <v>0.0</v>
      </c>
      <c r="T33" s="652">
        <v>0.0</v>
      </c>
      <c r="U33" s="652">
        <v>5000864.0</v>
      </c>
      <c r="V33" s="652"/>
      <c r="W33" s="652">
        <v>5000864.0</v>
      </c>
      <c r="X33" s="652">
        <v>-5000864.0</v>
      </c>
      <c r="Y33" s="652"/>
      <c r="Z33" s="652"/>
      <c r="AA33" s="652">
        <v>0.0</v>
      </c>
      <c r="AB33" s="652">
        <v>0.0</v>
      </c>
      <c r="AC33" s="652">
        <v>0.0</v>
      </c>
      <c r="AD33" s="652">
        <v>5547950.0</v>
      </c>
      <c r="AE33" s="652">
        <v>-5547950.0</v>
      </c>
      <c r="AF33" s="652"/>
      <c r="AG33" s="652"/>
      <c r="AH33" s="652">
        <v>3.4848827E7</v>
      </c>
      <c r="AI33" s="652">
        <v>2.2425775E7</v>
      </c>
      <c r="AJ33" s="652">
        <v>1.2423052E7</v>
      </c>
      <c r="AK33" s="652">
        <v>1.07992312E7</v>
      </c>
      <c r="AL33" s="652"/>
      <c r="AM33" s="652">
        <v>1.07992312E7</v>
      </c>
      <c r="AN33" s="652">
        <v>1653220.8000000007</v>
      </c>
      <c r="AO33" s="652"/>
      <c r="AP33" s="652"/>
      <c r="AQ33" s="652">
        <v>4.1519962E7</v>
      </c>
      <c r="AR33" s="652">
        <v>2.7338176E7</v>
      </c>
      <c r="AS33" s="652">
        <v>1.4181786E7</v>
      </c>
      <c r="AT33" s="652">
        <v>7531204.0</v>
      </c>
      <c r="AU33" s="652">
        <v>6650582.0</v>
      </c>
      <c r="AV33" s="652"/>
      <c r="AW33" s="652"/>
      <c r="AX33" s="652">
        <v>1.9621302E7</v>
      </c>
      <c r="AY33" s="652">
        <v>2024330.0</v>
      </c>
      <c r="AZ33" s="652">
        <v>1.7596972E7</v>
      </c>
      <c r="BA33" s="652">
        <v>1.406516045E7</v>
      </c>
      <c r="BB33" s="652"/>
      <c r="BC33" s="652">
        <v>1.406516045E7</v>
      </c>
      <c r="BD33" s="652">
        <v>4449796.550000001</v>
      </c>
      <c r="BE33" s="652"/>
      <c r="BF33" s="652"/>
      <c r="BG33" s="652">
        <v>2.2651418E7</v>
      </c>
      <c r="BH33" s="652">
        <v>2738638.0</v>
      </c>
      <c r="BI33" s="652">
        <v>1.991278E7</v>
      </c>
      <c r="BJ33" s="652">
        <v>1.5453981E7</v>
      </c>
      <c r="BK33" s="652">
        <v>4458799.0</v>
      </c>
      <c r="BL33" s="652"/>
      <c r="BM33" s="652"/>
      <c r="BN33" s="652">
        <v>880822.0</v>
      </c>
      <c r="BO33" s="652">
        <v>0.0</v>
      </c>
      <c r="BP33" s="652">
        <v>880822.0</v>
      </c>
      <c r="BQ33" s="652">
        <v>254041.1</v>
      </c>
      <c r="BR33" s="652"/>
      <c r="BS33" s="652">
        <v>254041.1</v>
      </c>
      <c r="BT33" s="652">
        <v>626780.9</v>
      </c>
      <c r="BU33" s="652"/>
      <c r="BV33" s="652"/>
      <c r="BW33" s="652">
        <v>0.0</v>
      </c>
      <c r="BX33" s="652">
        <v>0.0</v>
      </c>
      <c r="BY33" s="652">
        <v>0.0</v>
      </c>
      <c r="BZ33" s="651">
        <v>0.0</v>
      </c>
      <c r="CA33" s="651">
        <v>0.0</v>
      </c>
      <c r="CB33" s="651"/>
      <c r="CC33" s="651"/>
      <c r="CD33" s="651">
        <v>0.0</v>
      </c>
      <c r="CE33" s="651">
        <v>0.0</v>
      </c>
      <c r="CF33" s="651">
        <v>0.0</v>
      </c>
      <c r="CG33" s="651">
        <v>0.0</v>
      </c>
      <c r="CH33" s="652"/>
      <c r="CI33" s="652">
        <v>0.0</v>
      </c>
      <c r="CJ33" s="652">
        <v>0.0</v>
      </c>
      <c r="CK33" s="652"/>
      <c r="CL33" s="652"/>
      <c r="CM33" s="652">
        <v>0.0</v>
      </c>
      <c r="CN33" s="652">
        <v>0.0</v>
      </c>
      <c r="CO33" s="652">
        <v>0.0</v>
      </c>
      <c r="CP33" s="652">
        <v>2193879.0</v>
      </c>
      <c r="CQ33" s="652">
        <v>-2193879.0</v>
      </c>
      <c r="CR33" s="652"/>
      <c r="CS33" s="652"/>
      <c r="CT33" s="651">
        <v>398739.0</v>
      </c>
      <c r="CU33" s="651">
        <v>119605.0</v>
      </c>
      <c r="CV33" s="651">
        <v>279134.0</v>
      </c>
      <c r="CW33" s="651">
        <v>3086929.2</v>
      </c>
      <c r="CX33" s="651"/>
      <c r="CY33" s="651">
        <v>3086929.2</v>
      </c>
      <c r="CZ33" s="651">
        <v>-2807795.2</v>
      </c>
      <c r="DA33" s="651"/>
      <c r="DB33" s="651"/>
      <c r="DC33" s="651">
        <v>0.0</v>
      </c>
      <c r="DD33" s="651">
        <v>0.0</v>
      </c>
      <c r="DE33" s="651">
        <v>0.0</v>
      </c>
      <c r="DF33" s="651">
        <v>0.0</v>
      </c>
      <c r="DG33" s="651">
        <v>0.0</v>
      </c>
      <c r="DH33" s="651"/>
      <c r="DI33" s="651"/>
      <c r="DJ33" s="651">
        <v>0.0</v>
      </c>
      <c r="DK33" s="651">
        <v>0.0</v>
      </c>
      <c r="DL33" s="651">
        <v>0.0</v>
      </c>
      <c r="DM33" s="651">
        <v>0.0</v>
      </c>
      <c r="DN33" s="651">
        <v>0.0</v>
      </c>
      <c r="DO33" s="651">
        <v>0.0</v>
      </c>
      <c r="DP33" s="651">
        <v>0.0</v>
      </c>
      <c r="DQ33" s="651"/>
      <c r="DR33" s="651"/>
      <c r="DS33" s="651">
        <v>0.0</v>
      </c>
      <c r="DT33" s="651">
        <v>0.0</v>
      </c>
      <c r="DU33" s="651">
        <v>0.0</v>
      </c>
      <c r="DV33" s="651">
        <v>0.0</v>
      </c>
      <c r="DW33" s="651">
        <v>0.0</v>
      </c>
      <c r="DX33" s="651"/>
      <c r="DY33" s="651"/>
    </row>
    <row r="34" ht="12.0" customHeight="1">
      <c r="A34" s="651">
        <v>201112.0</v>
      </c>
      <c r="B34" s="652">
        <v>5.9500264E7</v>
      </c>
      <c r="C34" s="652">
        <v>2.5635814E7</v>
      </c>
      <c r="D34" s="652">
        <v>3.386445E7</v>
      </c>
      <c r="E34" s="652">
        <v>3.776652225E7</v>
      </c>
      <c r="F34" s="652">
        <v>0.0</v>
      </c>
      <c r="G34" s="652">
        <v>3.776652225E7</v>
      </c>
      <c r="H34" s="652">
        <v>-3845496.2500000005</v>
      </c>
      <c r="I34" s="652"/>
      <c r="J34" s="652"/>
      <c r="K34" s="652">
        <v>6.5970592E7</v>
      </c>
      <c r="L34" s="652">
        <v>3.059247E7</v>
      </c>
      <c r="M34" s="652">
        <v>3.5378122E7</v>
      </c>
      <c r="N34" s="652">
        <v>2.9219194E7</v>
      </c>
      <c r="O34" s="652">
        <v>6158928.0</v>
      </c>
      <c r="P34" s="652"/>
      <c r="Q34" s="652"/>
      <c r="R34" s="652">
        <v>0.0</v>
      </c>
      <c r="S34" s="652">
        <v>0.0</v>
      </c>
      <c r="T34" s="652">
        <v>0.0</v>
      </c>
      <c r="U34" s="652">
        <v>5555641.0</v>
      </c>
      <c r="V34" s="652"/>
      <c r="W34" s="652">
        <v>5555641.0</v>
      </c>
      <c r="X34" s="652">
        <v>-5555641.0</v>
      </c>
      <c r="Y34" s="652"/>
      <c r="Z34" s="652"/>
      <c r="AA34" s="652">
        <v>0.0</v>
      </c>
      <c r="AB34" s="652">
        <v>0.0</v>
      </c>
      <c r="AC34" s="652">
        <v>0.0</v>
      </c>
      <c r="AD34" s="652">
        <v>6177950.0</v>
      </c>
      <c r="AE34" s="652">
        <v>-6177950.0</v>
      </c>
      <c r="AF34" s="652"/>
      <c r="AG34" s="652"/>
      <c r="AH34" s="652">
        <v>3.3436239E7</v>
      </c>
      <c r="AI34" s="652">
        <v>2.165288E7</v>
      </c>
      <c r="AJ34" s="652">
        <v>1.1783359E7</v>
      </c>
      <c r="AK34" s="652">
        <v>1.1280921174999999E7</v>
      </c>
      <c r="AL34" s="652"/>
      <c r="AM34" s="652">
        <v>1.1280921174999999E7</v>
      </c>
      <c r="AN34" s="652">
        <v>531562.8250000011</v>
      </c>
      <c r="AO34" s="652"/>
      <c r="AP34" s="652"/>
      <c r="AQ34" s="652">
        <v>4.0934793E7</v>
      </c>
      <c r="AR34" s="652">
        <v>2.7270703E7</v>
      </c>
      <c r="AS34" s="652">
        <v>1.366409E7</v>
      </c>
      <c r="AT34" s="652">
        <v>7706236.0</v>
      </c>
      <c r="AU34" s="652">
        <v>5957854.0</v>
      </c>
      <c r="AV34" s="652"/>
      <c r="AW34" s="652"/>
      <c r="AX34" s="652">
        <v>2.2609023E7</v>
      </c>
      <c r="AY34" s="652">
        <v>3761209.0</v>
      </c>
      <c r="AZ34" s="652">
        <v>1.8847814E7</v>
      </c>
      <c r="BA34" s="652">
        <v>1.6878516225E7</v>
      </c>
      <c r="BB34" s="652"/>
      <c r="BC34" s="652">
        <v>1.6878516225E7</v>
      </c>
      <c r="BD34" s="652">
        <v>1996748.7749999985</v>
      </c>
      <c r="BE34" s="652"/>
      <c r="BF34" s="652"/>
      <c r="BG34" s="652">
        <v>2.5035798E7</v>
      </c>
      <c r="BH34" s="652">
        <v>3321766.0</v>
      </c>
      <c r="BI34" s="652">
        <v>2.1714032E7</v>
      </c>
      <c r="BJ34" s="652">
        <v>1.5335008E7</v>
      </c>
      <c r="BK34" s="652">
        <v>6379024.0</v>
      </c>
      <c r="BL34" s="652"/>
      <c r="BM34" s="652"/>
      <c r="BN34" s="652">
        <v>2767778.0</v>
      </c>
      <c r="BO34" s="652">
        <v>0.0</v>
      </c>
      <c r="BP34" s="652">
        <v>2767778.0</v>
      </c>
      <c r="BQ34" s="652">
        <v>407566.9</v>
      </c>
      <c r="BR34" s="652"/>
      <c r="BS34" s="652">
        <v>407566.9</v>
      </c>
      <c r="BT34" s="652">
        <v>2360211.1</v>
      </c>
      <c r="BU34" s="652"/>
      <c r="BV34" s="652"/>
      <c r="BW34" s="652">
        <v>0.0</v>
      </c>
      <c r="BX34" s="652">
        <v>0.0</v>
      </c>
      <c r="BY34" s="652">
        <v>0.0</v>
      </c>
      <c r="BZ34" s="651">
        <v>0.0</v>
      </c>
      <c r="CA34" s="651">
        <v>0.0</v>
      </c>
      <c r="CB34" s="651"/>
      <c r="CC34" s="651"/>
      <c r="CD34" s="651">
        <v>0.0</v>
      </c>
      <c r="CE34" s="651">
        <v>0.0</v>
      </c>
      <c r="CF34" s="651">
        <v>0.0</v>
      </c>
      <c r="CG34" s="651">
        <v>0.0</v>
      </c>
      <c r="CH34" s="652"/>
      <c r="CI34" s="652">
        <v>0.0</v>
      </c>
      <c r="CJ34" s="652">
        <v>0.0</v>
      </c>
      <c r="CK34" s="652"/>
      <c r="CL34" s="652"/>
      <c r="CM34" s="652">
        <v>0.0</v>
      </c>
      <c r="CN34" s="652">
        <v>0.0</v>
      </c>
      <c r="CO34" s="652">
        <v>0.0</v>
      </c>
      <c r="CP34" s="652">
        <v>2239879.0</v>
      </c>
      <c r="CQ34" s="652">
        <v>-2239879.0</v>
      </c>
      <c r="CR34" s="652"/>
      <c r="CS34" s="652"/>
      <c r="CT34" s="651">
        <v>687224.0</v>
      </c>
      <c r="CU34" s="651">
        <v>221725.0</v>
      </c>
      <c r="CV34" s="651">
        <v>465499.0</v>
      </c>
      <c r="CW34" s="651">
        <v>3643876.95</v>
      </c>
      <c r="CX34" s="651"/>
      <c r="CY34" s="651">
        <v>3643876.95</v>
      </c>
      <c r="CZ34" s="651">
        <v>-3178377.95</v>
      </c>
      <c r="DA34" s="651"/>
      <c r="DB34" s="651"/>
      <c r="DC34" s="651">
        <v>0.0</v>
      </c>
      <c r="DD34" s="651">
        <v>0.0</v>
      </c>
      <c r="DE34" s="651">
        <v>0.0</v>
      </c>
      <c r="DF34" s="651">
        <v>0.0</v>
      </c>
      <c r="DG34" s="651">
        <v>0.0</v>
      </c>
      <c r="DH34" s="651"/>
      <c r="DI34" s="651"/>
      <c r="DJ34" s="651">
        <v>0.0</v>
      </c>
      <c r="DK34" s="651">
        <v>0.0</v>
      </c>
      <c r="DL34" s="651">
        <v>0.0</v>
      </c>
      <c r="DM34" s="651">
        <v>0.0</v>
      </c>
      <c r="DN34" s="651">
        <v>0.0</v>
      </c>
      <c r="DO34" s="651">
        <v>0.0</v>
      </c>
      <c r="DP34" s="651">
        <v>0.0</v>
      </c>
      <c r="DQ34" s="651"/>
      <c r="DR34" s="651"/>
      <c r="DS34" s="651">
        <v>0.0</v>
      </c>
      <c r="DT34" s="651">
        <v>0.0</v>
      </c>
      <c r="DU34" s="651">
        <v>0.0</v>
      </c>
      <c r="DV34" s="651">
        <v>0.0</v>
      </c>
      <c r="DW34" s="651">
        <v>0.0</v>
      </c>
      <c r="DX34" s="651"/>
      <c r="DY34" s="651"/>
    </row>
    <row r="35" ht="12.0" customHeight="1">
      <c r="A35" s="651">
        <v>201201.0</v>
      </c>
      <c r="B35" s="652">
        <v>5.5672785E7</v>
      </c>
      <c r="C35" s="652">
        <v>2.576952E7</v>
      </c>
      <c r="D35" s="652">
        <v>2.9903265E7</v>
      </c>
      <c r="E35" s="652">
        <v>3.905932735E7</v>
      </c>
      <c r="F35" s="652">
        <v>0.0</v>
      </c>
      <c r="G35" s="652">
        <v>3.905932735E7</v>
      </c>
      <c r="H35" s="652">
        <v>-9110667.35</v>
      </c>
      <c r="I35" s="652"/>
      <c r="J35" s="652"/>
      <c r="K35" s="652">
        <v>5.5479002E7</v>
      </c>
      <c r="L35" s="652">
        <v>2.8635866E7</v>
      </c>
      <c r="M35" s="652">
        <v>2.6843136E7</v>
      </c>
      <c r="N35" s="652">
        <v>2.6451735E7</v>
      </c>
      <c r="O35" s="652">
        <v>391401.0</v>
      </c>
      <c r="P35" s="652"/>
      <c r="Q35" s="652"/>
      <c r="R35" s="652">
        <v>0.0</v>
      </c>
      <c r="S35" s="652">
        <v>0.0</v>
      </c>
      <c r="T35" s="652">
        <v>0.0</v>
      </c>
      <c r="U35" s="652">
        <v>5577929.0</v>
      </c>
      <c r="V35" s="652"/>
      <c r="W35" s="652">
        <v>5577929.0</v>
      </c>
      <c r="X35" s="652">
        <v>-5577929.0</v>
      </c>
      <c r="Y35" s="652"/>
      <c r="Z35" s="652"/>
      <c r="AA35" s="652">
        <v>0.0</v>
      </c>
      <c r="AB35" s="652">
        <v>0.0</v>
      </c>
      <c r="AC35" s="652">
        <v>0.0</v>
      </c>
      <c r="AD35" s="652">
        <v>5452950.0</v>
      </c>
      <c r="AE35" s="652">
        <v>-5452950.0</v>
      </c>
      <c r="AF35" s="652"/>
      <c r="AG35" s="652"/>
      <c r="AH35" s="652">
        <v>3.4001369E7</v>
      </c>
      <c r="AI35" s="652">
        <v>2.2142295E7</v>
      </c>
      <c r="AJ35" s="652">
        <v>1.1859074E7</v>
      </c>
      <c r="AK35" s="652">
        <v>1.1225681125E7</v>
      </c>
      <c r="AL35" s="652"/>
      <c r="AM35" s="652">
        <v>1.1225681125E7</v>
      </c>
      <c r="AN35" s="652">
        <v>638027.875</v>
      </c>
      <c r="AO35" s="652"/>
      <c r="AP35" s="652"/>
      <c r="AQ35" s="652">
        <v>4.0111387E7</v>
      </c>
      <c r="AR35" s="652">
        <v>2.6939666E7</v>
      </c>
      <c r="AS35" s="652">
        <v>1.3171721E7</v>
      </c>
      <c r="AT35" s="652">
        <v>7479118.0</v>
      </c>
      <c r="AU35" s="652">
        <v>5692603.0</v>
      </c>
      <c r="AV35" s="652"/>
      <c r="AW35" s="652"/>
      <c r="AX35" s="652">
        <v>1.8970473E7</v>
      </c>
      <c r="AY35" s="652">
        <v>3553675.0</v>
      </c>
      <c r="AZ35" s="652">
        <v>1.5416798E7</v>
      </c>
      <c r="BA35" s="652">
        <v>1.9289390575E7</v>
      </c>
      <c r="BB35" s="652"/>
      <c r="BC35" s="652">
        <v>1.9289390575E7</v>
      </c>
      <c r="BD35" s="652">
        <v>-3831832.5749999993</v>
      </c>
      <c r="BE35" s="652"/>
      <c r="BF35" s="652"/>
      <c r="BG35" s="652">
        <v>1.5367615E7</v>
      </c>
      <c r="BH35" s="652">
        <v>1696199.0</v>
      </c>
      <c r="BI35" s="652">
        <v>1.3671416E7</v>
      </c>
      <c r="BJ35" s="652">
        <v>1.3519668E7</v>
      </c>
      <c r="BK35" s="652">
        <v>151748.0</v>
      </c>
      <c r="BL35" s="652"/>
      <c r="BM35" s="652"/>
      <c r="BN35" s="652">
        <v>2533206.0</v>
      </c>
      <c r="BO35" s="652">
        <v>0.0</v>
      </c>
      <c r="BP35" s="652">
        <v>2533206.0</v>
      </c>
      <c r="BQ35" s="652">
        <v>336660.3</v>
      </c>
      <c r="BR35" s="652"/>
      <c r="BS35" s="652">
        <v>336660.3</v>
      </c>
      <c r="BT35" s="652">
        <v>2196545.7</v>
      </c>
      <c r="BU35" s="652"/>
      <c r="BV35" s="652"/>
      <c r="BW35" s="652">
        <v>0.0</v>
      </c>
      <c r="BX35" s="652">
        <v>0.0</v>
      </c>
      <c r="BY35" s="652">
        <v>0.0</v>
      </c>
      <c r="BZ35" s="651">
        <v>0.0</v>
      </c>
      <c r="CA35" s="651">
        <v>0.0</v>
      </c>
      <c r="CB35" s="651"/>
      <c r="CC35" s="651"/>
      <c r="CD35" s="651">
        <v>0.0</v>
      </c>
      <c r="CE35" s="651">
        <v>0.0</v>
      </c>
      <c r="CF35" s="651">
        <v>0.0</v>
      </c>
      <c r="CG35" s="651">
        <v>0.0</v>
      </c>
      <c r="CH35" s="652"/>
      <c r="CI35" s="652">
        <v>0.0</v>
      </c>
      <c r="CJ35" s="652">
        <v>0.0</v>
      </c>
      <c r="CK35" s="652"/>
      <c r="CL35" s="652"/>
      <c r="CM35" s="652">
        <v>0.0</v>
      </c>
      <c r="CN35" s="652">
        <v>0.0</v>
      </c>
      <c r="CO35" s="652">
        <v>0.0</v>
      </c>
      <c r="CP35" s="652">
        <v>2234879.0</v>
      </c>
      <c r="CQ35" s="652">
        <v>-2234879.0</v>
      </c>
      <c r="CR35" s="652"/>
      <c r="CS35" s="652"/>
      <c r="CT35" s="651">
        <v>167737.0</v>
      </c>
      <c r="CU35" s="651">
        <v>73550.0</v>
      </c>
      <c r="CV35" s="651">
        <v>94187.0</v>
      </c>
      <c r="CW35" s="651">
        <v>2629666.35</v>
      </c>
      <c r="CX35" s="651"/>
      <c r="CY35" s="651">
        <v>2629666.35</v>
      </c>
      <c r="CZ35" s="651">
        <v>-2535479.35</v>
      </c>
      <c r="DA35" s="651"/>
      <c r="DB35" s="651"/>
      <c r="DC35" s="651">
        <v>0.0</v>
      </c>
      <c r="DD35" s="651">
        <v>0.0</v>
      </c>
      <c r="DE35" s="651">
        <v>0.0</v>
      </c>
      <c r="DF35" s="651">
        <v>0.0</v>
      </c>
      <c r="DG35" s="651">
        <v>0.0</v>
      </c>
      <c r="DH35" s="651"/>
      <c r="DI35" s="651"/>
      <c r="DJ35" s="651">
        <v>0.0</v>
      </c>
      <c r="DK35" s="651">
        <v>0.0</v>
      </c>
      <c r="DL35" s="651">
        <v>0.0</v>
      </c>
      <c r="DM35" s="651">
        <v>0.0</v>
      </c>
      <c r="DN35" s="651">
        <v>0.0</v>
      </c>
      <c r="DO35" s="651">
        <v>0.0</v>
      </c>
      <c r="DP35" s="651">
        <v>0.0</v>
      </c>
      <c r="DQ35" s="651"/>
      <c r="DR35" s="651"/>
      <c r="DS35" s="651">
        <v>0.0</v>
      </c>
      <c r="DT35" s="651">
        <v>0.0</v>
      </c>
      <c r="DU35" s="651">
        <v>0.0</v>
      </c>
      <c r="DV35" s="651">
        <v>0.0</v>
      </c>
      <c r="DW35" s="651">
        <v>0.0</v>
      </c>
      <c r="DX35" s="651"/>
      <c r="DY35" s="651"/>
    </row>
    <row r="36" ht="12.0" customHeight="1">
      <c r="A36" s="651">
        <v>201202.0</v>
      </c>
      <c r="B36" s="652">
        <v>4.7919144E7</v>
      </c>
      <c r="C36" s="652">
        <v>2.2011534E7</v>
      </c>
      <c r="D36" s="652">
        <v>2.590761E7</v>
      </c>
      <c r="E36" s="652">
        <v>3.3999947550000004E7</v>
      </c>
      <c r="F36" s="652">
        <v>0.0</v>
      </c>
      <c r="G36" s="652">
        <v>3.3999947550000004E7</v>
      </c>
      <c r="H36" s="652">
        <v>-8081837.550000002</v>
      </c>
      <c r="I36" s="652"/>
      <c r="J36" s="652"/>
      <c r="K36" s="652">
        <v>4.2648193E7</v>
      </c>
      <c r="L36" s="652">
        <v>2.2031426E7</v>
      </c>
      <c r="M36" s="652">
        <v>2.0616767E7</v>
      </c>
      <c r="N36" s="652">
        <v>2.5767778E7</v>
      </c>
      <c r="O36" s="652">
        <v>-5151011.0</v>
      </c>
      <c r="P36" s="652"/>
      <c r="Q36" s="652"/>
      <c r="R36" s="652">
        <v>0.0</v>
      </c>
      <c r="S36" s="652">
        <v>0.0</v>
      </c>
      <c r="T36" s="652">
        <v>0.0</v>
      </c>
      <c r="U36" s="652">
        <v>5123813.0</v>
      </c>
      <c r="V36" s="652"/>
      <c r="W36" s="652">
        <v>5123813.0</v>
      </c>
      <c r="X36" s="652">
        <v>-5123813.0</v>
      </c>
      <c r="Y36" s="652"/>
      <c r="Z36" s="652"/>
      <c r="AA36" s="652">
        <v>0.0</v>
      </c>
      <c r="AB36" s="652">
        <v>0.0</v>
      </c>
      <c r="AC36" s="652">
        <v>0.0</v>
      </c>
      <c r="AD36" s="652">
        <v>5427950.0</v>
      </c>
      <c r="AE36" s="652">
        <v>-5427950.0</v>
      </c>
      <c r="AF36" s="652"/>
      <c r="AG36" s="652"/>
      <c r="AH36" s="652">
        <v>2.7377611E7</v>
      </c>
      <c r="AI36" s="652">
        <v>1.77323E7</v>
      </c>
      <c r="AJ36" s="652">
        <v>9645311.0</v>
      </c>
      <c r="AK36" s="652">
        <v>1.0424078075000001E7</v>
      </c>
      <c r="AL36" s="652"/>
      <c r="AM36" s="652">
        <v>1.0424078075000001E7</v>
      </c>
      <c r="AN36" s="652">
        <v>-768267.0750000011</v>
      </c>
      <c r="AO36" s="652"/>
      <c r="AP36" s="652"/>
      <c r="AQ36" s="652">
        <v>3.0037792E7</v>
      </c>
      <c r="AR36" s="652">
        <v>1.9927427E7</v>
      </c>
      <c r="AS36" s="652">
        <v>1.0110365E7</v>
      </c>
      <c r="AT36" s="652">
        <v>7388550.0</v>
      </c>
      <c r="AU36" s="652">
        <v>2721815.0</v>
      </c>
      <c r="AV36" s="652"/>
      <c r="AW36" s="652"/>
      <c r="AX36" s="652">
        <v>1.6801181E7</v>
      </c>
      <c r="AY36" s="652">
        <v>3749925.0</v>
      </c>
      <c r="AZ36" s="652">
        <v>1.3051256E7</v>
      </c>
      <c r="BA36" s="652">
        <v>1.5031911325000001E7</v>
      </c>
      <c r="BB36" s="652"/>
      <c r="BC36" s="652">
        <v>1.5031911325000001E7</v>
      </c>
      <c r="BD36" s="652">
        <v>-1980655.3250000011</v>
      </c>
      <c r="BE36" s="652"/>
      <c r="BF36" s="652"/>
      <c r="BG36" s="652">
        <v>1.2610401E7</v>
      </c>
      <c r="BH36" s="652">
        <v>2103999.0</v>
      </c>
      <c r="BI36" s="652">
        <v>1.0506402E7</v>
      </c>
      <c r="BJ36" s="652">
        <v>1.2951278E7</v>
      </c>
      <c r="BK36" s="652">
        <v>-2444876.0</v>
      </c>
      <c r="BL36" s="652"/>
      <c r="BM36" s="652"/>
      <c r="BN36" s="652">
        <v>2864022.0</v>
      </c>
      <c r="BO36" s="652">
        <v>0.0</v>
      </c>
      <c r="BP36" s="652">
        <v>2864022.0</v>
      </c>
      <c r="BQ36" s="652">
        <v>353201.1</v>
      </c>
      <c r="BR36" s="652"/>
      <c r="BS36" s="652">
        <v>353201.1</v>
      </c>
      <c r="BT36" s="652">
        <v>2510820.9</v>
      </c>
      <c r="BU36" s="652"/>
      <c r="BV36" s="652"/>
      <c r="BW36" s="652">
        <v>0.0</v>
      </c>
      <c r="BX36" s="652">
        <v>0.0</v>
      </c>
      <c r="BY36" s="652">
        <v>0.0</v>
      </c>
      <c r="BZ36" s="651">
        <v>0.0</v>
      </c>
      <c r="CA36" s="651">
        <v>0.0</v>
      </c>
      <c r="CB36" s="651"/>
      <c r="CC36" s="651"/>
      <c r="CD36" s="651">
        <v>0.0</v>
      </c>
      <c r="CE36" s="651">
        <v>0.0</v>
      </c>
      <c r="CF36" s="651">
        <v>0.0</v>
      </c>
      <c r="CG36" s="651">
        <v>0.0</v>
      </c>
      <c r="CH36" s="652"/>
      <c r="CI36" s="652">
        <v>0.0</v>
      </c>
      <c r="CJ36" s="652">
        <v>0.0</v>
      </c>
      <c r="CK36" s="652"/>
      <c r="CL36" s="652"/>
      <c r="CM36" s="652">
        <v>0.0</v>
      </c>
      <c r="CN36" s="652">
        <v>0.0</v>
      </c>
      <c r="CO36" s="652">
        <v>0.0</v>
      </c>
      <c r="CP36" s="652">
        <v>2289879.0</v>
      </c>
      <c r="CQ36" s="652">
        <v>-2289879.0</v>
      </c>
      <c r="CR36" s="652"/>
      <c r="CS36" s="652"/>
      <c r="CT36" s="651">
        <v>876330.0</v>
      </c>
      <c r="CU36" s="651">
        <v>529309.0</v>
      </c>
      <c r="CV36" s="651">
        <v>347021.0</v>
      </c>
      <c r="CW36" s="651">
        <v>3066944.05</v>
      </c>
      <c r="CX36" s="651"/>
      <c r="CY36" s="651">
        <v>3066944.05</v>
      </c>
      <c r="CZ36" s="651">
        <v>-2719923.05</v>
      </c>
      <c r="DA36" s="651"/>
      <c r="DB36" s="651"/>
      <c r="DC36" s="651">
        <v>0.0</v>
      </c>
      <c r="DD36" s="651">
        <v>0.0</v>
      </c>
      <c r="DE36" s="651">
        <v>0.0</v>
      </c>
      <c r="DF36" s="651">
        <v>0.0</v>
      </c>
      <c r="DG36" s="651">
        <v>0.0</v>
      </c>
      <c r="DH36" s="651"/>
      <c r="DI36" s="651"/>
      <c r="DJ36" s="651">
        <v>0.0</v>
      </c>
      <c r="DK36" s="651">
        <v>0.0</v>
      </c>
      <c r="DL36" s="651">
        <v>0.0</v>
      </c>
      <c r="DM36" s="651">
        <v>0.0</v>
      </c>
      <c r="DN36" s="651">
        <v>0.0</v>
      </c>
      <c r="DO36" s="651">
        <v>0.0</v>
      </c>
      <c r="DP36" s="651">
        <v>0.0</v>
      </c>
      <c r="DQ36" s="651"/>
      <c r="DR36" s="651"/>
      <c r="DS36" s="651">
        <v>0.0</v>
      </c>
      <c r="DT36" s="651">
        <v>0.0</v>
      </c>
      <c r="DU36" s="651">
        <v>0.0</v>
      </c>
      <c r="DV36" s="651">
        <v>0.0</v>
      </c>
      <c r="DW36" s="651">
        <v>0.0</v>
      </c>
      <c r="DX36" s="651"/>
      <c r="DY36" s="651"/>
    </row>
    <row r="37" ht="12.0" customHeight="1">
      <c r="A37" s="651">
        <v>201203.0</v>
      </c>
      <c r="B37" s="652">
        <v>4.713491E7</v>
      </c>
      <c r="C37" s="652">
        <v>1.536801E7</v>
      </c>
      <c r="D37" s="652">
        <v>3.17669E7</v>
      </c>
      <c r="E37" s="652">
        <v>3.987328385000001E7</v>
      </c>
      <c r="F37" s="652">
        <v>0.0</v>
      </c>
      <c r="G37" s="652">
        <v>3.987328385000001E7</v>
      </c>
      <c r="H37" s="652">
        <v>-8097363.8500000015</v>
      </c>
      <c r="I37" s="652"/>
      <c r="J37" s="652"/>
      <c r="K37" s="652">
        <v>4.078359E7</v>
      </c>
      <c r="L37" s="652">
        <v>1.9678486E7</v>
      </c>
      <c r="M37" s="652">
        <v>2.1105104E7</v>
      </c>
      <c r="N37" s="652">
        <v>2.7713323E7</v>
      </c>
      <c r="O37" s="652">
        <v>-6608219.0</v>
      </c>
      <c r="P37" s="652"/>
      <c r="Q37" s="652"/>
      <c r="R37" s="652">
        <v>0.0</v>
      </c>
      <c r="S37" s="652">
        <v>0.0</v>
      </c>
      <c r="T37" s="652">
        <v>0.0</v>
      </c>
      <c r="U37" s="652">
        <v>5858931.0</v>
      </c>
      <c r="V37" s="652"/>
      <c r="W37" s="652">
        <v>5858931.0</v>
      </c>
      <c r="X37" s="652">
        <v>-5858931.0</v>
      </c>
      <c r="Y37" s="652"/>
      <c r="Z37" s="652"/>
      <c r="AA37" s="652">
        <v>0.0</v>
      </c>
      <c r="AB37" s="652">
        <v>0.0</v>
      </c>
      <c r="AC37" s="652">
        <v>0.0</v>
      </c>
      <c r="AD37" s="652">
        <v>5797950.0</v>
      </c>
      <c r="AE37" s="652">
        <v>-5797950.0</v>
      </c>
      <c r="AF37" s="652"/>
      <c r="AG37" s="652"/>
      <c r="AH37" s="652">
        <v>2.1316079E7</v>
      </c>
      <c r="AI37" s="652">
        <v>1.3481675E7</v>
      </c>
      <c r="AJ37" s="652">
        <v>7834404.0</v>
      </c>
      <c r="AK37" s="652">
        <v>1.0198039625E7</v>
      </c>
      <c r="AL37" s="652"/>
      <c r="AM37" s="652">
        <v>1.0198039625E7</v>
      </c>
      <c r="AN37" s="652">
        <v>-2354615.625</v>
      </c>
      <c r="AO37" s="652"/>
      <c r="AP37" s="652"/>
      <c r="AQ37" s="652">
        <v>2.6952713E7</v>
      </c>
      <c r="AR37" s="652">
        <v>1.7780263E7</v>
      </c>
      <c r="AS37" s="652">
        <v>9172450.0</v>
      </c>
      <c r="AT37" s="652">
        <v>8213562.0</v>
      </c>
      <c r="AU37" s="652">
        <v>958888.0</v>
      </c>
      <c r="AV37" s="652"/>
      <c r="AW37" s="652"/>
      <c r="AX37" s="652">
        <v>1.9812737E7</v>
      </c>
      <c r="AY37" s="652">
        <v>918500.0</v>
      </c>
      <c r="AZ37" s="652">
        <v>1.8894237E7</v>
      </c>
      <c r="BA37" s="652">
        <v>1.8359746275000002E7</v>
      </c>
      <c r="BB37" s="652"/>
      <c r="BC37" s="652">
        <v>1.8359746275000002E7</v>
      </c>
      <c r="BD37" s="652">
        <v>534490.7249999978</v>
      </c>
      <c r="BE37" s="652"/>
      <c r="BF37" s="652"/>
      <c r="BG37" s="652">
        <v>1.3830877E7</v>
      </c>
      <c r="BH37" s="652">
        <v>1898223.0</v>
      </c>
      <c r="BI37" s="652">
        <v>1.1932654E7</v>
      </c>
      <c r="BJ37" s="652">
        <v>1.370181E7</v>
      </c>
      <c r="BK37" s="652">
        <v>-1769156.0</v>
      </c>
      <c r="BL37" s="652"/>
      <c r="BM37" s="652"/>
      <c r="BN37" s="652">
        <v>4526702.0</v>
      </c>
      <c r="BO37" s="652">
        <v>0.0</v>
      </c>
      <c r="BP37" s="652">
        <v>4526702.0</v>
      </c>
      <c r="BQ37" s="652">
        <v>632205.1</v>
      </c>
      <c r="BR37" s="652"/>
      <c r="BS37" s="652">
        <v>632205.1</v>
      </c>
      <c r="BT37" s="652">
        <v>3894496.9</v>
      </c>
      <c r="BU37" s="652"/>
      <c r="BV37" s="652"/>
      <c r="BW37" s="652">
        <v>0.0</v>
      </c>
      <c r="BX37" s="652">
        <v>0.0</v>
      </c>
      <c r="BY37" s="652">
        <v>0.0</v>
      </c>
      <c r="BZ37" s="651">
        <v>0.0</v>
      </c>
      <c r="CA37" s="651">
        <v>0.0</v>
      </c>
      <c r="CB37" s="651"/>
      <c r="CC37" s="651"/>
      <c r="CD37" s="651">
        <v>0.0</v>
      </c>
      <c r="CE37" s="651">
        <v>0.0</v>
      </c>
      <c r="CF37" s="651">
        <v>0.0</v>
      </c>
      <c r="CG37" s="651">
        <v>0.0</v>
      </c>
      <c r="CH37" s="652"/>
      <c r="CI37" s="652">
        <v>0.0</v>
      </c>
      <c r="CJ37" s="652">
        <v>0.0</v>
      </c>
      <c r="CK37" s="652"/>
      <c r="CL37" s="652"/>
      <c r="CM37" s="652">
        <v>0.0</v>
      </c>
      <c r="CN37" s="652">
        <v>0.0</v>
      </c>
      <c r="CO37" s="652">
        <v>0.0</v>
      </c>
      <c r="CP37" s="652">
        <v>3040129.0</v>
      </c>
      <c r="CQ37" s="652">
        <v>-3040129.0</v>
      </c>
      <c r="CR37" s="652"/>
      <c r="CS37" s="652"/>
      <c r="CT37" s="651">
        <v>1479392.0</v>
      </c>
      <c r="CU37" s="651">
        <v>967835.0</v>
      </c>
      <c r="CV37" s="651">
        <v>511557.0</v>
      </c>
      <c r="CW37" s="651">
        <v>4824361.85</v>
      </c>
      <c r="CX37" s="651"/>
      <c r="CY37" s="651">
        <v>4824361.85</v>
      </c>
      <c r="CZ37" s="651">
        <v>-4312804.85</v>
      </c>
      <c r="DA37" s="651"/>
      <c r="DB37" s="651"/>
      <c r="DC37" s="651">
        <v>0.0</v>
      </c>
      <c r="DD37" s="651">
        <v>0.0</v>
      </c>
      <c r="DE37" s="651">
        <v>0.0</v>
      </c>
      <c r="DF37" s="651">
        <v>0.0</v>
      </c>
      <c r="DG37" s="651">
        <v>0.0</v>
      </c>
      <c r="DH37" s="651"/>
      <c r="DI37" s="651"/>
      <c r="DJ37" s="651">
        <v>0.0</v>
      </c>
      <c r="DK37" s="651">
        <v>0.0</v>
      </c>
      <c r="DL37" s="651">
        <v>0.0</v>
      </c>
      <c r="DM37" s="651">
        <v>0.0</v>
      </c>
      <c r="DN37" s="651">
        <v>0.0</v>
      </c>
      <c r="DO37" s="651">
        <v>0.0</v>
      </c>
      <c r="DP37" s="651">
        <v>0.0</v>
      </c>
      <c r="DQ37" s="651"/>
      <c r="DR37" s="651"/>
      <c r="DS37" s="651">
        <v>0.0</v>
      </c>
      <c r="DT37" s="651">
        <v>0.0</v>
      </c>
      <c r="DU37" s="651">
        <v>0.0</v>
      </c>
      <c r="DV37" s="651">
        <v>0.0</v>
      </c>
      <c r="DW37" s="651">
        <v>0.0</v>
      </c>
      <c r="DX37" s="651"/>
      <c r="DY37" s="651"/>
    </row>
    <row r="38" ht="12.0" customHeight="1">
      <c r="A38" s="651">
        <v>201204.0</v>
      </c>
      <c r="B38" s="652">
        <v>5.5139551E7</v>
      </c>
      <c r="C38" s="652">
        <v>1.6564149E7</v>
      </c>
      <c r="D38" s="652">
        <v>3.8575402E7</v>
      </c>
      <c r="E38" s="652">
        <v>4.1837390419999994E7</v>
      </c>
      <c r="F38" s="652">
        <v>0.0</v>
      </c>
      <c r="G38" s="652">
        <v>4.1837390419999994E7</v>
      </c>
      <c r="H38" s="652">
        <v>-1799903.4199999985</v>
      </c>
      <c r="I38" s="652"/>
      <c r="J38" s="652"/>
      <c r="K38" s="652">
        <v>5.1050754E7</v>
      </c>
      <c r="L38" s="652">
        <v>1.6314237E7</v>
      </c>
      <c r="M38" s="652">
        <v>3.4736517E7</v>
      </c>
      <c r="N38" s="652">
        <v>4.4442766E7</v>
      </c>
      <c r="O38" s="652">
        <v>-9706249.0</v>
      </c>
      <c r="P38" s="652"/>
      <c r="Q38" s="652"/>
      <c r="R38" s="652">
        <v>0.0</v>
      </c>
      <c r="S38" s="652">
        <v>0.0</v>
      </c>
      <c r="T38" s="652">
        <v>0.0</v>
      </c>
      <c r="U38" s="652">
        <v>2451935.0</v>
      </c>
      <c r="V38" s="652"/>
      <c r="W38" s="652">
        <v>2451935.0</v>
      </c>
      <c r="X38" s="652">
        <v>-2451935.0</v>
      </c>
      <c r="Y38" s="652"/>
      <c r="Z38" s="652"/>
      <c r="AA38" s="652">
        <v>0.0</v>
      </c>
      <c r="AB38" s="652">
        <v>0.0</v>
      </c>
      <c r="AC38" s="652">
        <v>0.0</v>
      </c>
      <c r="AD38" s="652">
        <v>3847567.0</v>
      </c>
      <c r="AE38" s="652">
        <v>-3847567.0</v>
      </c>
      <c r="AF38" s="652"/>
      <c r="AG38" s="652"/>
      <c r="AH38" s="652">
        <v>2.0371369E7</v>
      </c>
      <c r="AI38" s="652">
        <v>1.2936275E7</v>
      </c>
      <c r="AJ38" s="652">
        <v>7435094.0</v>
      </c>
      <c r="AK38" s="652">
        <v>5682540.7700000005</v>
      </c>
      <c r="AL38" s="652"/>
      <c r="AM38" s="652">
        <v>5682540.7700000005</v>
      </c>
      <c r="AN38" s="652">
        <v>1774153.2299999995</v>
      </c>
      <c r="AO38" s="652"/>
      <c r="AP38" s="652"/>
      <c r="AQ38" s="652">
        <v>2.2870778E7</v>
      </c>
      <c r="AR38" s="652">
        <v>1.4604009E7</v>
      </c>
      <c r="AS38" s="652">
        <v>8266769.0</v>
      </c>
      <c r="AT38" s="652">
        <v>6190129.0</v>
      </c>
      <c r="AU38" s="652">
        <v>2076640.0</v>
      </c>
      <c r="AV38" s="652"/>
      <c r="AW38" s="652"/>
      <c r="AX38" s="652">
        <v>2.7747552E7</v>
      </c>
      <c r="AY38" s="652">
        <v>2497859.0</v>
      </c>
      <c r="AZ38" s="652">
        <v>2.5249693E7</v>
      </c>
      <c r="BA38" s="652">
        <v>2.40685439E7</v>
      </c>
      <c r="BB38" s="652"/>
      <c r="BC38" s="652">
        <v>2.40685439E7</v>
      </c>
      <c r="BD38" s="652">
        <v>2621634.1000000015</v>
      </c>
      <c r="BE38" s="652"/>
      <c r="BF38" s="652"/>
      <c r="BG38" s="652">
        <v>2.4130182E7</v>
      </c>
      <c r="BH38" s="652">
        <v>980645.0</v>
      </c>
      <c r="BI38" s="652">
        <v>2.3149537E7</v>
      </c>
      <c r="BJ38" s="652">
        <v>2.6232117E7</v>
      </c>
      <c r="BK38" s="652">
        <v>-3082580.0</v>
      </c>
      <c r="BL38" s="652"/>
      <c r="BM38" s="652"/>
      <c r="BN38" s="652">
        <v>6490812.0</v>
      </c>
      <c r="BO38" s="652">
        <v>1120015.0</v>
      </c>
      <c r="BP38" s="652">
        <v>5370797.0</v>
      </c>
      <c r="BQ38" s="652">
        <v>6249389.85</v>
      </c>
      <c r="BR38" s="652"/>
      <c r="BS38" s="652">
        <v>6249389.85</v>
      </c>
      <c r="BT38" s="652">
        <v>-878592.8499999996</v>
      </c>
      <c r="BU38" s="652"/>
      <c r="BV38" s="652"/>
      <c r="BW38" s="652">
        <v>3937527.0</v>
      </c>
      <c r="BX38" s="652">
        <v>729584.0</v>
      </c>
      <c r="BY38" s="652">
        <v>3207943.0</v>
      </c>
      <c r="BZ38" s="651">
        <v>6543015.0</v>
      </c>
      <c r="CA38" s="651">
        <v>-3335072.0</v>
      </c>
      <c r="CB38" s="651"/>
      <c r="CC38" s="651"/>
      <c r="CD38" s="651">
        <v>0.0</v>
      </c>
      <c r="CE38" s="651">
        <v>0.0</v>
      </c>
      <c r="CF38" s="651">
        <v>0.0</v>
      </c>
      <c r="CG38" s="651">
        <v>0.0</v>
      </c>
      <c r="CH38" s="652"/>
      <c r="CI38" s="652">
        <v>0.0</v>
      </c>
      <c r="CJ38" s="652">
        <v>0.0</v>
      </c>
      <c r="CK38" s="652"/>
      <c r="CL38" s="652"/>
      <c r="CM38" s="652">
        <v>112268.0</v>
      </c>
      <c r="CN38" s="652">
        <v>0.0</v>
      </c>
      <c r="CO38" s="652">
        <v>112268.0</v>
      </c>
      <c r="CP38" s="652">
        <v>3230597.0</v>
      </c>
      <c r="CQ38" s="652">
        <v>-3118329.0</v>
      </c>
      <c r="CR38" s="652"/>
      <c r="CS38" s="652"/>
      <c r="CT38" s="651">
        <v>529818.0</v>
      </c>
      <c r="CU38" s="651">
        <v>10000.0</v>
      </c>
      <c r="CV38" s="651">
        <v>519818.0</v>
      </c>
      <c r="CW38" s="651">
        <v>3384980.9</v>
      </c>
      <c r="CX38" s="651"/>
      <c r="CY38" s="651">
        <v>3384980.9</v>
      </c>
      <c r="CZ38" s="651">
        <v>-2865162.9</v>
      </c>
      <c r="DA38" s="651"/>
      <c r="DB38" s="651"/>
      <c r="DC38" s="651">
        <v>0.0</v>
      </c>
      <c r="DD38" s="651">
        <v>0.0</v>
      </c>
      <c r="DE38" s="651">
        <v>0.0</v>
      </c>
      <c r="DF38" s="651">
        <v>0.0</v>
      </c>
      <c r="DG38" s="651">
        <v>0.0</v>
      </c>
      <c r="DH38" s="651"/>
      <c r="DI38" s="651"/>
      <c r="DJ38" s="651">
        <v>0.0</v>
      </c>
      <c r="DK38" s="651">
        <v>0.0</v>
      </c>
      <c r="DL38" s="651">
        <v>0.0</v>
      </c>
      <c r="DM38" s="651">
        <v>0.0</v>
      </c>
      <c r="DN38" s="651">
        <v>0.0</v>
      </c>
      <c r="DO38" s="651">
        <v>0.0</v>
      </c>
      <c r="DP38" s="651">
        <v>0.0</v>
      </c>
      <c r="DQ38" s="651"/>
      <c r="DR38" s="651"/>
      <c r="DS38" s="651">
        <v>0.0</v>
      </c>
      <c r="DT38" s="651">
        <v>0.0</v>
      </c>
      <c r="DU38" s="651">
        <v>0.0</v>
      </c>
      <c r="DV38" s="651">
        <v>0.0</v>
      </c>
      <c r="DW38" s="651">
        <v>0.0</v>
      </c>
      <c r="DX38" s="651"/>
      <c r="DY38" s="651"/>
    </row>
    <row r="39" ht="12.0" customHeight="1">
      <c r="A39" s="651">
        <v>201205.0</v>
      </c>
      <c r="B39" s="652">
        <v>6.7495131E7</v>
      </c>
      <c r="C39" s="652">
        <v>1.8611424E7</v>
      </c>
      <c r="D39" s="652">
        <v>4.8883707E7</v>
      </c>
      <c r="E39" s="652">
        <v>3.605176645000001E7</v>
      </c>
      <c r="F39" s="652">
        <v>0.0</v>
      </c>
      <c r="G39" s="652">
        <v>3.605176645000001E7</v>
      </c>
      <c r="H39" s="652">
        <v>1.3101270549999997E7</v>
      </c>
      <c r="I39" s="652"/>
      <c r="J39" s="652"/>
      <c r="K39" s="652">
        <v>6.0462436E7</v>
      </c>
      <c r="L39" s="652">
        <v>1.91817E7</v>
      </c>
      <c r="M39" s="652">
        <v>4.1280736E7</v>
      </c>
      <c r="N39" s="652">
        <v>3.2665165E7</v>
      </c>
      <c r="O39" s="652">
        <v>8615571.0</v>
      </c>
      <c r="P39" s="652"/>
      <c r="Q39" s="652"/>
      <c r="R39" s="652">
        <v>0.0</v>
      </c>
      <c r="S39" s="652">
        <v>0.0</v>
      </c>
      <c r="T39" s="652">
        <v>0.0</v>
      </c>
      <c r="U39" s="652">
        <v>2431325.0</v>
      </c>
      <c r="V39" s="652"/>
      <c r="W39" s="652">
        <v>2431325.0</v>
      </c>
      <c r="X39" s="652">
        <v>-2431325.0</v>
      </c>
      <c r="Y39" s="652"/>
      <c r="Z39" s="652"/>
      <c r="AA39" s="652">
        <v>0.0</v>
      </c>
      <c r="AB39" s="652">
        <v>0.0</v>
      </c>
      <c r="AC39" s="652">
        <v>0.0</v>
      </c>
      <c r="AD39" s="652">
        <v>3337567.0</v>
      </c>
      <c r="AE39" s="652">
        <v>-3337567.0</v>
      </c>
      <c r="AF39" s="652"/>
      <c r="AG39" s="652"/>
      <c r="AH39" s="652">
        <v>2.3755774E7</v>
      </c>
      <c r="AI39" s="652">
        <v>1.49486E7</v>
      </c>
      <c r="AJ39" s="652">
        <v>8807174.0</v>
      </c>
      <c r="AK39" s="652">
        <v>5906771.92</v>
      </c>
      <c r="AL39" s="652"/>
      <c r="AM39" s="652">
        <v>5906771.92</v>
      </c>
      <c r="AN39" s="652">
        <v>2900402.08</v>
      </c>
      <c r="AO39" s="652"/>
      <c r="AP39" s="652"/>
      <c r="AQ39" s="652">
        <v>2.6583772E7</v>
      </c>
      <c r="AR39" s="652">
        <v>1.7093511E7</v>
      </c>
      <c r="AS39" s="652">
        <v>9490261.0</v>
      </c>
      <c r="AT39" s="652">
        <v>6248192.0</v>
      </c>
      <c r="AU39" s="652">
        <v>3242069.0</v>
      </c>
      <c r="AV39" s="652"/>
      <c r="AW39" s="652"/>
      <c r="AX39" s="652">
        <v>3.8663496E7</v>
      </c>
      <c r="AY39" s="652">
        <v>2499016.0</v>
      </c>
      <c r="AZ39" s="652">
        <v>3.616448E7</v>
      </c>
      <c r="BA39" s="652">
        <v>1.7658032880000003E7</v>
      </c>
      <c r="BB39" s="652"/>
      <c r="BC39" s="652">
        <v>1.7658032880000003E7</v>
      </c>
      <c r="BD39" s="652">
        <v>1.8775777119999997E7</v>
      </c>
      <c r="BE39" s="652"/>
      <c r="BF39" s="652"/>
      <c r="BG39" s="652">
        <v>3.1544969E7</v>
      </c>
      <c r="BH39" s="652">
        <v>1084356.0</v>
      </c>
      <c r="BI39" s="652">
        <v>3.0460613E7</v>
      </c>
      <c r="BJ39" s="652">
        <v>1.602383E7</v>
      </c>
      <c r="BK39" s="652">
        <v>1.4436783E7</v>
      </c>
      <c r="BL39" s="652"/>
      <c r="BM39" s="652"/>
      <c r="BN39" s="652">
        <v>4841787.0</v>
      </c>
      <c r="BO39" s="652">
        <v>1163808.0</v>
      </c>
      <c r="BP39" s="652">
        <v>3677979.0</v>
      </c>
      <c r="BQ39" s="652">
        <v>7880963.95</v>
      </c>
      <c r="BR39" s="652"/>
      <c r="BS39" s="652">
        <v>7880963.95</v>
      </c>
      <c r="BT39" s="652">
        <v>-4202984.95</v>
      </c>
      <c r="BU39" s="652"/>
      <c r="BV39" s="652"/>
      <c r="BW39" s="652">
        <v>2217817.0</v>
      </c>
      <c r="BX39" s="652">
        <v>1003834.0</v>
      </c>
      <c r="BY39" s="652">
        <v>1213983.0</v>
      </c>
      <c r="BZ39" s="651">
        <v>6643317.0</v>
      </c>
      <c r="CA39" s="651">
        <v>-5429334.0</v>
      </c>
      <c r="CB39" s="651"/>
      <c r="CC39" s="651"/>
      <c r="CD39" s="651">
        <v>0.0</v>
      </c>
      <c r="CE39" s="651">
        <v>0.0</v>
      </c>
      <c r="CF39" s="651">
        <v>0.0</v>
      </c>
      <c r="CG39" s="651">
        <v>0.0</v>
      </c>
      <c r="CH39" s="652"/>
      <c r="CI39" s="652">
        <v>0.0</v>
      </c>
      <c r="CJ39" s="652">
        <v>0.0</v>
      </c>
      <c r="CK39" s="652"/>
      <c r="CL39" s="652"/>
      <c r="CM39" s="652">
        <v>115878.0</v>
      </c>
      <c r="CN39" s="652">
        <v>0.0</v>
      </c>
      <c r="CO39" s="652">
        <v>115878.0</v>
      </c>
      <c r="CP39" s="652">
        <v>1920777.0</v>
      </c>
      <c r="CQ39" s="652">
        <v>-1804899.0</v>
      </c>
      <c r="CR39" s="652"/>
      <c r="CS39" s="652"/>
      <c r="CT39" s="651">
        <v>234074.0</v>
      </c>
      <c r="CU39" s="651">
        <v>0.0</v>
      </c>
      <c r="CV39" s="651">
        <v>234074.0</v>
      </c>
      <c r="CW39" s="651">
        <v>2174672.7</v>
      </c>
      <c r="CX39" s="651"/>
      <c r="CY39" s="651">
        <v>2174672.7</v>
      </c>
      <c r="CZ39" s="651">
        <v>-1940598.7000000002</v>
      </c>
      <c r="DA39" s="651"/>
      <c r="DB39" s="651"/>
      <c r="DC39" s="651">
        <v>0.0</v>
      </c>
      <c r="DD39" s="651">
        <v>0.0</v>
      </c>
      <c r="DE39" s="651">
        <v>0.0</v>
      </c>
      <c r="DF39" s="651">
        <v>0.0</v>
      </c>
      <c r="DG39" s="651">
        <v>0.0</v>
      </c>
      <c r="DH39" s="651"/>
      <c r="DI39" s="651"/>
      <c r="DJ39" s="651">
        <v>0.0</v>
      </c>
      <c r="DK39" s="651">
        <v>0.0</v>
      </c>
      <c r="DL39" s="651">
        <v>0.0</v>
      </c>
      <c r="DM39" s="651">
        <v>0.0</v>
      </c>
      <c r="DN39" s="651">
        <v>0.0</v>
      </c>
      <c r="DO39" s="651">
        <v>0.0</v>
      </c>
      <c r="DP39" s="651">
        <v>0.0</v>
      </c>
      <c r="DQ39" s="651"/>
      <c r="DR39" s="651"/>
      <c r="DS39" s="651">
        <v>0.0</v>
      </c>
      <c r="DT39" s="651">
        <v>0.0</v>
      </c>
      <c r="DU39" s="651">
        <v>0.0</v>
      </c>
      <c r="DV39" s="651">
        <v>0.0</v>
      </c>
      <c r="DW39" s="651">
        <v>0.0</v>
      </c>
      <c r="DX39" s="651"/>
      <c r="DY39" s="651"/>
    </row>
    <row r="40" ht="12.0" customHeight="1">
      <c r="A40" s="651">
        <v>201206.0</v>
      </c>
      <c r="B40" s="652">
        <v>6.4326314E7</v>
      </c>
      <c r="C40" s="652">
        <v>2.0063534E7</v>
      </c>
      <c r="D40" s="652">
        <v>4.426278E7</v>
      </c>
      <c r="E40" s="652">
        <v>3.4129061599999994E7</v>
      </c>
      <c r="F40" s="652">
        <v>0.0</v>
      </c>
      <c r="G40" s="652">
        <v>3.4129061599999994E7</v>
      </c>
      <c r="H40" s="652">
        <v>1.02920974E7</v>
      </c>
      <c r="I40" s="652"/>
      <c r="J40" s="652"/>
      <c r="K40" s="652">
        <v>6.156504E7</v>
      </c>
      <c r="L40" s="652">
        <v>2.0156741E7</v>
      </c>
      <c r="M40" s="652">
        <v>4.1408299E7</v>
      </c>
      <c r="N40" s="652">
        <v>5.2062875E7</v>
      </c>
      <c r="O40" s="652">
        <v>-1.0654576E7</v>
      </c>
      <c r="P40" s="652"/>
      <c r="Q40" s="652"/>
      <c r="R40" s="652">
        <v>0.0</v>
      </c>
      <c r="S40" s="652">
        <v>0.0</v>
      </c>
      <c r="T40" s="652">
        <v>0.0</v>
      </c>
      <c r="U40" s="652">
        <v>3177393.0</v>
      </c>
      <c r="V40" s="652"/>
      <c r="W40" s="652">
        <v>3177393.0</v>
      </c>
      <c r="X40" s="652">
        <v>-3177393.0</v>
      </c>
      <c r="Y40" s="652"/>
      <c r="Z40" s="652"/>
      <c r="AA40" s="652">
        <v>0.0</v>
      </c>
      <c r="AB40" s="652">
        <v>0.0</v>
      </c>
      <c r="AC40" s="652">
        <v>0.0</v>
      </c>
      <c r="AD40" s="652">
        <v>3997567.0</v>
      </c>
      <c r="AE40" s="652">
        <v>-3997567.0</v>
      </c>
      <c r="AF40" s="652"/>
      <c r="AG40" s="652"/>
      <c r="AH40" s="652">
        <v>2.5058437E7</v>
      </c>
      <c r="AI40" s="652">
        <v>1.5597775E7</v>
      </c>
      <c r="AJ40" s="652">
        <v>9460662.0</v>
      </c>
      <c r="AK40" s="652">
        <v>5678921.21</v>
      </c>
      <c r="AL40" s="652"/>
      <c r="AM40" s="652">
        <v>5678921.21</v>
      </c>
      <c r="AN40" s="652">
        <v>3781740.79</v>
      </c>
      <c r="AO40" s="652"/>
      <c r="AP40" s="652"/>
      <c r="AQ40" s="652">
        <v>2.7666934E7</v>
      </c>
      <c r="AR40" s="652">
        <v>1.7865964E7</v>
      </c>
      <c r="AS40" s="652">
        <v>9800970.0</v>
      </c>
      <c r="AT40" s="652">
        <v>7589723.0</v>
      </c>
      <c r="AU40" s="652">
        <v>2211247.0</v>
      </c>
      <c r="AV40" s="652"/>
      <c r="AW40" s="652"/>
      <c r="AX40" s="652">
        <v>3.5655593E7</v>
      </c>
      <c r="AY40" s="652">
        <v>3000063.0</v>
      </c>
      <c r="AZ40" s="652">
        <v>3.265553E7</v>
      </c>
      <c r="BA40" s="652">
        <v>1.704653949E7</v>
      </c>
      <c r="BB40" s="652"/>
      <c r="BC40" s="652">
        <v>1.704653949E7</v>
      </c>
      <c r="BD40" s="652">
        <v>1.5648719510000002E7</v>
      </c>
      <c r="BE40" s="652"/>
      <c r="BF40" s="652"/>
      <c r="BG40" s="652">
        <v>3.2451446E7</v>
      </c>
      <c r="BH40" s="652">
        <v>1479944.0</v>
      </c>
      <c r="BI40" s="652">
        <v>3.0971502E7</v>
      </c>
      <c r="BJ40" s="652">
        <v>2.2151244E7</v>
      </c>
      <c r="BK40" s="652">
        <v>8820258.0</v>
      </c>
      <c r="BL40" s="652"/>
      <c r="BM40" s="652"/>
      <c r="BN40" s="652">
        <v>3424113.0</v>
      </c>
      <c r="BO40" s="652">
        <v>1465696.0</v>
      </c>
      <c r="BP40" s="652">
        <v>1958417.0</v>
      </c>
      <c r="BQ40" s="652">
        <v>6423020.85</v>
      </c>
      <c r="BR40" s="652"/>
      <c r="BS40" s="652">
        <v>6423020.85</v>
      </c>
      <c r="BT40" s="652">
        <v>-4464603.85</v>
      </c>
      <c r="BU40" s="652"/>
      <c r="BV40" s="652"/>
      <c r="BW40" s="652">
        <v>1331673.0</v>
      </c>
      <c r="BX40" s="652">
        <v>810834.0</v>
      </c>
      <c r="BY40" s="652">
        <v>520839.0</v>
      </c>
      <c r="BZ40" s="651">
        <v>1.7633659E7</v>
      </c>
      <c r="CA40" s="651">
        <v>-1.711282E7</v>
      </c>
      <c r="CB40" s="651"/>
      <c r="CC40" s="651"/>
      <c r="CD40" s="651">
        <v>0.0</v>
      </c>
      <c r="CE40" s="651">
        <v>0.0</v>
      </c>
      <c r="CF40" s="651">
        <v>0.0</v>
      </c>
      <c r="CG40" s="651">
        <v>0.0</v>
      </c>
      <c r="CH40" s="652"/>
      <c r="CI40" s="652">
        <v>0.0</v>
      </c>
      <c r="CJ40" s="652">
        <v>0.0</v>
      </c>
      <c r="CK40" s="652"/>
      <c r="CL40" s="652"/>
      <c r="CM40" s="652">
        <v>114988.0</v>
      </c>
      <c r="CN40" s="652">
        <v>0.0</v>
      </c>
      <c r="CO40" s="652">
        <v>114988.0</v>
      </c>
      <c r="CP40" s="652">
        <v>2018732.0</v>
      </c>
      <c r="CQ40" s="652">
        <v>-1903744.0</v>
      </c>
      <c r="CR40" s="652"/>
      <c r="CS40" s="652"/>
      <c r="CT40" s="651">
        <v>188171.0</v>
      </c>
      <c r="CU40" s="651">
        <v>0.0</v>
      </c>
      <c r="CV40" s="651">
        <v>188171.0</v>
      </c>
      <c r="CW40" s="651">
        <v>1803187.05</v>
      </c>
      <c r="CX40" s="651"/>
      <c r="CY40" s="651">
        <v>1803187.05</v>
      </c>
      <c r="CZ40" s="651">
        <v>-1496366.05</v>
      </c>
      <c r="DA40" s="651"/>
      <c r="DB40" s="651"/>
      <c r="DC40" s="651">
        <v>0.0</v>
      </c>
      <c r="DD40" s="651">
        <v>0.0</v>
      </c>
      <c r="DE40" s="651">
        <v>0.0</v>
      </c>
      <c r="DF40" s="651">
        <v>0.0</v>
      </c>
      <c r="DG40" s="651">
        <v>0.0</v>
      </c>
      <c r="DH40" s="651"/>
      <c r="DI40" s="651"/>
      <c r="DJ40" s="651">
        <v>0.0</v>
      </c>
      <c r="DK40" s="651">
        <v>0.0</v>
      </c>
      <c r="DL40" s="651">
        <v>0.0</v>
      </c>
      <c r="DM40" s="651">
        <v>0.0</v>
      </c>
      <c r="DN40" s="651">
        <v>0.0</v>
      </c>
      <c r="DO40" s="651">
        <v>0.0</v>
      </c>
      <c r="DP40" s="651">
        <v>0.0</v>
      </c>
      <c r="DQ40" s="651"/>
      <c r="DR40" s="651"/>
      <c r="DS40" s="651">
        <v>0.0</v>
      </c>
      <c r="DT40" s="651">
        <v>0.0</v>
      </c>
      <c r="DU40" s="651">
        <v>0.0</v>
      </c>
      <c r="DV40" s="651">
        <v>0.0</v>
      </c>
      <c r="DW40" s="651">
        <v>0.0</v>
      </c>
      <c r="DX40" s="651"/>
      <c r="DY40" s="651"/>
    </row>
    <row r="41" ht="12.0" customHeight="1">
      <c r="A41" s="651">
        <v>201207.0</v>
      </c>
      <c r="B41" s="652">
        <v>6.8912581E7</v>
      </c>
      <c r="C41" s="652">
        <v>2.2630206E7</v>
      </c>
      <c r="D41" s="652">
        <v>4.6282375E7</v>
      </c>
      <c r="E41" s="652">
        <v>4.055698989000001E7</v>
      </c>
      <c r="F41" s="652">
        <v>0.0</v>
      </c>
      <c r="G41" s="652">
        <v>4.055698989000001E7</v>
      </c>
      <c r="H41" s="652">
        <v>5683017.109999998</v>
      </c>
      <c r="I41" s="652"/>
      <c r="J41" s="652"/>
      <c r="K41" s="652">
        <v>6.1749947E7</v>
      </c>
      <c r="L41" s="652">
        <v>2.0373919E7</v>
      </c>
      <c r="M41" s="652">
        <v>4.1376028E7</v>
      </c>
      <c r="N41" s="652">
        <v>3.6523737E7</v>
      </c>
      <c r="O41" s="652">
        <v>4852291.0</v>
      </c>
      <c r="P41" s="652"/>
      <c r="Q41" s="652"/>
      <c r="R41" s="652">
        <v>0.0</v>
      </c>
      <c r="S41" s="652">
        <v>0.0</v>
      </c>
      <c r="T41" s="652">
        <v>0.0</v>
      </c>
      <c r="U41" s="652">
        <v>3463683.0</v>
      </c>
      <c r="V41" s="652"/>
      <c r="W41" s="652">
        <v>3463683.0</v>
      </c>
      <c r="X41" s="652">
        <v>-3463683.0</v>
      </c>
      <c r="Y41" s="652"/>
      <c r="Z41" s="652"/>
      <c r="AA41" s="652">
        <v>0.0</v>
      </c>
      <c r="AB41" s="652">
        <v>0.0</v>
      </c>
      <c r="AC41" s="652">
        <v>0.0</v>
      </c>
      <c r="AD41" s="652">
        <v>4657742.0</v>
      </c>
      <c r="AE41" s="652">
        <v>-4657742.0</v>
      </c>
      <c r="AF41" s="652"/>
      <c r="AG41" s="652"/>
      <c r="AH41" s="652">
        <v>2.4087021E7</v>
      </c>
      <c r="AI41" s="652">
        <v>1.53696E7</v>
      </c>
      <c r="AJ41" s="652">
        <v>8717421.0</v>
      </c>
      <c r="AK41" s="652">
        <v>5899092.68</v>
      </c>
      <c r="AL41" s="652"/>
      <c r="AM41" s="652">
        <v>5899092.68</v>
      </c>
      <c r="AN41" s="652">
        <v>2837228.3200000003</v>
      </c>
      <c r="AO41" s="652"/>
      <c r="AP41" s="652"/>
      <c r="AQ41" s="652">
        <v>2.717894E7</v>
      </c>
      <c r="AR41" s="652">
        <v>1.7317401E7</v>
      </c>
      <c r="AS41" s="652">
        <v>9861539.0</v>
      </c>
      <c r="AT41" s="652">
        <v>7607111.0</v>
      </c>
      <c r="AU41" s="652">
        <v>2254428.0</v>
      </c>
      <c r="AV41" s="652"/>
      <c r="AW41" s="652"/>
      <c r="AX41" s="652">
        <v>3.7563783E7</v>
      </c>
      <c r="AY41" s="652">
        <v>6095692.0</v>
      </c>
      <c r="AZ41" s="652">
        <v>3.1468091E7</v>
      </c>
      <c r="BA41" s="652">
        <v>1.405314806E7</v>
      </c>
      <c r="BB41" s="652"/>
      <c r="BC41" s="652">
        <v>1.405314806E7</v>
      </c>
      <c r="BD41" s="652">
        <v>1.7353674939999998E7</v>
      </c>
      <c r="BE41" s="652"/>
      <c r="BF41" s="652"/>
      <c r="BG41" s="652">
        <v>3.1363923E7</v>
      </c>
      <c r="BH41" s="652">
        <v>2076935.0</v>
      </c>
      <c r="BI41" s="652">
        <v>2.9286988E7</v>
      </c>
      <c r="BJ41" s="652">
        <v>1.6541758E7</v>
      </c>
      <c r="BK41" s="652">
        <v>1.274523E7</v>
      </c>
      <c r="BL41" s="652"/>
      <c r="BM41" s="652"/>
      <c r="BN41" s="652">
        <v>6235645.0</v>
      </c>
      <c r="BO41" s="652">
        <v>1164914.0</v>
      </c>
      <c r="BP41" s="652">
        <v>5070731.0</v>
      </c>
      <c r="BQ41" s="652">
        <v>1.604723955E7</v>
      </c>
      <c r="BR41" s="652"/>
      <c r="BS41" s="652">
        <v>1.604723955E7</v>
      </c>
      <c r="BT41" s="652">
        <v>-1.097650855E7</v>
      </c>
      <c r="BU41" s="652"/>
      <c r="BV41" s="652"/>
      <c r="BW41" s="652">
        <v>2961014.0</v>
      </c>
      <c r="BX41" s="652">
        <v>979584.0</v>
      </c>
      <c r="BY41" s="652">
        <v>1981430.0</v>
      </c>
      <c r="BZ41" s="651">
        <v>6871689.0</v>
      </c>
      <c r="CA41" s="651">
        <v>-4890259.0</v>
      </c>
      <c r="CB41" s="651"/>
      <c r="CC41" s="651"/>
      <c r="CD41" s="651">
        <v>0.0</v>
      </c>
      <c r="CE41" s="651">
        <v>0.0</v>
      </c>
      <c r="CF41" s="651">
        <v>0.0</v>
      </c>
      <c r="CG41" s="651">
        <v>0.0</v>
      </c>
      <c r="CH41" s="652"/>
      <c r="CI41" s="652">
        <v>0.0</v>
      </c>
      <c r="CJ41" s="652">
        <v>0.0</v>
      </c>
      <c r="CK41" s="652"/>
      <c r="CL41" s="652"/>
      <c r="CM41" s="652">
        <v>246071.0</v>
      </c>
      <c r="CN41" s="652">
        <v>0.0</v>
      </c>
      <c r="CO41" s="652">
        <v>246071.0</v>
      </c>
      <c r="CP41" s="652">
        <v>1968787.0</v>
      </c>
      <c r="CQ41" s="652">
        <v>-1722716.0</v>
      </c>
      <c r="CR41" s="652"/>
      <c r="CS41" s="652"/>
      <c r="CT41" s="651">
        <v>1026132.0</v>
      </c>
      <c r="CU41" s="651">
        <v>0.0</v>
      </c>
      <c r="CV41" s="651">
        <v>1026132.0</v>
      </c>
      <c r="CW41" s="651">
        <v>1093826.6</v>
      </c>
      <c r="CX41" s="651"/>
      <c r="CY41" s="651">
        <v>1093826.6</v>
      </c>
      <c r="CZ41" s="651">
        <v>-67694.6000000001</v>
      </c>
      <c r="DA41" s="651"/>
      <c r="DB41" s="651"/>
      <c r="DC41" s="651">
        <v>0.0</v>
      </c>
      <c r="DD41" s="651">
        <v>0.0</v>
      </c>
      <c r="DE41" s="651">
        <v>0.0</v>
      </c>
      <c r="DF41" s="651">
        <v>0.0</v>
      </c>
      <c r="DG41" s="651">
        <v>0.0</v>
      </c>
      <c r="DH41" s="651"/>
      <c r="DI41" s="651"/>
      <c r="DJ41" s="651">
        <v>0.0</v>
      </c>
      <c r="DK41" s="651">
        <v>0.0</v>
      </c>
      <c r="DL41" s="651">
        <v>0.0</v>
      </c>
      <c r="DM41" s="651">
        <v>0.0</v>
      </c>
      <c r="DN41" s="651">
        <v>0.0</v>
      </c>
      <c r="DO41" s="651">
        <v>0.0</v>
      </c>
      <c r="DP41" s="651">
        <v>0.0</v>
      </c>
      <c r="DQ41" s="651"/>
      <c r="DR41" s="651"/>
      <c r="DS41" s="651">
        <v>0.0</v>
      </c>
      <c r="DT41" s="651">
        <v>0.0</v>
      </c>
      <c r="DU41" s="651">
        <v>0.0</v>
      </c>
      <c r="DV41" s="651">
        <v>0.0</v>
      </c>
      <c r="DW41" s="651">
        <v>0.0</v>
      </c>
      <c r="DX41" s="651"/>
      <c r="DY41" s="651"/>
    </row>
    <row r="42" ht="12.0" customHeight="1">
      <c r="A42" s="651">
        <v>201208.0</v>
      </c>
      <c r="B42" s="652">
        <v>5.9868673E7</v>
      </c>
      <c r="C42" s="652">
        <v>1.7306797E7</v>
      </c>
      <c r="D42" s="652">
        <v>4.2561876E7</v>
      </c>
      <c r="E42" s="652">
        <v>3.08628699E7</v>
      </c>
      <c r="F42" s="652">
        <v>0.0</v>
      </c>
      <c r="G42" s="652">
        <v>3.08628699E7</v>
      </c>
      <c r="H42" s="652">
        <v>1.18244221E7</v>
      </c>
      <c r="I42" s="652"/>
      <c r="J42" s="652"/>
      <c r="K42" s="652">
        <v>5.5907886E7</v>
      </c>
      <c r="L42" s="652">
        <v>2.0792564E7</v>
      </c>
      <c r="M42" s="652">
        <v>3.5115322E7</v>
      </c>
      <c r="N42" s="652">
        <v>3.0758831E7</v>
      </c>
      <c r="O42" s="652">
        <v>4356491.0</v>
      </c>
      <c r="P42" s="652"/>
      <c r="Q42" s="652"/>
      <c r="R42" s="652">
        <v>0.0</v>
      </c>
      <c r="S42" s="652">
        <v>0.0</v>
      </c>
      <c r="T42" s="652">
        <v>0.0</v>
      </c>
      <c r="U42" s="652">
        <v>5022048.0</v>
      </c>
      <c r="V42" s="652"/>
      <c r="W42" s="652">
        <v>5022048.0</v>
      </c>
      <c r="X42" s="652">
        <v>-5022048.0</v>
      </c>
      <c r="Y42" s="652"/>
      <c r="Z42" s="652"/>
      <c r="AA42" s="652">
        <v>0.0</v>
      </c>
      <c r="AB42" s="652">
        <v>0.0</v>
      </c>
      <c r="AC42" s="652">
        <v>0.0</v>
      </c>
      <c r="AD42" s="652">
        <v>4100242.0</v>
      </c>
      <c r="AE42" s="652">
        <v>-4100242.0</v>
      </c>
      <c r="AF42" s="652"/>
      <c r="AG42" s="652"/>
      <c r="AH42" s="652">
        <v>2.3389997E7</v>
      </c>
      <c r="AI42" s="652">
        <v>1.48582E7</v>
      </c>
      <c r="AJ42" s="652">
        <v>8531797.0</v>
      </c>
      <c r="AK42" s="652">
        <v>5599939.76</v>
      </c>
      <c r="AL42" s="652"/>
      <c r="AM42" s="652">
        <v>5599939.76</v>
      </c>
      <c r="AN42" s="652">
        <v>2961782.24</v>
      </c>
      <c r="AO42" s="652"/>
      <c r="AP42" s="652"/>
      <c r="AQ42" s="652">
        <v>2.8115482E7</v>
      </c>
      <c r="AR42" s="652">
        <v>1.7944957E7</v>
      </c>
      <c r="AS42" s="652">
        <v>1.0170525E7</v>
      </c>
      <c r="AT42" s="652">
        <v>7078157.0</v>
      </c>
      <c r="AU42" s="652">
        <v>3092368.0</v>
      </c>
      <c r="AV42" s="652"/>
      <c r="AW42" s="652"/>
      <c r="AX42" s="652">
        <v>2.6672988E7</v>
      </c>
      <c r="AY42" s="652">
        <v>1314001.0</v>
      </c>
      <c r="AZ42" s="652">
        <v>2.5358987E7</v>
      </c>
      <c r="BA42" s="652">
        <v>1.1808017540000001E7</v>
      </c>
      <c r="BB42" s="652"/>
      <c r="BC42" s="652">
        <v>1.1808017540000001E7</v>
      </c>
      <c r="BD42" s="652">
        <v>1.3651500459999999E7</v>
      </c>
      <c r="BE42" s="652"/>
      <c r="BF42" s="652"/>
      <c r="BG42" s="652">
        <v>2.581773E7</v>
      </c>
      <c r="BH42" s="652">
        <v>1675024.0</v>
      </c>
      <c r="BI42" s="652">
        <v>2.4142706E7</v>
      </c>
      <c r="BJ42" s="652">
        <v>1.2770866E7</v>
      </c>
      <c r="BK42" s="652">
        <v>1.137184E7</v>
      </c>
      <c r="BL42" s="652"/>
      <c r="BM42" s="652"/>
      <c r="BN42" s="652">
        <v>8738478.0</v>
      </c>
      <c r="BO42" s="652">
        <v>1134596.0</v>
      </c>
      <c r="BP42" s="652">
        <v>7603882.0</v>
      </c>
      <c r="BQ42" s="652">
        <v>7249838.1</v>
      </c>
      <c r="BR42" s="652"/>
      <c r="BS42" s="652">
        <v>7249838.1</v>
      </c>
      <c r="BT42" s="652">
        <v>349003.9000000004</v>
      </c>
      <c r="BU42" s="652"/>
      <c r="BV42" s="652"/>
      <c r="BW42" s="652">
        <v>1741675.0</v>
      </c>
      <c r="BX42" s="652">
        <v>1172584.0</v>
      </c>
      <c r="BY42" s="652">
        <v>569091.0</v>
      </c>
      <c r="BZ42" s="651">
        <v>6739822.0</v>
      </c>
      <c r="CA42" s="651">
        <v>-6170731.0</v>
      </c>
      <c r="CB42" s="651"/>
      <c r="CC42" s="651"/>
      <c r="CD42" s="651">
        <v>0.0</v>
      </c>
      <c r="CE42" s="651">
        <v>0.0</v>
      </c>
      <c r="CF42" s="651">
        <v>0.0</v>
      </c>
      <c r="CG42" s="651">
        <v>0.0</v>
      </c>
      <c r="CH42" s="652"/>
      <c r="CI42" s="652">
        <v>0.0</v>
      </c>
      <c r="CJ42" s="652">
        <v>0.0</v>
      </c>
      <c r="CK42" s="652"/>
      <c r="CL42" s="652"/>
      <c r="CM42" s="652">
        <v>233000.0</v>
      </c>
      <c r="CN42" s="652">
        <v>0.0</v>
      </c>
      <c r="CO42" s="652">
        <v>233000.0</v>
      </c>
      <c r="CP42" s="652">
        <v>1197383.0</v>
      </c>
      <c r="CQ42" s="652">
        <v>-964383.0</v>
      </c>
      <c r="CR42" s="652"/>
      <c r="CS42" s="652"/>
      <c r="CT42" s="651">
        <v>1067210.0</v>
      </c>
      <c r="CU42" s="651">
        <v>0.0</v>
      </c>
      <c r="CV42" s="651">
        <v>1067210.0</v>
      </c>
      <c r="CW42" s="651">
        <v>1183026.5</v>
      </c>
      <c r="CX42" s="651"/>
      <c r="CY42" s="651">
        <v>1183026.5</v>
      </c>
      <c r="CZ42" s="651">
        <v>-115816.5</v>
      </c>
      <c r="DA42" s="651"/>
      <c r="DB42" s="651"/>
      <c r="DC42" s="651">
        <v>0.0</v>
      </c>
      <c r="DD42" s="651">
        <v>0.0</v>
      </c>
      <c r="DE42" s="651">
        <v>0.0</v>
      </c>
      <c r="DF42" s="651">
        <v>0.0</v>
      </c>
      <c r="DG42" s="651">
        <v>0.0</v>
      </c>
      <c r="DH42" s="651"/>
      <c r="DI42" s="651"/>
      <c r="DJ42" s="651">
        <v>0.0</v>
      </c>
      <c r="DK42" s="651">
        <v>0.0</v>
      </c>
      <c r="DL42" s="651">
        <v>0.0</v>
      </c>
      <c r="DM42" s="651">
        <v>0.0</v>
      </c>
      <c r="DN42" s="651">
        <v>0.0</v>
      </c>
      <c r="DO42" s="651">
        <v>0.0</v>
      </c>
      <c r="DP42" s="651">
        <v>0.0</v>
      </c>
      <c r="DQ42" s="651"/>
      <c r="DR42" s="651"/>
      <c r="DS42" s="651">
        <v>0.0</v>
      </c>
      <c r="DT42" s="651">
        <v>0.0</v>
      </c>
      <c r="DU42" s="651">
        <v>0.0</v>
      </c>
      <c r="DV42" s="651">
        <v>0.0</v>
      </c>
      <c r="DW42" s="651">
        <v>0.0</v>
      </c>
      <c r="DX42" s="651"/>
      <c r="DY42" s="651"/>
    </row>
    <row r="43" ht="12.0" customHeight="1">
      <c r="A43" s="651">
        <v>201209.0</v>
      </c>
      <c r="B43" s="652">
        <v>4.8839849E7</v>
      </c>
      <c r="C43" s="652">
        <v>2.0786418E7</v>
      </c>
      <c r="D43" s="652">
        <v>2.8053431E7</v>
      </c>
      <c r="E43" s="652">
        <v>3.253893518E7</v>
      </c>
      <c r="F43" s="652">
        <v>0.0</v>
      </c>
      <c r="G43" s="652">
        <v>3.253893518E7</v>
      </c>
      <c r="H43" s="652">
        <v>-4484440.18</v>
      </c>
      <c r="I43" s="652"/>
      <c r="J43" s="652"/>
      <c r="K43" s="652">
        <v>5.2469778E7</v>
      </c>
      <c r="L43" s="652">
        <v>1.9968973E7</v>
      </c>
      <c r="M43" s="652">
        <v>3.2500805E7</v>
      </c>
      <c r="N43" s="652">
        <v>3.5741281E7</v>
      </c>
      <c r="O43" s="652">
        <v>-3240476.0</v>
      </c>
      <c r="P43" s="652"/>
      <c r="Q43" s="652"/>
      <c r="R43" s="652">
        <v>0.0</v>
      </c>
      <c r="S43" s="652">
        <v>0.0</v>
      </c>
      <c r="T43" s="652">
        <v>0.0</v>
      </c>
      <c r="U43" s="652">
        <v>4795246.0</v>
      </c>
      <c r="V43" s="652"/>
      <c r="W43" s="652">
        <v>4795246.0</v>
      </c>
      <c r="X43" s="652">
        <v>-4795246.0</v>
      </c>
      <c r="Y43" s="652"/>
      <c r="Z43" s="652"/>
      <c r="AA43" s="652">
        <v>0.0</v>
      </c>
      <c r="AB43" s="652">
        <v>0.0</v>
      </c>
      <c r="AC43" s="652">
        <v>0.0</v>
      </c>
      <c r="AD43" s="652">
        <v>5240242.0</v>
      </c>
      <c r="AE43" s="652">
        <v>-5240242.0</v>
      </c>
      <c r="AF43" s="652"/>
      <c r="AG43" s="652"/>
      <c r="AH43" s="652">
        <v>2.1905417E7</v>
      </c>
      <c r="AI43" s="652">
        <v>1.412875E7</v>
      </c>
      <c r="AJ43" s="652">
        <v>7776667.0</v>
      </c>
      <c r="AK43" s="652">
        <v>5588643.859999999</v>
      </c>
      <c r="AL43" s="652"/>
      <c r="AM43" s="652">
        <v>5588643.859999999</v>
      </c>
      <c r="AN43" s="652">
        <v>2188023.1400000006</v>
      </c>
      <c r="AO43" s="652"/>
      <c r="AP43" s="652"/>
      <c r="AQ43" s="652">
        <v>2.7639541E7</v>
      </c>
      <c r="AR43" s="652">
        <v>1.7686954E7</v>
      </c>
      <c r="AS43" s="652">
        <v>9952587.0</v>
      </c>
      <c r="AT43" s="652">
        <v>6931982.0</v>
      </c>
      <c r="AU43" s="652">
        <v>3020605.0</v>
      </c>
      <c r="AV43" s="652"/>
      <c r="AW43" s="652"/>
      <c r="AX43" s="652">
        <v>2.3935514E7</v>
      </c>
      <c r="AY43" s="652">
        <v>5388491.0</v>
      </c>
      <c r="AZ43" s="652">
        <v>1.8547023E7</v>
      </c>
      <c r="BA43" s="652">
        <v>1.415161507E7</v>
      </c>
      <c r="BB43" s="652"/>
      <c r="BC43" s="652">
        <v>1.415161507E7</v>
      </c>
      <c r="BD43" s="652">
        <v>4395407.93</v>
      </c>
      <c r="BE43" s="652"/>
      <c r="BF43" s="652"/>
      <c r="BG43" s="652">
        <v>2.1090008E7</v>
      </c>
      <c r="BH43" s="652">
        <v>1552435.0</v>
      </c>
      <c r="BI43" s="652">
        <v>1.9537573E7</v>
      </c>
      <c r="BJ43" s="652">
        <v>1.2686177E7</v>
      </c>
      <c r="BK43" s="652">
        <v>6851396.0</v>
      </c>
      <c r="BL43" s="652"/>
      <c r="BM43" s="652"/>
      <c r="BN43" s="652">
        <v>2079718.0</v>
      </c>
      <c r="BO43" s="652">
        <v>1269177.0</v>
      </c>
      <c r="BP43" s="652">
        <v>810541.0</v>
      </c>
      <c r="BQ43" s="652">
        <v>6746103.25</v>
      </c>
      <c r="BR43" s="652"/>
      <c r="BS43" s="652">
        <v>6746103.25</v>
      </c>
      <c r="BT43" s="652">
        <v>-5934498.25</v>
      </c>
      <c r="BU43" s="652"/>
      <c r="BV43" s="652"/>
      <c r="BW43" s="652">
        <v>3468983.0</v>
      </c>
      <c r="BX43" s="652">
        <v>729584.0</v>
      </c>
      <c r="BY43" s="652">
        <v>2739399.0</v>
      </c>
      <c r="BZ43" s="651">
        <v>9809587.0</v>
      </c>
      <c r="CA43" s="651">
        <v>-7070188.0</v>
      </c>
      <c r="CB43" s="651"/>
      <c r="CC43" s="651"/>
      <c r="CD43" s="651">
        <v>0.0</v>
      </c>
      <c r="CE43" s="651">
        <v>0.0</v>
      </c>
      <c r="CF43" s="651">
        <v>0.0</v>
      </c>
      <c r="CG43" s="651">
        <v>0.0</v>
      </c>
      <c r="CH43" s="652"/>
      <c r="CI43" s="652">
        <v>0.0</v>
      </c>
      <c r="CJ43" s="652">
        <v>0.0</v>
      </c>
      <c r="CK43" s="652"/>
      <c r="CL43" s="652"/>
      <c r="CM43" s="652">
        <v>271246.0</v>
      </c>
      <c r="CN43" s="652">
        <v>0.0</v>
      </c>
      <c r="CO43" s="652">
        <v>271246.0</v>
      </c>
      <c r="CP43" s="652">
        <v>2232396.0</v>
      </c>
      <c r="CQ43" s="652">
        <v>-1961150.0</v>
      </c>
      <c r="CR43" s="652"/>
      <c r="CS43" s="652"/>
      <c r="CT43" s="651">
        <v>919200.0</v>
      </c>
      <c r="CU43" s="651">
        <v>0.0</v>
      </c>
      <c r="CV43" s="651">
        <v>919200.0</v>
      </c>
      <c r="CW43" s="651">
        <v>1257327.0</v>
      </c>
      <c r="CX43" s="651"/>
      <c r="CY43" s="651">
        <v>1257327.0</v>
      </c>
      <c r="CZ43" s="651">
        <v>-338127.0</v>
      </c>
      <c r="DA43" s="651"/>
      <c r="DB43" s="651"/>
      <c r="DC43" s="651">
        <v>0.0</v>
      </c>
      <c r="DD43" s="651">
        <v>0.0</v>
      </c>
      <c r="DE43" s="651">
        <v>0.0</v>
      </c>
      <c r="DF43" s="651">
        <v>0.0</v>
      </c>
      <c r="DG43" s="651">
        <v>0.0</v>
      </c>
      <c r="DH43" s="651"/>
      <c r="DI43" s="651"/>
      <c r="DJ43" s="651">
        <v>0.0</v>
      </c>
      <c r="DK43" s="651">
        <v>0.0</v>
      </c>
      <c r="DL43" s="651">
        <v>0.0</v>
      </c>
      <c r="DM43" s="651">
        <v>0.0</v>
      </c>
      <c r="DN43" s="651">
        <v>0.0</v>
      </c>
      <c r="DO43" s="651">
        <v>0.0</v>
      </c>
      <c r="DP43" s="651">
        <v>0.0</v>
      </c>
      <c r="DQ43" s="651"/>
      <c r="DR43" s="651"/>
      <c r="DS43" s="651">
        <v>0.0</v>
      </c>
      <c r="DT43" s="651">
        <v>0.0</v>
      </c>
      <c r="DU43" s="651">
        <v>0.0</v>
      </c>
      <c r="DV43" s="651">
        <v>0.0</v>
      </c>
      <c r="DW43" s="651">
        <v>0.0</v>
      </c>
      <c r="DX43" s="651"/>
      <c r="DY43" s="651"/>
    </row>
    <row r="44" ht="12.0" customHeight="1">
      <c r="A44" s="651">
        <v>201210.0</v>
      </c>
      <c r="B44" s="652">
        <v>6.200312E7</v>
      </c>
      <c r="C44" s="652">
        <v>2.5071277E7</v>
      </c>
      <c r="D44" s="652">
        <v>3.6931843E7</v>
      </c>
      <c r="E44" s="652">
        <v>3.377411524E7</v>
      </c>
      <c r="F44" s="652">
        <v>0.0</v>
      </c>
      <c r="G44" s="652">
        <v>3.377411524E7</v>
      </c>
      <c r="H44" s="652">
        <v>3200552.7600000007</v>
      </c>
      <c r="I44" s="652"/>
      <c r="J44" s="652"/>
      <c r="K44" s="652">
        <v>6.047697E7</v>
      </c>
      <c r="L44" s="652">
        <v>2.5116827E7</v>
      </c>
      <c r="M44" s="652">
        <v>3.5360143E7</v>
      </c>
      <c r="N44" s="652">
        <v>3.251491E7</v>
      </c>
      <c r="O44" s="652">
        <v>2845233.0</v>
      </c>
      <c r="P44" s="652"/>
      <c r="Q44" s="652"/>
      <c r="R44" s="652">
        <v>0.0</v>
      </c>
      <c r="S44" s="652">
        <v>0.0</v>
      </c>
      <c r="T44" s="652">
        <v>0.0</v>
      </c>
      <c r="U44" s="652">
        <v>6007530.0</v>
      </c>
      <c r="V44" s="652"/>
      <c r="W44" s="652">
        <v>6007530.0</v>
      </c>
      <c r="X44" s="652">
        <v>-6007530.0</v>
      </c>
      <c r="Y44" s="652"/>
      <c r="Z44" s="652"/>
      <c r="AA44" s="652">
        <v>0.0</v>
      </c>
      <c r="AB44" s="652">
        <v>0.0</v>
      </c>
      <c r="AC44" s="652">
        <v>0.0</v>
      </c>
      <c r="AD44" s="652">
        <v>5596100.0</v>
      </c>
      <c r="AE44" s="652">
        <v>-5596100.0</v>
      </c>
      <c r="AF44" s="652"/>
      <c r="AG44" s="652"/>
      <c r="AH44" s="652">
        <v>2.6605081E7</v>
      </c>
      <c r="AI44" s="652">
        <v>1.7140125E7</v>
      </c>
      <c r="AJ44" s="652">
        <v>9464956.0</v>
      </c>
      <c r="AK44" s="652">
        <v>5671070.2299999995</v>
      </c>
      <c r="AL44" s="652"/>
      <c r="AM44" s="652">
        <v>5671070.2299999995</v>
      </c>
      <c r="AN44" s="652">
        <v>3793885.7700000005</v>
      </c>
      <c r="AO44" s="652"/>
      <c r="AP44" s="652"/>
      <c r="AQ44" s="652">
        <v>3.3436864E7</v>
      </c>
      <c r="AR44" s="652">
        <v>2.130929E7</v>
      </c>
      <c r="AS44" s="652">
        <v>1.2127574E7</v>
      </c>
      <c r="AT44" s="652">
        <v>7279151.0</v>
      </c>
      <c r="AU44" s="652">
        <v>4848423.0</v>
      </c>
      <c r="AV44" s="652"/>
      <c r="AW44" s="652"/>
      <c r="AX44" s="652">
        <v>2.9220097E7</v>
      </c>
      <c r="AY44" s="652">
        <v>5568146.0</v>
      </c>
      <c r="AZ44" s="652">
        <v>2.3651951E7</v>
      </c>
      <c r="BA44" s="652">
        <v>1.422108426E7</v>
      </c>
      <c r="BB44" s="652"/>
      <c r="BC44" s="652">
        <v>1.422108426E7</v>
      </c>
      <c r="BD44" s="652">
        <v>9475272.74</v>
      </c>
      <c r="BE44" s="652"/>
      <c r="BF44" s="652"/>
      <c r="BG44" s="652">
        <v>2.4080164E7</v>
      </c>
      <c r="BH44" s="652">
        <v>2499703.0</v>
      </c>
      <c r="BI44" s="652">
        <v>2.1580461E7</v>
      </c>
      <c r="BJ44" s="652">
        <v>1.2912879E7</v>
      </c>
      <c r="BK44" s="652">
        <v>8667582.0</v>
      </c>
      <c r="BL44" s="652"/>
      <c r="BM44" s="652"/>
      <c r="BN44" s="652">
        <v>4709931.0</v>
      </c>
      <c r="BO44" s="652">
        <v>2363006.0</v>
      </c>
      <c r="BP44" s="652">
        <v>2346925.0</v>
      </c>
      <c r="BQ44" s="652">
        <v>6321564.2</v>
      </c>
      <c r="BR44" s="652"/>
      <c r="BS44" s="652">
        <v>6321564.2</v>
      </c>
      <c r="BT44" s="652">
        <v>-3976220.2</v>
      </c>
      <c r="BU44" s="652"/>
      <c r="BV44" s="652"/>
      <c r="BW44" s="652">
        <v>2633400.0</v>
      </c>
      <c r="BX44" s="652">
        <v>1307834.0</v>
      </c>
      <c r="BY44" s="652">
        <v>1325566.0</v>
      </c>
      <c r="BZ44" s="651">
        <v>6928896.0</v>
      </c>
      <c r="CA44" s="651">
        <v>-5603330.0</v>
      </c>
      <c r="CB44" s="651"/>
      <c r="CC44" s="651"/>
      <c r="CD44" s="651">
        <v>0.0</v>
      </c>
      <c r="CE44" s="651">
        <v>0.0</v>
      </c>
      <c r="CF44" s="651">
        <v>0.0</v>
      </c>
      <c r="CG44" s="651">
        <v>0.0</v>
      </c>
      <c r="CH44" s="652"/>
      <c r="CI44" s="652">
        <v>0.0</v>
      </c>
      <c r="CJ44" s="652">
        <v>0.0</v>
      </c>
      <c r="CK44" s="652"/>
      <c r="CL44" s="652"/>
      <c r="CM44" s="652">
        <v>326543.0</v>
      </c>
      <c r="CN44" s="652">
        <v>0.0</v>
      </c>
      <c r="CO44" s="652">
        <v>326543.0</v>
      </c>
      <c r="CP44" s="652">
        <v>1345061.0</v>
      </c>
      <c r="CQ44" s="652">
        <v>-1018518.0</v>
      </c>
      <c r="CR44" s="652"/>
      <c r="CS44" s="652"/>
      <c r="CT44" s="651">
        <v>1468011.0</v>
      </c>
      <c r="CU44" s="651">
        <v>0.0</v>
      </c>
      <c r="CV44" s="651">
        <v>1468011.0</v>
      </c>
      <c r="CW44" s="651">
        <v>1552866.55</v>
      </c>
      <c r="CX44" s="651"/>
      <c r="CY44" s="651">
        <v>1552866.55</v>
      </c>
      <c r="CZ44" s="651">
        <v>-84855.55000000005</v>
      </c>
      <c r="DA44" s="651"/>
      <c r="DB44" s="651"/>
      <c r="DC44" s="651">
        <v>0.0</v>
      </c>
      <c r="DD44" s="651">
        <v>0.0</v>
      </c>
      <c r="DE44" s="651">
        <v>0.0</v>
      </c>
      <c r="DF44" s="651">
        <v>0.0</v>
      </c>
      <c r="DG44" s="651">
        <v>0.0</v>
      </c>
      <c r="DH44" s="651"/>
      <c r="DI44" s="651"/>
      <c r="DJ44" s="651">
        <v>0.0</v>
      </c>
      <c r="DK44" s="651">
        <v>0.0</v>
      </c>
      <c r="DL44" s="651">
        <v>0.0</v>
      </c>
      <c r="DM44" s="651">
        <v>0.0</v>
      </c>
      <c r="DN44" s="651">
        <v>0.0</v>
      </c>
      <c r="DO44" s="651">
        <v>0.0</v>
      </c>
      <c r="DP44" s="651">
        <v>0.0</v>
      </c>
      <c r="DQ44" s="651"/>
      <c r="DR44" s="651"/>
      <c r="DS44" s="651">
        <v>0.0</v>
      </c>
      <c r="DT44" s="651">
        <v>0.0</v>
      </c>
      <c r="DU44" s="651">
        <v>0.0</v>
      </c>
      <c r="DV44" s="651">
        <v>0.0</v>
      </c>
      <c r="DW44" s="651">
        <v>0.0</v>
      </c>
      <c r="DX44" s="651"/>
      <c r="DY44" s="651"/>
    </row>
    <row r="45" ht="12.0" customHeight="1">
      <c r="A45" s="651">
        <v>201211.0</v>
      </c>
      <c r="B45" s="652">
        <v>6.257144E7</v>
      </c>
      <c r="C45" s="652">
        <v>2.645953E7</v>
      </c>
      <c r="D45" s="652">
        <v>3.611191E7</v>
      </c>
      <c r="E45" s="652">
        <v>3.3323445630000003E7</v>
      </c>
      <c r="F45" s="652">
        <v>0.0</v>
      </c>
      <c r="G45" s="652">
        <v>3.3323445630000003E7</v>
      </c>
      <c r="H45" s="652">
        <v>2834214.370000001</v>
      </c>
      <c r="I45" s="652"/>
      <c r="J45" s="652"/>
      <c r="K45" s="652">
        <v>6.3244714E7</v>
      </c>
      <c r="L45" s="652">
        <v>2.6554569E7</v>
      </c>
      <c r="M45" s="652">
        <v>3.6690145E7</v>
      </c>
      <c r="N45" s="652">
        <v>3.6010671E7</v>
      </c>
      <c r="O45" s="652">
        <v>679474.0</v>
      </c>
      <c r="P45" s="652"/>
      <c r="Q45" s="652"/>
      <c r="R45" s="652">
        <v>0.0</v>
      </c>
      <c r="S45" s="652">
        <v>0.0</v>
      </c>
      <c r="T45" s="652">
        <v>0.0</v>
      </c>
      <c r="U45" s="652">
        <v>5800046.0</v>
      </c>
      <c r="V45" s="652"/>
      <c r="W45" s="652">
        <v>5800046.0</v>
      </c>
      <c r="X45" s="652">
        <v>-5800046.0</v>
      </c>
      <c r="Y45" s="652"/>
      <c r="Z45" s="652"/>
      <c r="AA45" s="652">
        <v>0.0</v>
      </c>
      <c r="AB45" s="652">
        <v>0.0</v>
      </c>
      <c r="AC45" s="652">
        <v>0.0</v>
      </c>
      <c r="AD45" s="652">
        <v>4196100.0</v>
      </c>
      <c r="AE45" s="652">
        <v>-4196100.0</v>
      </c>
      <c r="AF45" s="652"/>
      <c r="AG45" s="652"/>
      <c r="AH45" s="652">
        <v>2.6853667E7</v>
      </c>
      <c r="AI45" s="652">
        <v>1.73789E7</v>
      </c>
      <c r="AJ45" s="652">
        <v>9474767.0</v>
      </c>
      <c r="AK45" s="652">
        <v>6214985.359999999</v>
      </c>
      <c r="AL45" s="652"/>
      <c r="AM45" s="652">
        <v>6214985.359999999</v>
      </c>
      <c r="AN45" s="652">
        <v>3259781.6400000006</v>
      </c>
      <c r="AO45" s="652"/>
      <c r="AP45" s="652"/>
      <c r="AQ45" s="652">
        <v>3.597935E7</v>
      </c>
      <c r="AR45" s="652">
        <v>2.2994903E7</v>
      </c>
      <c r="AS45" s="652">
        <v>1.2984447E7</v>
      </c>
      <c r="AT45" s="652">
        <v>6883769.0</v>
      </c>
      <c r="AU45" s="652">
        <v>6100678.0</v>
      </c>
      <c r="AV45" s="652"/>
      <c r="AW45" s="652"/>
      <c r="AX45" s="652">
        <v>3.1122979E7</v>
      </c>
      <c r="AY45" s="652">
        <v>7464893.0</v>
      </c>
      <c r="AZ45" s="652">
        <v>2.3658086E7</v>
      </c>
      <c r="BA45" s="652">
        <v>1.354949492E7</v>
      </c>
      <c r="BB45" s="652"/>
      <c r="BC45" s="652">
        <v>1.354949492E7</v>
      </c>
      <c r="BD45" s="652">
        <v>1.010859108E7</v>
      </c>
      <c r="BE45" s="652"/>
      <c r="BF45" s="652"/>
      <c r="BG45" s="652">
        <v>2.4543801E7</v>
      </c>
      <c r="BH45" s="652">
        <v>2594833.0</v>
      </c>
      <c r="BI45" s="652">
        <v>2.1948968E7</v>
      </c>
      <c r="BJ45" s="652">
        <v>1.8539752E7</v>
      </c>
      <c r="BK45" s="652">
        <v>3409216.0</v>
      </c>
      <c r="BL45" s="652"/>
      <c r="BM45" s="652"/>
      <c r="BN45" s="652">
        <v>3576149.0</v>
      </c>
      <c r="BO45" s="652">
        <v>1615737.0</v>
      </c>
      <c r="BP45" s="652">
        <v>1960412.0</v>
      </c>
      <c r="BQ45" s="652">
        <v>6485077.1</v>
      </c>
      <c r="BR45" s="652"/>
      <c r="BS45" s="652">
        <v>6485077.1</v>
      </c>
      <c r="BT45" s="652">
        <v>-4478915.1</v>
      </c>
      <c r="BU45" s="652"/>
      <c r="BV45" s="652"/>
      <c r="BW45" s="652">
        <v>2432500.0</v>
      </c>
      <c r="BX45" s="652">
        <v>964834.0</v>
      </c>
      <c r="BY45" s="652">
        <v>1467666.0</v>
      </c>
      <c r="BZ45" s="651">
        <v>6836001.0</v>
      </c>
      <c r="CA45" s="651">
        <v>-5368335.0</v>
      </c>
      <c r="CB45" s="651"/>
      <c r="CC45" s="651"/>
      <c r="CD45" s="651">
        <v>0.0</v>
      </c>
      <c r="CE45" s="651">
        <v>0.0</v>
      </c>
      <c r="CF45" s="651">
        <v>0.0</v>
      </c>
      <c r="CG45" s="651">
        <v>0.0</v>
      </c>
      <c r="CH45" s="652"/>
      <c r="CI45" s="652">
        <v>0.0</v>
      </c>
      <c r="CJ45" s="652">
        <v>0.0</v>
      </c>
      <c r="CK45" s="652"/>
      <c r="CL45" s="652"/>
      <c r="CM45" s="652">
        <v>289064.0</v>
      </c>
      <c r="CN45" s="652">
        <v>0.0</v>
      </c>
      <c r="CO45" s="652">
        <v>289064.0</v>
      </c>
      <c r="CP45" s="652">
        <v>964187.0</v>
      </c>
      <c r="CQ45" s="652">
        <v>-675123.0</v>
      </c>
      <c r="CR45" s="652"/>
      <c r="CS45" s="652"/>
      <c r="CT45" s="651">
        <v>1018645.0</v>
      </c>
      <c r="CU45" s="651">
        <v>0.0</v>
      </c>
      <c r="CV45" s="651">
        <v>1018645.0</v>
      </c>
      <c r="CW45" s="651">
        <v>1273842.25</v>
      </c>
      <c r="CX45" s="651"/>
      <c r="CY45" s="651">
        <v>1273842.25</v>
      </c>
      <c r="CZ45" s="651">
        <v>-255197.25</v>
      </c>
      <c r="DA45" s="651"/>
      <c r="DB45" s="651"/>
      <c r="DC45" s="651">
        <v>0.0</v>
      </c>
      <c r="DD45" s="651">
        <v>0.0</v>
      </c>
      <c r="DE45" s="651">
        <v>0.0</v>
      </c>
      <c r="DF45" s="651">
        <v>0.0</v>
      </c>
      <c r="DG45" s="651">
        <v>0.0</v>
      </c>
      <c r="DH45" s="651"/>
      <c r="DI45" s="651"/>
      <c r="DJ45" s="651">
        <v>0.0</v>
      </c>
      <c r="DK45" s="651">
        <v>0.0</v>
      </c>
      <c r="DL45" s="651">
        <v>0.0</v>
      </c>
      <c r="DM45" s="651">
        <v>0.0</v>
      </c>
      <c r="DN45" s="651">
        <v>0.0</v>
      </c>
      <c r="DO45" s="651">
        <v>0.0</v>
      </c>
      <c r="DP45" s="651">
        <v>0.0</v>
      </c>
      <c r="DQ45" s="651"/>
      <c r="DR45" s="651"/>
      <c r="DS45" s="651">
        <v>0.0</v>
      </c>
      <c r="DT45" s="651">
        <v>0.0</v>
      </c>
      <c r="DU45" s="651">
        <v>0.0</v>
      </c>
      <c r="DV45" s="651">
        <v>0.0</v>
      </c>
      <c r="DW45" s="651">
        <v>0.0</v>
      </c>
      <c r="DX45" s="651"/>
      <c r="DY45" s="651"/>
    </row>
    <row r="46" ht="12.0" customHeight="1">
      <c r="A46" s="651">
        <v>201212.0</v>
      </c>
      <c r="B46" s="652">
        <v>6.1888325E7</v>
      </c>
      <c r="C46" s="652">
        <v>2.5695586E7</v>
      </c>
      <c r="D46" s="652">
        <v>3.6192739E7</v>
      </c>
      <c r="E46" s="652">
        <v>3.214106326E7</v>
      </c>
      <c r="F46" s="652">
        <v>0.0</v>
      </c>
      <c r="G46" s="652">
        <v>3.214106326E7</v>
      </c>
      <c r="H46" s="652">
        <v>4051675.7399999993</v>
      </c>
      <c r="I46" s="652"/>
      <c r="J46" s="652"/>
      <c r="K46" s="652">
        <v>6.5354555E7</v>
      </c>
      <c r="L46" s="652">
        <v>2.6525628E7</v>
      </c>
      <c r="M46" s="652">
        <v>3.8828927E7</v>
      </c>
      <c r="N46" s="652">
        <v>3.472301E7</v>
      </c>
      <c r="O46" s="652">
        <v>4105917.0</v>
      </c>
      <c r="P46" s="652"/>
      <c r="Q46" s="652"/>
      <c r="R46" s="652">
        <v>0.0</v>
      </c>
      <c r="S46" s="652">
        <v>0.0</v>
      </c>
      <c r="T46" s="652">
        <v>0.0</v>
      </c>
      <c r="U46" s="652">
        <v>4036718.0</v>
      </c>
      <c r="V46" s="652"/>
      <c r="W46" s="652">
        <v>4036718.0</v>
      </c>
      <c r="X46" s="652">
        <v>-4036718.0</v>
      </c>
      <c r="Y46" s="652"/>
      <c r="Z46" s="652"/>
      <c r="AA46" s="652">
        <v>0.0</v>
      </c>
      <c r="AB46" s="652">
        <v>0.0</v>
      </c>
      <c r="AC46" s="652">
        <v>0.0</v>
      </c>
      <c r="AD46" s="652">
        <v>5226100.0</v>
      </c>
      <c r="AE46" s="652">
        <v>-5226100.0</v>
      </c>
      <c r="AF46" s="652"/>
      <c r="AG46" s="652"/>
      <c r="AH46" s="652">
        <v>2.6379043E7</v>
      </c>
      <c r="AI46" s="652">
        <v>1.72053E7</v>
      </c>
      <c r="AJ46" s="652">
        <v>9173743.0</v>
      </c>
      <c r="AK46" s="652">
        <v>4747920.44</v>
      </c>
      <c r="AL46" s="652"/>
      <c r="AM46" s="652">
        <v>4747920.44</v>
      </c>
      <c r="AN46" s="652">
        <v>4425822.56</v>
      </c>
      <c r="AO46" s="652"/>
      <c r="AP46" s="652"/>
      <c r="AQ46" s="652">
        <v>3.5268369E7</v>
      </c>
      <c r="AR46" s="652">
        <v>2.2701312E7</v>
      </c>
      <c r="AS46" s="652">
        <v>1.2567057E7</v>
      </c>
      <c r="AT46" s="652">
        <v>7762571.0</v>
      </c>
      <c r="AU46" s="652">
        <v>4804486.0</v>
      </c>
      <c r="AV46" s="652"/>
      <c r="AW46" s="652"/>
      <c r="AX46" s="652">
        <v>3.0394359E7</v>
      </c>
      <c r="AY46" s="652">
        <v>7139689.0</v>
      </c>
      <c r="AZ46" s="652">
        <v>2.325467E7</v>
      </c>
      <c r="BA46" s="652">
        <v>1.467840352E7</v>
      </c>
      <c r="BB46" s="652"/>
      <c r="BC46" s="652">
        <v>1.467840352E7</v>
      </c>
      <c r="BD46" s="652">
        <v>8576266.48</v>
      </c>
      <c r="BE46" s="652"/>
      <c r="BF46" s="652"/>
      <c r="BG46" s="652">
        <v>2.6424332E7</v>
      </c>
      <c r="BH46" s="652">
        <v>2940732.0</v>
      </c>
      <c r="BI46" s="652">
        <v>2.34836E7</v>
      </c>
      <c r="BJ46" s="652">
        <v>1.3805854E7</v>
      </c>
      <c r="BK46" s="652">
        <v>9677746.0</v>
      </c>
      <c r="BL46" s="652"/>
      <c r="BM46" s="652"/>
      <c r="BN46" s="652">
        <v>2293788.0</v>
      </c>
      <c r="BO46" s="652">
        <v>1350597.0</v>
      </c>
      <c r="BP46" s="652">
        <v>943191.0</v>
      </c>
      <c r="BQ46" s="652">
        <v>6653481.55</v>
      </c>
      <c r="BR46" s="652"/>
      <c r="BS46" s="652">
        <v>6653481.55</v>
      </c>
      <c r="BT46" s="652">
        <v>-5710290.55</v>
      </c>
      <c r="BU46" s="652"/>
      <c r="BV46" s="652"/>
      <c r="BW46" s="652">
        <v>3382732.0</v>
      </c>
      <c r="BX46" s="652">
        <v>883584.0</v>
      </c>
      <c r="BY46" s="652">
        <v>2499148.0</v>
      </c>
      <c r="BZ46" s="651">
        <v>8012575.0</v>
      </c>
      <c r="CA46" s="651">
        <v>-5513427.0</v>
      </c>
      <c r="CB46" s="651"/>
      <c r="CC46" s="651"/>
      <c r="CD46" s="651">
        <v>0.0</v>
      </c>
      <c r="CE46" s="651">
        <v>0.0</v>
      </c>
      <c r="CF46" s="651">
        <v>0.0</v>
      </c>
      <c r="CG46" s="651">
        <v>0.0</v>
      </c>
      <c r="CH46" s="652"/>
      <c r="CI46" s="652">
        <v>0.0</v>
      </c>
      <c r="CJ46" s="652">
        <v>0.0</v>
      </c>
      <c r="CK46" s="652"/>
      <c r="CL46" s="652"/>
      <c r="CM46" s="652">
        <v>279122.0</v>
      </c>
      <c r="CN46" s="652">
        <v>0.0</v>
      </c>
      <c r="CO46" s="652">
        <v>279122.0</v>
      </c>
      <c r="CP46" s="652">
        <v>1358689.0</v>
      </c>
      <c r="CQ46" s="652">
        <v>-1079567.0</v>
      </c>
      <c r="CR46" s="652"/>
      <c r="CS46" s="652"/>
      <c r="CT46" s="651">
        <v>2821135.0</v>
      </c>
      <c r="CU46" s="651">
        <v>0.0</v>
      </c>
      <c r="CV46" s="651">
        <v>2821135.0</v>
      </c>
      <c r="CW46" s="651">
        <v>2024539.75</v>
      </c>
      <c r="CX46" s="651"/>
      <c r="CY46" s="651">
        <v>2024539.75</v>
      </c>
      <c r="CZ46" s="651">
        <v>796595.25</v>
      </c>
      <c r="DA46" s="651"/>
      <c r="DB46" s="651"/>
      <c r="DC46" s="651">
        <v>0.0</v>
      </c>
      <c r="DD46" s="651">
        <v>0.0</v>
      </c>
      <c r="DE46" s="651">
        <v>0.0</v>
      </c>
      <c r="DF46" s="651">
        <v>0.0</v>
      </c>
      <c r="DG46" s="651">
        <v>0.0</v>
      </c>
      <c r="DH46" s="651"/>
      <c r="DI46" s="651"/>
      <c r="DJ46" s="651">
        <v>0.0</v>
      </c>
      <c r="DK46" s="651">
        <v>0.0</v>
      </c>
      <c r="DL46" s="651">
        <v>0.0</v>
      </c>
      <c r="DM46" s="651">
        <v>0.0</v>
      </c>
      <c r="DN46" s="651">
        <v>0.0</v>
      </c>
      <c r="DO46" s="651">
        <v>0.0</v>
      </c>
      <c r="DP46" s="651">
        <v>0.0</v>
      </c>
      <c r="DQ46" s="651"/>
      <c r="DR46" s="651"/>
      <c r="DS46" s="651">
        <v>0.0</v>
      </c>
      <c r="DT46" s="651">
        <v>0.0</v>
      </c>
      <c r="DU46" s="651">
        <v>0.0</v>
      </c>
      <c r="DV46" s="651">
        <v>0.0</v>
      </c>
      <c r="DW46" s="651">
        <v>0.0</v>
      </c>
      <c r="DX46" s="651"/>
      <c r="DY46" s="651"/>
    </row>
    <row r="47" ht="12.0" customHeight="1">
      <c r="A47" s="651">
        <v>201301.0</v>
      </c>
      <c r="B47" s="652">
        <v>5.1803052E7</v>
      </c>
      <c r="C47" s="652">
        <v>2.1752758E7</v>
      </c>
      <c r="D47" s="652">
        <v>3.0050294E7</v>
      </c>
      <c r="E47" s="652">
        <v>3.076492505E7</v>
      </c>
      <c r="F47" s="652">
        <v>0.0</v>
      </c>
      <c r="G47" s="652">
        <v>3.076492505E7</v>
      </c>
      <c r="H47" s="652">
        <v>-707631.0500000007</v>
      </c>
      <c r="I47" s="652"/>
      <c r="J47" s="652"/>
      <c r="K47" s="652">
        <v>5.8431426E7</v>
      </c>
      <c r="L47" s="652">
        <v>2.5517066E7</v>
      </c>
      <c r="M47" s="652">
        <v>3.291436E7</v>
      </c>
      <c r="N47" s="652">
        <v>3.5050011E7</v>
      </c>
      <c r="O47" s="652">
        <v>-2135651.0</v>
      </c>
      <c r="P47" s="652"/>
      <c r="Q47" s="652"/>
      <c r="R47" s="652">
        <v>0.0</v>
      </c>
      <c r="S47" s="652">
        <v>0.0</v>
      </c>
      <c r="T47" s="652">
        <v>0.0</v>
      </c>
      <c r="U47" s="652">
        <v>4368599.0</v>
      </c>
      <c r="V47" s="652"/>
      <c r="W47" s="652">
        <v>4368599.0</v>
      </c>
      <c r="X47" s="652">
        <v>-4368599.0</v>
      </c>
      <c r="Y47" s="652"/>
      <c r="Z47" s="652"/>
      <c r="AA47" s="652">
        <v>0.0</v>
      </c>
      <c r="AB47" s="652">
        <v>0.0</v>
      </c>
      <c r="AC47" s="652">
        <v>0.0</v>
      </c>
      <c r="AD47" s="652">
        <v>4776100.0</v>
      </c>
      <c r="AE47" s="652">
        <v>-4776100.0</v>
      </c>
      <c r="AF47" s="652"/>
      <c r="AG47" s="652"/>
      <c r="AH47" s="652">
        <v>2.5622021E7</v>
      </c>
      <c r="AI47" s="652">
        <v>1.661315E7</v>
      </c>
      <c r="AJ47" s="652">
        <v>9008871.0</v>
      </c>
      <c r="AK47" s="652">
        <v>4673048.18</v>
      </c>
      <c r="AL47" s="652"/>
      <c r="AM47" s="652">
        <v>4673048.18</v>
      </c>
      <c r="AN47" s="652">
        <v>4342822.82</v>
      </c>
      <c r="AO47" s="652"/>
      <c r="AP47" s="652"/>
      <c r="AQ47" s="652">
        <v>3.5147796E7</v>
      </c>
      <c r="AR47" s="652">
        <v>2.2745534E7</v>
      </c>
      <c r="AS47" s="652">
        <v>1.2402262E7</v>
      </c>
      <c r="AT47" s="652">
        <v>6765213.0</v>
      </c>
      <c r="AU47" s="652">
        <v>5637049.0</v>
      </c>
      <c r="AV47" s="652"/>
      <c r="AW47" s="652"/>
      <c r="AX47" s="652">
        <v>2.1806874E7</v>
      </c>
      <c r="AY47" s="652">
        <v>4135406.0</v>
      </c>
      <c r="AZ47" s="652">
        <v>1.7671468E7</v>
      </c>
      <c r="BA47" s="652">
        <v>1.2114932120000001E7</v>
      </c>
      <c r="BB47" s="652"/>
      <c r="BC47" s="652">
        <v>1.2114932120000001E7</v>
      </c>
      <c r="BD47" s="652">
        <v>5556535.879999999</v>
      </c>
      <c r="BE47" s="652"/>
      <c r="BF47" s="652"/>
      <c r="BG47" s="652">
        <v>1.9483104E7</v>
      </c>
      <c r="BH47" s="652">
        <v>1887949.0</v>
      </c>
      <c r="BI47" s="652">
        <v>1.7595155E7</v>
      </c>
      <c r="BJ47" s="652">
        <v>1.408031E7</v>
      </c>
      <c r="BK47" s="652">
        <v>3514845.0</v>
      </c>
      <c r="BL47" s="652"/>
      <c r="BM47" s="652"/>
      <c r="BN47" s="652">
        <v>1571672.0</v>
      </c>
      <c r="BO47" s="652">
        <v>1004202.0</v>
      </c>
      <c r="BP47" s="652">
        <v>567470.0</v>
      </c>
      <c r="BQ47" s="652">
        <v>6841871.5</v>
      </c>
      <c r="BR47" s="652"/>
      <c r="BS47" s="652">
        <v>6841871.5</v>
      </c>
      <c r="BT47" s="652">
        <v>-6274401.5</v>
      </c>
      <c r="BU47" s="652"/>
      <c r="BV47" s="652"/>
      <c r="BW47" s="652">
        <v>3519128.0</v>
      </c>
      <c r="BX47" s="652">
        <v>883584.0</v>
      </c>
      <c r="BY47" s="652">
        <v>2635544.0</v>
      </c>
      <c r="BZ47" s="651">
        <v>9794395.0</v>
      </c>
      <c r="CA47" s="651">
        <v>-7158851.0</v>
      </c>
      <c r="CB47" s="651"/>
      <c r="CC47" s="651"/>
      <c r="CD47" s="651">
        <v>0.0</v>
      </c>
      <c r="CE47" s="651">
        <v>0.0</v>
      </c>
      <c r="CF47" s="651">
        <v>0.0</v>
      </c>
      <c r="CG47" s="651">
        <v>0.0</v>
      </c>
      <c r="CH47" s="652"/>
      <c r="CI47" s="652">
        <v>0.0</v>
      </c>
      <c r="CJ47" s="652">
        <v>0.0</v>
      </c>
      <c r="CK47" s="652"/>
      <c r="CL47" s="652"/>
      <c r="CM47" s="652">
        <v>281399.0</v>
      </c>
      <c r="CN47" s="652">
        <v>0.0</v>
      </c>
      <c r="CO47" s="652">
        <v>281399.0</v>
      </c>
      <c r="CP47" s="652">
        <v>958803.0</v>
      </c>
      <c r="CQ47" s="652">
        <v>-677404.0</v>
      </c>
      <c r="CR47" s="652"/>
      <c r="CS47" s="652"/>
      <c r="CT47" s="651">
        <v>2802485.0</v>
      </c>
      <c r="CU47" s="651">
        <v>0.0</v>
      </c>
      <c r="CV47" s="651">
        <v>2802485.0</v>
      </c>
      <c r="CW47" s="651">
        <v>2766474.25</v>
      </c>
      <c r="CX47" s="651"/>
      <c r="CY47" s="651">
        <v>2766474.25</v>
      </c>
      <c r="CZ47" s="651">
        <v>36010.75</v>
      </c>
      <c r="DA47" s="651"/>
      <c r="DB47" s="651"/>
      <c r="DC47" s="651">
        <v>0.0</v>
      </c>
      <c r="DD47" s="651">
        <v>0.0</v>
      </c>
      <c r="DE47" s="651">
        <v>0.0</v>
      </c>
      <c r="DF47" s="651">
        <v>0.0</v>
      </c>
      <c r="DG47" s="651">
        <v>0.0</v>
      </c>
      <c r="DH47" s="651"/>
      <c r="DI47" s="651"/>
      <c r="DJ47" s="651">
        <v>0.0</v>
      </c>
      <c r="DK47" s="651">
        <v>0.0</v>
      </c>
      <c r="DL47" s="651">
        <v>0.0</v>
      </c>
      <c r="DM47" s="651">
        <v>0.0</v>
      </c>
      <c r="DN47" s="651">
        <v>0.0</v>
      </c>
      <c r="DO47" s="651">
        <v>0.0</v>
      </c>
      <c r="DP47" s="651">
        <v>0.0</v>
      </c>
      <c r="DQ47" s="651"/>
      <c r="DR47" s="651"/>
      <c r="DS47" s="651">
        <v>0.0</v>
      </c>
      <c r="DT47" s="651">
        <v>0.0</v>
      </c>
      <c r="DU47" s="651">
        <v>0.0</v>
      </c>
      <c r="DV47" s="651">
        <v>0.0</v>
      </c>
      <c r="DW47" s="651">
        <v>0.0</v>
      </c>
      <c r="DX47" s="651"/>
      <c r="DY47" s="651"/>
    </row>
    <row r="48" ht="12.0" customHeight="1">
      <c r="A48" s="651">
        <v>201302.0</v>
      </c>
      <c r="B48" s="652">
        <v>4.8743858E7</v>
      </c>
      <c r="C48" s="652">
        <v>2.0532768E7</v>
      </c>
      <c r="D48" s="652">
        <v>2.821109E7</v>
      </c>
      <c r="E48" s="652">
        <v>3.61328934E7</v>
      </c>
      <c r="F48" s="652">
        <v>0.0</v>
      </c>
      <c r="G48" s="652">
        <v>3.61328934E7</v>
      </c>
      <c r="H48" s="652">
        <v>-7916553.3999999985</v>
      </c>
      <c r="I48" s="652"/>
      <c r="J48" s="652"/>
      <c r="K48" s="652">
        <v>4.7275067E7</v>
      </c>
      <c r="L48" s="652">
        <v>2.0205871E7</v>
      </c>
      <c r="M48" s="652">
        <v>2.7069196E7</v>
      </c>
      <c r="N48" s="652">
        <v>3.0449763E7</v>
      </c>
      <c r="O48" s="652">
        <v>-3380567.0</v>
      </c>
      <c r="P48" s="652"/>
      <c r="Q48" s="652"/>
      <c r="R48" s="652">
        <v>0.0</v>
      </c>
      <c r="S48" s="652">
        <v>0.0</v>
      </c>
      <c r="T48" s="652">
        <v>0.0</v>
      </c>
      <c r="U48" s="652">
        <v>3069594.0</v>
      </c>
      <c r="V48" s="652"/>
      <c r="W48" s="652">
        <v>3069594.0</v>
      </c>
      <c r="X48" s="652">
        <v>-3069594.0</v>
      </c>
      <c r="Y48" s="652"/>
      <c r="Z48" s="652"/>
      <c r="AA48" s="652">
        <v>0.0</v>
      </c>
      <c r="AB48" s="652">
        <v>0.0</v>
      </c>
      <c r="AC48" s="652">
        <v>0.0</v>
      </c>
      <c r="AD48" s="652">
        <v>4426100.0</v>
      </c>
      <c r="AE48" s="652">
        <v>-4426100.0</v>
      </c>
      <c r="AF48" s="652"/>
      <c r="AG48" s="652"/>
      <c r="AH48" s="652">
        <v>2.0323464E7</v>
      </c>
      <c r="AI48" s="652">
        <v>1.315015E7</v>
      </c>
      <c r="AJ48" s="652">
        <v>7173314.0</v>
      </c>
      <c r="AK48" s="652">
        <v>4914117.62</v>
      </c>
      <c r="AL48" s="652"/>
      <c r="AM48" s="652">
        <v>4914117.62</v>
      </c>
      <c r="AN48" s="652">
        <v>2264446.38</v>
      </c>
      <c r="AO48" s="652"/>
      <c r="AP48" s="652"/>
      <c r="AQ48" s="652">
        <v>2.6493229E7</v>
      </c>
      <c r="AR48" s="652">
        <v>1.699737E7</v>
      </c>
      <c r="AS48" s="652">
        <v>9495859.0</v>
      </c>
      <c r="AT48" s="652">
        <v>6510256.0</v>
      </c>
      <c r="AU48" s="652">
        <v>2985603.0</v>
      </c>
      <c r="AV48" s="652"/>
      <c r="AW48" s="652"/>
      <c r="AX48" s="652">
        <v>2.0404991E7</v>
      </c>
      <c r="AY48" s="652">
        <v>6097348.0</v>
      </c>
      <c r="AZ48" s="652">
        <v>1.4307643E7</v>
      </c>
      <c r="BA48" s="652">
        <v>1.710375513E7</v>
      </c>
      <c r="BB48" s="652"/>
      <c r="BC48" s="652">
        <v>1.710375513E7</v>
      </c>
      <c r="BD48" s="652">
        <v>-2796112.129999999</v>
      </c>
      <c r="BE48" s="652"/>
      <c r="BF48" s="652"/>
      <c r="BG48" s="652">
        <v>1.7111623E7</v>
      </c>
      <c r="BH48" s="652">
        <v>2324918.0</v>
      </c>
      <c r="BI48" s="652">
        <v>1.4786705E7</v>
      </c>
      <c r="BJ48" s="652">
        <v>1.2507913E7</v>
      </c>
      <c r="BK48" s="652">
        <v>2278792.0</v>
      </c>
      <c r="BL48" s="652"/>
      <c r="BM48" s="652"/>
      <c r="BN48" s="652">
        <v>6049540.0</v>
      </c>
      <c r="BO48" s="652">
        <v>1285270.0</v>
      </c>
      <c r="BP48" s="652">
        <v>4764270.0</v>
      </c>
      <c r="BQ48" s="652">
        <v>7488975.5</v>
      </c>
      <c r="BR48" s="652"/>
      <c r="BS48" s="652">
        <v>7488975.5</v>
      </c>
      <c r="BT48" s="652">
        <v>-2724705.5</v>
      </c>
      <c r="BU48" s="652"/>
      <c r="BV48" s="652"/>
      <c r="BW48" s="652">
        <v>3421977.0</v>
      </c>
      <c r="BX48" s="652">
        <v>883584.0</v>
      </c>
      <c r="BY48" s="652">
        <v>2538393.0</v>
      </c>
      <c r="BZ48" s="651">
        <v>6928287.0</v>
      </c>
      <c r="CA48" s="651">
        <v>-4389894.0</v>
      </c>
      <c r="CB48" s="651"/>
      <c r="CC48" s="651"/>
      <c r="CD48" s="651">
        <v>0.0</v>
      </c>
      <c r="CE48" s="651">
        <v>0.0</v>
      </c>
      <c r="CF48" s="651">
        <v>0.0</v>
      </c>
      <c r="CG48" s="651">
        <v>0.0</v>
      </c>
      <c r="CH48" s="652"/>
      <c r="CI48" s="652">
        <v>0.0</v>
      </c>
      <c r="CJ48" s="652">
        <v>0.0</v>
      </c>
      <c r="CK48" s="652"/>
      <c r="CL48" s="652"/>
      <c r="CM48" s="652">
        <v>248239.0</v>
      </c>
      <c r="CN48" s="652">
        <v>0.0</v>
      </c>
      <c r="CO48" s="652">
        <v>248239.0</v>
      </c>
      <c r="CP48" s="652">
        <v>1167146.0</v>
      </c>
      <c r="CQ48" s="652">
        <v>-918907.0</v>
      </c>
      <c r="CR48" s="652"/>
      <c r="CS48" s="652"/>
      <c r="CT48" s="651">
        <v>1965863.0</v>
      </c>
      <c r="CU48" s="651">
        <v>0.0</v>
      </c>
      <c r="CV48" s="651">
        <v>1965863.0</v>
      </c>
      <c r="CW48" s="651">
        <v>3556451.15</v>
      </c>
      <c r="CX48" s="651"/>
      <c r="CY48" s="651">
        <v>3556451.15</v>
      </c>
      <c r="CZ48" s="651">
        <v>-1590588.15</v>
      </c>
      <c r="DA48" s="651"/>
      <c r="DB48" s="651"/>
      <c r="DC48" s="651">
        <v>0.0</v>
      </c>
      <c r="DD48" s="651">
        <v>0.0</v>
      </c>
      <c r="DE48" s="651">
        <v>0.0</v>
      </c>
      <c r="DF48" s="651">
        <v>0.0</v>
      </c>
      <c r="DG48" s="651">
        <v>0.0</v>
      </c>
      <c r="DH48" s="651"/>
      <c r="DI48" s="651"/>
      <c r="DJ48" s="651">
        <v>0.0</v>
      </c>
      <c r="DK48" s="651">
        <v>0.0</v>
      </c>
      <c r="DL48" s="651">
        <v>0.0</v>
      </c>
      <c r="DM48" s="651">
        <v>0.0</v>
      </c>
      <c r="DN48" s="651">
        <v>0.0</v>
      </c>
      <c r="DO48" s="651">
        <v>0.0</v>
      </c>
      <c r="DP48" s="651">
        <v>0.0</v>
      </c>
      <c r="DQ48" s="651"/>
      <c r="DR48" s="651"/>
      <c r="DS48" s="651">
        <v>0.0</v>
      </c>
      <c r="DT48" s="651">
        <v>0.0</v>
      </c>
      <c r="DU48" s="651">
        <v>0.0</v>
      </c>
      <c r="DV48" s="651">
        <v>0.0</v>
      </c>
      <c r="DW48" s="651">
        <v>0.0</v>
      </c>
      <c r="DX48" s="651"/>
      <c r="DY48" s="651"/>
    </row>
    <row r="49" ht="12.0" customHeight="1">
      <c r="A49" s="651">
        <v>201303.0</v>
      </c>
      <c r="B49" s="652">
        <v>4.7741428E7</v>
      </c>
      <c r="C49" s="652">
        <v>1.3719296E7</v>
      </c>
      <c r="D49" s="652">
        <v>3.4022132E7</v>
      </c>
      <c r="E49" s="652">
        <v>4.569926539E7</v>
      </c>
      <c r="F49" s="652">
        <v>0.0</v>
      </c>
      <c r="G49" s="652">
        <v>4.569926539E7</v>
      </c>
      <c r="H49" s="652">
        <v>-1.1696385390000004E7</v>
      </c>
      <c r="I49" s="652"/>
      <c r="J49" s="652"/>
      <c r="K49" s="652">
        <v>4.518556E7</v>
      </c>
      <c r="L49" s="652">
        <v>1.6113742E7</v>
      </c>
      <c r="M49" s="652">
        <v>2.9071818E7</v>
      </c>
      <c r="N49" s="652">
        <v>3.167552E7</v>
      </c>
      <c r="O49" s="652">
        <v>-2603702.0</v>
      </c>
      <c r="P49" s="652"/>
      <c r="Q49" s="652"/>
      <c r="R49" s="652">
        <v>0.0</v>
      </c>
      <c r="S49" s="652">
        <v>0.0</v>
      </c>
      <c r="T49" s="652">
        <v>0.0</v>
      </c>
      <c r="U49" s="652">
        <v>4761266.0</v>
      </c>
      <c r="V49" s="652"/>
      <c r="W49" s="652">
        <v>4761266.0</v>
      </c>
      <c r="X49" s="652">
        <v>-4761266.0</v>
      </c>
      <c r="Y49" s="652"/>
      <c r="Z49" s="652"/>
      <c r="AA49" s="652">
        <v>0.0</v>
      </c>
      <c r="AB49" s="652">
        <v>0.0</v>
      </c>
      <c r="AC49" s="652">
        <v>0.0</v>
      </c>
      <c r="AD49" s="652">
        <v>4146100.0</v>
      </c>
      <c r="AE49" s="652">
        <v>-4146100.0</v>
      </c>
      <c r="AF49" s="652"/>
      <c r="AG49" s="652"/>
      <c r="AH49" s="652">
        <v>1.5905215E7</v>
      </c>
      <c r="AI49" s="652">
        <v>1.0321025E7</v>
      </c>
      <c r="AJ49" s="652">
        <v>5584190.0</v>
      </c>
      <c r="AK49" s="652">
        <v>4671533.95</v>
      </c>
      <c r="AL49" s="652"/>
      <c r="AM49" s="652">
        <v>4671533.95</v>
      </c>
      <c r="AN49" s="652">
        <v>931556.0499999998</v>
      </c>
      <c r="AO49" s="652"/>
      <c r="AP49" s="652"/>
      <c r="AQ49" s="652">
        <v>2.1854476E7</v>
      </c>
      <c r="AR49" s="652">
        <v>1.3841266E7</v>
      </c>
      <c r="AS49" s="652">
        <v>8013210.0</v>
      </c>
      <c r="AT49" s="652">
        <v>6661461.0</v>
      </c>
      <c r="AU49" s="652">
        <v>1351749.0</v>
      </c>
      <c r="AV49" s="652"/>
      <c r="AW49" s="652"/>
      <c r="AX49" s="652">
        <v>2.0923498E7</v>
      </c>
      <c r="AY49" s="652">
        <v>1046261.0</v>
      </c>
      <c r="AZ49" s="652">
        <v>1.9877237E7</v>
      </c>
      <c r="BA49" s="652">
        <v>1.8757778790000003E7</v>
      </c>
      <c r="BB49" s="652"/>
      <c r="BC49" s="652">
        <v>1.8757778790000003E7</v>
      </c>
      <c r="BD49" s="652">
        <v>1119458.2099999972</v>
      </c>
      <c r="BE49" s="652"/>
      <c r="BF49" s="652"/>
      <c r="BG49" s="652">
        <v>1.8769148E7</v>
      </c>
      <c r="BH49" s="652">
        <v>1045892.0</v>
      </c>
      <c r="BI49" s="652">
        <v>1.7723256E7</v>
      </c>
      <c r="BJ49" s="652">
        <v>1.2815735E7</v>
      </c>
      <c r="BK49" s="652">
        <v>4907521.0</v>
      </c>
      <c r="BL49" s="652"/>
      <c r="BM49" s="652"/>
      <c r="BN49" s="652">
        <v>9259565.0</v>
      </c>
      <c r="BO49" s="652">
        <v>2352010.0</v>
      </c>
      <c r="BP49" s="652">
        <v>6907555.0</v>
      </c>
      <c r="BQ49" s="652">
        <v>1.227947075E7</v>
      </c>
      <c r="BR49" s="652"/>
      <c r="BS49" s="652">
        <v>1.227947075E7</v>
      </c>
      <c r="BT49" s="652">
        <v>-5410015.75</v>
      </c>
      <c r="BU49" s="652"/>
      <c r="BV49" s="652"/>
      <c r="BW49" s="652">
        <v>4225430.0</v>
      </c>
      <c r="BX49" s="652">
        <v>1226584.0</v>
      </c>
      <c r="BY49" s="652">
        <v>2998846.0</v>
      </c>
      <c r="BZ49" s="651">
        <v>7112560.0</v>
      </c>
      <c r="CA49" s="651">
        <v>-4113714.0</v>
      </c>
      <c r="CB49" s="651"/>
      <c r="CC49" s="651"/>
      <c r="CD49" s="651">
        <v>0.0</v>
      </c>
      <c r="CE49" s="651">
        <v>0.0</v>
      </c>
      <c r="CF49" s="651">
        <v>0.0</v>
      </c>
      <c r="CG49" s="651">
        <v>0.0</v>
      </c>
      <c r="CH49" s="652"/>
      <c r="CI49" s="652">
        <v>0.0</v>
      </c>
      <c r="CJ49" s="652">
        <v>0.0</v>
      </c>
      <c r="CK49" s="652"/>
      <c r="CL49" s="652"/>
      <c r="CM49" s="652">
        <v>336506.0</v>
      </c>
      <c r="CN49" s="652">
        <v>0.0</v>
      </c>
      <c r="CO49" s="652">
        <v>336506.0</v>
      </c>
      <c r="CP49" s="652">
        <v>1930558.0</v>
      </c>
      <c r="CQ49" s="652">
        <v>-1594052.0</v>
      </c>
      <c r="CR49" s="652"/>
      <c r="CS49" s="652"/>
      <c r="CT49" s="651">
        <v>1653150.0</v>
      </c>
      <c r="CU49" s="651">
        <v>0.0</v>
      </c>
      <c r="CV49" s="651">
        <v>1653150.0</v>
      </c>
      <c r="CW49" s="651">
        <v>5229215.9</v>
      </c>
      <c r="CX49" s="651"/>
      <c r="CY49" s="651">
        <v>5229215.9</v>
      </c>
      <c r="CZ49" s="651">
        <v>-3576117.9000000004</v>
      </c>
      <c r="DA49" s="651"/>
      <c r="DB49" s="651"/>
      <c r="DC49" s="651">
        <v>0.0</v>
      </c>
      <c r="DD49" s="651">
        <v>0.0</v>
      </c>
      <c r="DE49" s="651">
        <v>0.0</v>
      </c>
      <c r="DF49" s="651">
        <v>0.0</v>
      </c>
      <c r="DG49" s="651">
        <v>0.0</v>
      </c>
      <c r="DH49" s="651"/>
      <c r="DI49" s="651"/>
      <c r="DJ49" s="651">
        <v>0.0</v>
      </c>
      <c r="DK49" s="651">
        <v>0.0</v>
      </c>
      <c r="DL49" s="651">
        <v>0.0</v>
      </c>
      <c r="DM49" s="651">
        <v>0.0</v>
      </c>
      <c r="DN49" s="651">
        <v>0.0</v>
      </c>
      <c r="DO49" s="651">
        <v>0.0</v>
      </c>
      <c r="DP49" s="651">
        <v>0.0</v>
      </c>
      <c r="DQ49" s="651"/>
      <c r="DR49" s="651"/>
      <c r="DS49" s="651">
        <v>0.0</v>
      </c>
      <c r="DT49" s="651">
        <v>0.0</v>
      </c>
      <c r="DU49" s="651">
        <v>0.0</v>
      </c>
      <c r="DV49" s="651">
        <v>0.0</v>
      </c>
      <c r="DW49" s="651">
        <v>0.0</v>
      </c>
      <c r="DX49" s="651"/>
      <c r="DY49" s="651"/>
    </row>
    <row r="50" ht="12.0" customHeight="1">
      <c r="A50" s="651">
        <v>201304.0</v>
      </c>
      <c r="B50" s="652">
        <v>6.4624084E7</v>
      </c>
      <c r="C50" s="652">
        <v>1.1910481E7</v>
      </c>
      <c r="D50" s="652">
        <v>5.2713603E7</v>
      </c>
      <c r="E50" s="652">
        <v>3.845320409631546E7</v>
      </c>
      <c r="F50" s="652">
        <v>0.0</v>
      </c>
      <c r="G50" s="652">
        <v>3.845320409631546E7</v>
      </c>
      <c r="H50" s="652">
        <v>1.4293998903684545E7</v>
      </c>
      <c r="I50" s="652"/>
      <c r="J50" s="652"/>
      <c r="K50" s="652">
        <v>5.6646177E7</v>
      </c>
      <c r="L50" s="652">
        <v>1.3689026E7</v>
      </c>
      <c r="M50" s="652">
        <v>4.2957151E7</v>
      </c>
      <c r="N50" s="652">
        <v>4.301436E7</v>
      </c>
      <c r="O50" s="652">
        <v>-57209.0</v>
      </c>
      <c r="P50" s="652"/>
      <c r="Q50" s="652"/>
      <c r="R50" s="652">
        <v>0.0</v>
      </c>
      <c r="S50" s="652">
        <v>0.0</v>
      </c>
      <c r="T50" s="652">
        <v>0.0</v>
      </c>
      <c r="U50" s="652">
        <v>4204758.0</v>
      </c>
      <c r="V50" s="652"/>
      <c r="W50" s="652">
        <v>4204758.0</v>
      </c>
      <c r="X50" s="652">
        <v>-4204758.0</v>
      </c>
      <c r="Y50" s="652"/>
      <c r="Z50" s="652"/>
      <c r="AA50" s="652">
        <v>0.0</v>
      </c>
      <c r="AB50" s="652">
        <v>0.0</v>
      </c>
      <c r="AC50" s="652">
        <v>0.0</v>
      </c>
      <c r="AD50" s="652">
        <v>3884385.0</v>
      </c>
      <c r="AE50" s="652">
        <v>-3884385.0</v>
      </c>
      <c r="AF50" s="652"/>
      <c r="AG50" s="652"/>
      <c r="AH50" s="652">
        <v>1.5257164E7</v>
      </c>
      <c r="AI50" s="652">
        <v>9628025.0</v>
      </c>
      <c r="AJ50" s="652">
        <v>5629139.0</v>
      </c>
      <c r="AK50" s="652">
        <v>3937997.95</v>
      </c>
      <c r="AL50" s="652"/>
      <c r="AM50" s="652">
        <v>3937997.95</v>
      </c>
      <c r="AN50" s="652">
        <v>1720541.0499999998</v>
      </c>
      <c r="AO50" s="652"/>
      <c r="AP50" s="652"/>
      <c r="AQ50" s="652">
        <v>1.8029851E7</v>
      </c>
      <c r="AR50" s="652">
        <v>1.1604379E7</v>
      </c>
      <c r="AS50" s="652">
        <v>6425472.0</v>
      </c>
      <c r="AT50" s="652">
        <v>4594274.0</v>
      </c>
      <c r="AU50" s="652">
        <v>1831198.0</v>
      </c>
      <c r="AV50" s="652"/>
      <c r="AW50" s="652"/>
      <c r="AX50" s="652">
        <v>3.420635E7</v>
      </c>
      <c r="AY50" s="652">
        <v>0.0</v>
      </c>
      <c r="AZ50" s="652">
        <v>3.420635E7</v>
      </c>
      <c r="BA50" s="652">
        <v>1.42060205E7</v>
      </c>
      <c r="BB50" s="652"/>
      <c r="BC50" s="652">
        <v>1.42060205E7</v>
      </c>
      <c r="BD50" s="652">
        <v>2.00045295E7</v>
      </c>
      <c r="BE50" s="652"/>
      <c r="BF50" s="652"/>
      <c r="BG50" s="652">
        <v>2.51007E7</v>
      </c>
      <c r="BH50" s="652">
        <v>0.0</v>
      </c>
      <c r="BI50" s="652">
        <v>2.51007E7</v>
      </c>
      <c r="BJ50" s="652">
        <v>1.5040246E7</v>
      </c>
      <c r="BK50" s="652">
        <v>1.0060454E7</v>
      </c>
      <c r="BL50" s="652"/>
      <c r="BM50" s="652"/>
      <c r="BN50" s="652">
        <v>7451175.0</v>
      </c>
      <c r="BO50" s="652">
        <v>0.0</v>
      </c>
      <c r="BP50" s="652">
        <v>7451175.0</v>
      </c>
      <c r="BQ50" s="652">
        <v>7164515.696315456</v>
      </c>
      <c r="BR50" s="652"/>
      <c r="BS50" s="652">
        <v>7164515.696315456</v>
      </c>
      <c r="BT50" s="652">
        <v>286659.3036845438</v>
      </c>
      <c r="BU50" s="652"/>
      <c r="BV50" s="652"/>
      <c r="BW50" s="652">
        <v>5987734.0</v>
      </c>
      <c r="BX50" s="652">
        <v>0.0</v>
      </c>
      <c r="BY50" s="652">
        <v>5987734.0</v>
      </c>
      <c r="BZ50" s="651">
        <v>9627360.0</v>
      </c>
      <c r="CA50" s="651">
        <v>-3639626.0</v>
      </c>
      <c r="CB50" s="651"/>
      <c r="CC50" s="651"/>
      <c r="CD50" s="651">
        <v>2272556.0</v>
      </c>
      <c r="CE50" s="651">
        <v>1615296.0</v>
      </c>
      <c r="CF50" s="651">
        <v>657260.0</v>
      </c>
      <c r="CG50" s="651">
        <v>1423195.0</v>
      </c>
      <c r="CH50" s="652"/>
      <c r="CI50" s="652">
        <v>1423195.0</v>
      </c>
      <c r="CJ50" s="652">
        <v>-765935.0</v>
      </c>
      <c r="CK50" s="652"/>
      <c r="CL50" s="652"/>
      <c r="CM50" s="652">
        <v>2189000.0</v>
      </c>
      <c r="CN50" s="652">
        <v>1248500.0</v>
      </c>
      <c r="CO50" s="652">
        <v>940500.0</v>
      </c>
      <c r="CP50" s="652">
        <v>1290025.0</v>
      </c>
      <c r="CQ50" s="652">
        <v>-349525.0</v>
      </c>
      <c r="CR50" s="652"/>
      <c r="CS50" s="652"/>
      <c r="CT50" s="651">
        <v>5436839.0</v>
      </c>
      <c r="CU50" s="651">
        <v>667160.0</v>
      </c>
      <c r="CV50" s="651">
        <v>4769679.0</v>
      </c>
      <c r="CW50" s="651">
        <v>7516716.95</v>
      </c>
      <c r="CX50" s="651"/>
      <c r="CY50" s="651">
        <v>7516716.95</v>
      </c>
      <c r="CZ50" s="651">
        <v>-2747037.95</v>
      </c>
      <c r="DA50" s="651"/>
      <c r="DB50" s="651"/>
      <c r="DC50" s="651">
        <v>5338891.0</v>
      </c>
      <c r="DD50" s="651">
        <v>836146.0</v>
      </c>
      <c r="DE50" s="651">
        <v>4502745.0</v>
      </c>
      <c r="DF50" s="651">
        <v>8578071.0</v>
      </c>
      <c r="DG50" s="651">
        <v>-4075326.0</v>
      </c>
      <c r="DH50" s="651"/>
      <c r="DI50" s="651"/>
      <c r="DJ50" s="651">
        <v>0.0</v>
      </c>
      <c r="DK50" s="651">
        <v>0.0</v>
      </c>
      <c r="DL50" s="651">
        <v>0.0</v>
      </c>
      <c r="DM50" s="651">
        <v>0.0</v>
      </c>
      <c r="DN50" s="651">
        <v>0.0</v>
      </c>
      <c r="DO50" s="651">
        <v>0.0</v>
      </c>
      <c r="DP50" s="651">
        <v>0.0</v>
      </c>
      <c r="DQ50" s="651"/>
      <c r="DR50" s="651"/>
      <c r="DS50" s="651">
        <v>0.0</v>
      </c>
      <c r="DT50" s="651">
        <v>0.0</v>
      </c>
      <c r="DU50" s="651">
        <v>0.0</v>
      </c>
      <c r="DV50" s="651">
        <v>0.0</v>
      </c>
      <c r="DW50" s="651">
        <v>0.0</v>
      </c>
      <c r="DX50" s="651"/>
      <c r="DY50" s="651"/>
    </row>
    <row r="51" ht="12.0" customHeight="1">
      <c r="A51" s="651">
        <v>201305.0</v>
      </c>
      <c r="B51" s="652">
        <v>7.4776149E7</v>
      </c>
      <c r="C51" s="652">
        <v>1.8086486E7</v>
      </c>
      <c r="D51" s="652">
        <v>5.6689663E7</v>
      </c>
      <c r="E51" s="652">
        <v>4.0625590046315454E7</v>
      </c>
      <c r="F51" s="652">
        <v>0.0</v>
      </c>
      <c r="G51" s="652">
        <v>4.0625590046315454E7</v>
      </c>
      <c r="H51" s="652">
        <v>1.6113951953684546E7</v>
      </c>
      <c r="I51" s="652"/>
      <c r="J51" s="652"/>
      <c r="K51" s="652">
        <v>7.46967E7</v>
      </c>
      <c r="L51" s="652">
        <v>2.0518124E7</v>
      </c>
      <c r="M51" s="652">
        <v>5.4178576E7</v>
      </c>
      <c r="N51" s="652">
        <v>4.3331868E7</v>
      </c>
      <c r="O51" s="652">
        <v>1.0846708E7</v>
      </c>
      <c r="P51" s="652"/>
      <c r="Q51" s="652"/>
      <c r="R51" s="652">
        <v>0.0</v>
      </c>
      <c r="S51" s="652">
        <v>0.0</v>
      </c>
      <c r="T51" s="652">
        <v>0.0</v>
      </c>
      <c r="U51" s="652">
        <v>4551377.0</v>
      </c>
      <c r="V51" s="652"/>
      <c r="W51" s="652">
        <v>4551377.0</v>
      </c>
      <c r="X51" s="652">
        <v>-4551377.0</v>
      </c>
      <c r="Y51" s="652"/>
      <c r="Z51" s="652"/>
      <c r="AA51" s="652">
        <v>0.0</v>
      </c>
      <c r="AB51" s="652">
        <v>0.0</v>
      </c>
      <c r="AC51" s="652">
        <v>0.0</v>
      </c>
      <c r="AD51" s="652">
        <v>2864385.0</v>
      </c>
      <c r="AE51" s="652">
        <v>-2864385.0</v>
      </c>
      <c r="AF51" s="652"/>
      <c r="AG51" s="652"/>
      <c r="AH51" s="652">
        <v>1.7884171E7</v>
      </c>
      <c r="AI51" s="652">
        <v>1.1300252E7</v>
      </c>
      <c r="AJ51" s="652">
        <v>6583919.0</v>
      </c>
      <c r="AK51" s="652">
        <v>5058654.95</v>
      </c>
      <c r="AL51" s="652"/>
      <c r="AM51" s="652">
        <v>5058654.95</v>
      </c>
      <c r="AN51" s="652">
        <v>1525264.0499999998</v>
      </c>
      <c r="AO51" s="652"/>
      <c r="AP51" s="652"/>
      <c r="AQ51" s="652">
        <v>2.0908568E7</v>
      </c>
      <c r="AR51" s="652">
        <v>1.3400431E7</v>
      </c>
      <c r="AS51" s="652">
        <v>7508137.0</v>
      </c>
      <c r="AT51" s="652">
        <v>5148407.0</v>
      </c>
      <c r="AU51" s="652">
        <v>2359730.0</v>
      </c>
      <c r="AV51" s="652"/>
      <c r="AW51" s="652"/>
      <c r="AX51" s="652">
        <v>4.1502299E7</v>
      </c>
      <c r="AY51" s="652">
        <v>0.0</v>
      </c>
      <c r="AZ51" s="652">
        <v>4.1502299E7</v>
      </c>
      <c r="BA51" s="652">
        <v>1.511811695E7</v>
      </c>
      <c r="BB51" s="652"/>
      <c r="BC51" s="652">
        <v>1.511811695E7</v>
      </c>
      <c r="BD51" s="652">
        <v>2.643668205E7</v>
      </c>
      <c r="BE51" s="652"/>
      <c r="BF51" s="652"/>
      <c r="BG51" s="652">
        <v>3.44398E7</v>
      </c>
      <c r="BH51" s="652">
        <v>0.0</v>
      </c>
      <c r="BI51" s="652">
        <v>3.44398E7</v>
      </c>
      <c r="BJ51" s="652">
        <v>1.6086267E7</v>
      </c>
      <c r="BK51" s="652">
        <v>1.8353533E7</v>
      </c>
      <c r="BL51" s="652"/>
      <c r="BM51" s="652"/>
      <c r="BN51" s="652">
        <v>2661484.0</v>
      </c>
      <c r="BO51" s="652">
        <v>0.0</v>
      </c>
      <c r="BP51" s="652">
        <v>2661484.0</v>
      </c>
      <c r="BQ51" s="652">
        <v>8606165.146315455</v>
      </c>
      <c r="BR51" s="652"/>
      <c r="BS51" s="652">
        <v>8606165.146315455</v>
      </c>
      <c r="BT51" s="652">
        <v>-5944681.146315455</v>
      </c>
      <c r="BU51" s="652"/>
      <c r="BV51" s="652"/>
      <c r="BW51" s="652">
        <v>3616124.0</v>
      </c>
      <c r="BX51" s="652">
        <v>0.0</v>
      </c>
      <c r="BY51" s="652">
        <v>3616124.0</v>
      </c>
      <c r="BZ51" s="651">
        <v>1.1038779E7</v>
      </c>
      <c r="CA51" s="651">
        <v>-7422655.0</v>
      </c>
      <c r="CB51" s="651"/>
      <c r="CC51" s="651"/>
      <c r="CD51" s="651">
        <v>3058595.0</v>
      </c>
      <c r="CE51" s="651">
        <v>2032455.0</v>
      </c>
      <c r="CF51" s="651">
        <v>1026140.0</v>
      </c>
      <c r="CG51" s="651">
        <v>1355244.0</v>
      </c>
      <c r="CH51" s="652"/>
      <c r="CI51" s="652">
        <v>1355244.0</v>
      </c>
      <c r="CJ51" s="652">
        <v>-331724.0</v>
      </c>
      <c r="CK51" s="652"/>
      <c r="CL51" s="652"/>
      <c r="CM51" s="652">
        <v>2264000.0</v>
      </c>
      <c r="CN51" s="652">
        <v>1358500.0</v>
      </c>
      <c r="CO51" s="652">
        <v>905500.0</v>
      </c>
      <c r="CP51" s="652">
        <v>1388275.0</v>
      </c>
      <c r="CQ51" s="652">
        <v>-482775.0</v>
      </c>
      <c r="CR51" s="652"/>
      <c r="CS51" s="652"/>
      <c r="CT51" s="651">
        <v>9669600.0</v>
      </c>
      <c r="CU51" s="651">
        <v>4753779.0</v>
      </c>
      <c r="CV51" s="651">
        <v>4915821.0</v>
      </c>
      <c r="CW51" s="651">
        <v>5936032.0</v>
      </c>
      <c r="CX51" s="651"/>
      <c r="CY51" s="651">
        <v>5936032.0</v>
      </c>
      <c r="CZ51" s="651">
        <v>-1020212.0</v>
      </c>
      <c r="DA51" s="651"/>
      <c r="DB51" s="651"/>
      <c r="DC51" s="651">
        <v>1.3468208E7</v>
      </c>
      <c r="DD51" s="651">
        <v>5759193.0</v>
      </c>
      <c r="DE51" s="651">
        <v>7709015.0</v>
      </c>
      <c r="DF51" s="651">
        <v>6805756.0</v>
      </c>
      <c r="DG51" s="651">
        <v>903259.0</v>
      </c>
      <c r="DH51" s="651"/>
      <c r="DI51" s="651"/>
      <c r="DJ51" s="651">
        <v>0.0</v>
      </c>
      <c r="DK51" s="651">
        <v>0.0</v>
      </c>
      <c r="DL51" s="651">
        <v>0.0</v>
      </c>
      <c r="DM51" s="651">
        <v>0.0</v>
      </c>
      <c r="DN51" s="651">
        <v>0.0</v>
      </c>
      <c r="DO51" s="651">
        <v>0.0</v>
      </c>
      <c r="DP51" s="651">
        <v>0.0</v>
      </c>
      <c r="DQ51" s="651"/>
      <c r="DR51" s="651"/>
      <c r="DS51" s="651">
        <v>0.0</v>
      </c>
      <c r="DT51" s="651">
        <v>0.0</v>
      </c>
      <c r="DU51" s="651">
        <v>0.0</v>
      </c>
      <c r="DV51" s="651">
        <v>0.0</v>
      </c>
      <c r="DW51" s="651">
        <v>0.0</v>
      </c>
      <c r="DX51" s="651"/>
      <c r="DY51" s="651"/>
    </row>
    <row r="52" ht="12.0" customHeight="1">
      <c r="A52" s="651">
        <v>201306.0</v>
      </c>
      <c r="B52" s="652">
        <v>7.7369959E7</v>
      </c>
      <c r="C52" s="652">
        <v>1.8624817E7</v>
      </c>
      <c r="D52" s="652">
        <v>5.8745142E7</v>
      </c>
      <c r="E52" s="652">
        <v>4.228857754631546E7</v>
      </c>
      <c r="F52" s="652">
        <v>0.0</v>
      </c>
      <c r="G52" s="652">
        <v>4.228857754631546E7</v>
      </c>
      <c r="H52" s="652">
        <v>1.645311445368454E7</v>
      </c>
      <c r="I52" s="652"/>
      <c r="J52" s="652"/>
      <c r="K52" s="652">
        <v>6.9505143E7</v>
      </c>
      <c r="L52" s="652">
        <v>1.9454955E7</v>
      </c>
      <c r="M52" s="652">
        <v>5.0050188E7</v>
      </c>
      <c r="N52" s="652">
        <v>4.904201E7</v>
      </c>
      <c r="O52" s="652">
        <v>1008178.0</v>
      </c>
      <c r="P52" s="652"/>
      <c r="Q52" s="652"/>
      <c r="R52" s="652">
        <v>0.0</v>
      </c>
      <c r="S52" s="652">
        <v>0.0</v>
      </c>
      <c r="T52" s="652">
        <v>0.0</v>
      </c>
      <c r="U52" s="652">
        <v>5057555.0</v>
      </c>
      <c r="V52" s="652"/>
      <c r="W52" s="652">
        <v>5057555.0</v>
      </c>
      <c r="X52" s="652">
        <v>-5057555.0</v>
      </c>
      <c r="Y52" s="652"/>
      <c r="Z52" s="652"/>
      <c r="AA52" s="652">
        <v>0.0</v>
      </c>
      <c r="AB52" s="652">
        <v>0.0</v>
      </c>
      <c r="AC52" s="652">
        <v>0.0</v>
      </c>
      <c r="AD52" s="652">
        <v>4962885.0</v>
      </c>
      <c r="AE52" s="652">
        <v>-4962885.0</v>
      </c>
      <c r="AF52" s="652"/>
      <c r="AG52" s="652"/>
      <c r="AH52" s="652">
        <v>1.8988974E7</v>
      </c>
      <c r="AI52" s="652">
        <v>1.1915021E7</v>
      </c>
      <c r="AJ52" s="652">
        <v>7073953.0</v>
      </c>
      <c r="AK52" s="652">
        <v>4526352.65</v>
      </c>
      <c r="AL52" s="652"/>
      <c r="AM52" s="652">
        <v>4526352.65</v>
      </c>
      <c r="AN52" s="652">
        <v>2547600.3499999996</v>
      </c>
      <c r="AO52" s="652"/>
      <c r="AP52" s="652"/>
      <c r="AQ52" s="652">
        <v>2.2598828E7</v>
      </c>
      <c r="AR52" s="652">
        <v>1.4388266E7</v>
      </c>
      <c r="AS52" s="652">
        <v>8210562.0</v>
      </c>
      <c r="AT52" s="652">
        <v>5603529.0</v>
      </c>
      <c r="AU52" s="652">
        <v>2607033.0</v>
      </c>
      <c r="AV52" s="652"/>
      <c r="AW52" s="652"/>
      <c r="AX52" s="652">
        <v>4.2266699E7</v>
      </c>
      <c r="AY52" s="652">
        <v>0.0</v>
      </c>
      <c r="AZ52" s="652">
        <v>4.2266699E7</v>
      </c>
      <c r="BA52" s="652">
        <v>1.571961945E7</v>
      </c>
      <c r="BB52" s="652"/>
      <c r="BC52" s="652">
        <v>1.571961945E7</v>
      </c>
      <c r="BD52" s="652">
        <v>2.655862955E7</v>
      </c>
      <c r="BE52" s="652"/>
      <c r="BF52" s="652"/>
      <c r="BG52" s="652">
        <v>3.106735E7</v>
      </c>
      <c r="BH52" s="652">
        <v>0.0</v>
      </c>
      <c r="BI52" s="652">
        <v>3.106735E7</v>
      </c>
      <c r="BJ52" s="652">
        <v>1.8206754E7</v>
      </c>
      <c r="BK52" s="652">
        <v>1.2860596E7</v>
      </c>
      <c r="BL52" s="652"/>
      <c r="BM52" s="652"/>
      <c r="BN52" s="652">
        <v>936278.0</v>
      </c>
      <c r="BO52" s="652">
        <v>0.0</v>
      </c>
      <c r="BP52" s="652">
        <v>936278.0</v>
      </c>
      <c r="BQ52" s="652">
        <v>7949860.846315457</v>
      </c>
      <c r="BR52" s="652"/>
      <c r="BS52" s="652">
        <v>7949860.846315457</v>
      </c>
      <c r="BT52" s="652">
        <v>-7013582.846315457</v>
      </c>
      <c r="BU52" s="652"/>
      <c r="BV52" s="652"/>
      <c r="BW52" s="652">
        <v>1776361.0</v>
      </c>
      <c r="BX52" s="652">
        <v>0.0</v>
      </c>
      <c r="BY52" s="652">
        <v>1776361.0</v>
      </c>
      <c r="BZ52" s="651">
        <v>9419791.0</v>
      </c>
      <c r="CA52" s="651">
        <v>-7643430.0</v>
      </c>
      <c r="CB52" s="651"/>
      <c r="CC52" s="651"/>
      <c r="CD52" s="651">
        <v>3293859.0</v>
      </c>
      <c r="CE52" s="651">
        <v>2504229.0</v>
      </c>
      <c r="CF52" s="651">
        <v>789630.0</v>
      </c>
      <c r="CG52" s="651">
        <v>1828445.5</v>
      </c>
      <c r="CH52" s="652"/>
      <c r="CI52" s="652">
        <v>1828445.5</v>
      </c>
      <c r="CJ52" s="652">
        <v>-1053815.5</v>
      </c>
      <c r="CK52" s="652"/>
      <c r="CL52" s="652"/>
      <c r="CM52" s="652">
        <v>3164000.0</v>
      </c>
      <c r="CN52" s="652">
        <v>1951000.0</v>
      </c>
      <c r="CO52" s="652">
        <v>1213000.0</v>
      </c>
      <c r="CP52" s="652">
        <v>2233700.0</v>
      </c>
      <c r="CQ52" s="652">
        <v>-1020700.0</v>
      </c>
      <c r="CR52" s="652"/>
      <c r="CS52" s="652"/>
      <c r="CT52" s="651">
        <v>1.1884149E7</v>
      </c>
      <c r="CU52" s="651">
        <v>4205567.0</v>
      </c>
      <c r="CV52" s="651">
        <v>7678582.0</v>
      </c>
      <c r="CW52" s="651">
        <v>7206744.1</v>
      </c>
      <c r="CX52" s="651"/>
      <c r="CY52" s="651">
        <v>7206744.1</v>
      </c>
      <c r="CZ52" s="651">
        <v>471837.9000000004</v>
      </c>
      <c r="DA52" s="651"/>
      <c r="DB52" s="651"/>
      <c r="DC52" s="651">
        <v>1.0898604E7</v>
      </c>
      <c r="DD52" s="651">
        <v>3115689.0</v>
      </c>
      <c r="DE52" s="651">
        <v>7782915.0</v>
      </c>
      <c r="DF52" s="651">
        <v>8615352.0</v>
      </c>
      <c r="DG52" s="651">
        <v>-832437.0</v>
      </c>
      <c r="DH52" s="651"/>
      <c r="DI52" s="651"/>
      <c r="DJ52" s="651">
        <v>0.0</v>
      </c>
      <c r="DK52" s="651">
        <v>0.0</v>
      </c>
      <c r="DL52" s="651">
        <v>0.0</v>
      </c>
      <c r="DM52" s="651">
        <v>0.0</v>
      </c>
      <c r="DN52" s="651">
        <v>0.0</v>
      </c>
      <c r="DO52" s="651">
        <v>0.0</v>
      </c>
      <c r="DP52" s="651">
        <v>0.0</v>
      </c>
      <c r="DQ52" s="651"/>
      <c r="DR52" s="651"/>
      <c r="DS52" s="651">
        <v>0.0</v>
      </c>
      <c r="DT52" s="651">
        <v>0.0</v>
      </c>
      <c r="DU52" s="651">
        <v>0.0</v>
      </c>
      <c r="DV52" s="651">
        <v>0.0</v>
      </c>
      <c r="DW52" s="651">
        <v>0.0</v>
      </c>
      <c r="DX52" s="651"/>
      <c r="DY52" s="651"/>
    </row>
    <row r="53" ht="12.0" customHeight="1">
      <c r="A53" s="651">
        <v>201307.0</v>
      </c>
      <c r="B53" s="652">
        <v>7.9934708E7</v>
      </c>
      <c r="C53" s="652">
        <v>2.1919169E7</v>
      </c>
      <c r="D53" s="652">
        <v>5.8015539E7</v>
      </c>
      <c r="E53" s="652">
        <v>3.6654760896315455E7</v>
      </c>
      <c r="F53" s="652">
        <v>0.0</v>
      </c>
      <c r="G53" s="652">
        <v>3.6654760896315455E7</v>
      </c>
      <c r="H53" s="652">
        <v>2.1286178103684545E7</v>
      </c>
      <c r="I53" s="652"/>
      <c r="J53" s="652"/>
      <c r="K53" s="652">
        <v>7.8273715E7</v>
      </c>
      <c r="L53" s="652">
        <v>2.2194036E7</v>
      </c>
      <c r="M53" s="652">
        <v>5.6079679E7</v>
      </c>
      <c r="N53" s="652">
        <v>3.9955426E7</v>
      </c>
      <c r="O53" s="652">
        <v>1.6124253E7</v>
      </c>
      <c r="P53" s="652"/>
      <c r="Q53" s="652"/>
      <c r="R53" s="652">
        <v>0.0</v>
      </c>
      <c r="S53" s="652">
        <v>0.0</v>
      </c>
      <c r="T53" s="652">
        <v>0.0</v>
      </c>
      <c r="U53" s="652">
        <v>3029044.0</v>
      </c>
      <c r="V53" s="652"/>
      <c r="W53" s="652">
        <v>3029044.0</v>
      </c>
      <c r="X53" s="652">
        <v>-3029044.0</v>
      </c>
      <c r="Y53" s="652"/>
      <c r="Z53" s="652"/>
      <c r="AA53" s="652">
        <v>0.0</v>
      </c>
      <c r="AB53" s="652">
        <v>0.0</v>
      </c>
      <c r="AC53" s="652">
        <v>0.0</v>
      </c>
      <c r="AD53" s="652">
        <v>3414385.0</v>
      </c>
      <c r="AE53" s="652">
        <v>-3414385.0</v>
      </c>
      <c r="AF53" s="652"/>
      <c r="AG53" s="652"/>
      <c r="AH53" s="652">
        <v>1.9721289E7</v>
      </c>
      <c r="AI53" s="652">
        <v>1.2471344E7</v>
      </c>
      <c r="AJ53" s="652">
        <v>7249945.0</v>
      </c>
      <c r="AK53" s="652">
        <v>5239342.25</v>
      </c>
      <c r="AL53" s="652"/>
      <c r="AM53" s="652">
        <v>5239342.25</v>
      </c>
      <c r="AN53" s="652">
        <v>2029502.75</v>
      </c>
      <c r="AO53" s="652"/>
      <c r="AP53" s="652"/>
      <c r="AQ53" s="652">
        <v>2.1607269E7</v>
      </c>
      <c r="AR53" s="652">
        <v>1.3951151E7</v>
      </c>
      <c r="AS53" s="652">
        <v>7656118.0</v>
      </c>
      <c r="AT53" s="652">
        <v>5575806.0</v>
      </c>
      <c r="AU53" s="652">
        <v>2080312.0</v>
      </c>
      <c r="AV53" s="652"/>
      <c r="AW53" s="652"/>
      <c r="AX53" s="652">
        <v>3.3158737E7</v>
      </c>
      <c r="AY53" s="652">
        <v>0.0</v>
      </c>
      <c r="AZ53" s="652">
        <v>3.3158737E7</v>
      </c>
      <c r="BA53" s="652">
        <v>1.337903085E7</v>
      </c>
      <c r="BB53" s="652"/>
      <c r="BC53" s="652">
        <v>1.337903085E7</v>
      </c>
      <c r="BD53" s="652">
        <v>1.977970615E7</v>
      </c>
      <c r="BE53" s="652"/>
      <c r="BF53" s="652"/>
      <c r="BG53" s="652">
        <v>3.105565E7</v>
      </c>
      <c r="BH53" s="652">
        <v>0.0</v>
      </c>
      <c r="BI53" s="652">
        <v>3.105565E7</v>
      </c>
      <c r="BJ53" s="652">
        <v>1.3734959E7</v>
      </c>
      <c r="BK53" s="652">
        <v>1.7320691E7</v>
      </c>
      <c r="BL53" s="652"/>
      <c r="BM53" s="652"/>
      <c r="BN53" s="652">
        <v>8011809.0</v>
      </c>
      <c r="BO53" s="652">
        <v>0.0</v>
      </c>
      <c r="BP53" s="652">
        <v>8011809.0</v>
      </c>
      <c r="BQ53" s="652">
        <v>7194535.396315456</v>
      </c>
      <c r="BR53" s="652"/>
      <c r="BS53" s="652">
        <v>7194535.396315456</v>
      </c>
      <c r="BT53" s="652">
        <v>817273.6036845436</v>
      </c>
      <c r="BU53" s="652"/>
      <c r="BV53" s="652"/>
      <c r="BW53" s="652">
        <v>5412417.0</v>
      </c>
      <c r="BX53" s="652">
        <v>0.0</v>
      </c>
      <c r="BY53" s="652">
        <v>5412417.0</v>
      </c>
      <c r="BZ53" s="651">
        <v>1.0131594E7</v>
      </c>
      <c r="CA53" s="651">
        <v>-4719177.0</v>
      </c>
      <c r="CB53" s="651"/>
      <c r="CC53" s="651"/>
      <c r="CD53" s="651">
        <v>2281456.0</v>
      </c>
      <c r="CE53" s="651">
        <v>1696561.0</v>
      </c>
      <c r="CF53" s="651">
        <v>584895.0</v>
      </c>
      <c r="CG53" s="651">
        <v>1472702.75</v>
      </c>
      <c r="CH53" s="652"/>
      <c r="CI53" s="652">
        <v>1472702.75</v>
      </c>
      <c r="CJ53" s="652">
        <v>-887807.75</v>
      </c>
      <c r="CK53" s="652"/>
      <c r="CL53" s="652"/>
      <c r="CM53" s="652">
        <v>2514000.0</v>
      </c>
      <c r="CN53" s="652">
        <v>1490000.0</v>
      </c>
      <c r="CO53" s="652">
        <v>1024000.0</v>
      </c>
      <c r="CP53" s="652">
        <v>1294200.0</v>
      </c>
      <c r="CQ53" s="652">
        <v>-270200.0</v>
      </c>
      <c r="CR53" s="652"/>
      <c r="CS53" s="652"/>
      <c r="CT53" s="651">
        <v>1.6761417E7</v>
      </c>
      <c r="CU53" s="651">
        <v>7751264.0</v>
      </c>
      <c r="CV53" s="651">
        <v>9010153.0</v>
      </c>
      <c r="CW53" s="651">
        <v>6340105.65</v>
      </c>
      <c r="CX53" s="651"/>
      <c r="CY53" s="651">
        <v>6340105.65</v>
      </c>
      <c r="CZ53" s="651">
        <v>2576547.3499999996</v>
      </c>
      <c r="DA53" s="651"/>
      <c r="DB53" s="651"/>
      <c r="DC53" s="651">
        <v>1.7684379E7</v>
      </c>
      <c r="DD53" s="651">
        <v>6752886.0</v>
      </c>
      <c r="DE53" s="651">
        <v>1.0931493E7</v>
      </c>
      <c r="DF53" s="651">
        <v>5804481.0</v>
      </c>
      <c r="DG53" s="651">
        <v>5127012.0</v>
      </c>
      <c r="DH53" s="651"/>
      <c r="DI53" s="651"/>
      <c r="DJ53" s="651">
        <v>0.0</v>
      </c>
      <c r="DK53" s="651">
        <v>0.0</v>
      </c>
      <c r="DL53" s="651">
        <v>0.0</v>
      </c>
      <c r="DM53" s="651">
        <v>0.0</v>
      </c>
      <c r="DN53" s="651">
        <v>0.0</v>
      </c>
      <c r="DO53" s="651">
        <v>0.0</v>
      </c>
      <c r="DP53" s="651">
        <v>0.0</v>
      </c>
      <c r="DQ53" s="651"/>
      <c r="DR53" s="651"/>
      <c r="DS53" s="651">
        <v>0.0</v>
      </c>
      <c r="DT53" s="651">
        <v>0.0</v>
      </c>
      <c r="DU53" s="651">
        <v>0.0</v>
      </c>
      <c r="DV53" s="651">
        <v>0.0</v>
      </c>
      <c r="DW53" s="651">
        <v>0.0</v>
      </c>
      <c r="DX53" s="651"/>
      <c r="DY53" s="651"/>
    </row>
    <row r="54" ht="12.0" customHeight="1">
      <c r="A54" s="651">
        <v>201308.0</v>
      </c>
      <c r="B54" s="652">
        <v>6.0018538E7</v>
      </c>
      <c r="C54" s="652">
        <v>1.5368198E7</v>
      </c>
      <c r="D54" s="652">
        <v>4.465034E7</v>
      </c>
      <c r="E54" s="652">
        <v>3.688103069631545E7</v>
      </c>
      <c r="F54" s="652">
        <v>0.0</v>
      </c>
      <c r="G54" s="652">
        <v>3.688103069631545E7</v>
      </c>
      <c r="H54" s="652">
        <v>7805384.303684543</v>
      </c>
      <c r="I54" s="652"/>
      <c r="J54" s="652"/>
      <c r="K54" s="652">
        <v>6.6407516E7</v>
      </c>
      <c r="L54" s="652">
        <v>1.750357E7</v>
      </c>
      <c r="M54" s="652">
        <v>4.8903946E7</v>
      </c>
      <c r="N54" s="652">
        <v>3.8895766E7</v>
      </c>
      <c r="O54" s="652">
        <v>1.000818E7</v>
      </c>
      <c r="P54" s="652"/>
      <c r="Q54" s="652"/>
      <c r="R54" s="652">
        <v>0.0</v>
      </c>
      <c r="S54" s="652">
        <v>0.0</v>
      </c>
      <c r="T54" s="652">
        <v>0.0</v>
      </c>
      <c r="U54" s="652">
        <v>6876365.0</v>
      </c>
      <c r="V54" s="652"/>
      <c r="W54" s="652">
        <v>6876365.0</v>
      </c>
      <c r="X54" s="652">
        <v>-6876365.0</v>
      </c>
      <c r="Y54" s="652"/>
      <c r="Z54" s="652"/>
      <c r="AA54" s="652">
        <v>0.0</v>
      </c>
      <c r="AB54" s="652">
        <v>0.0</v>
      </c>
      <c r="AC54" s="652">
        <v>0.0</v>
      </c>
      <c r="AD54" s="652">
        <v>4417270.0</v>
      </c>
      <c r="AE54" s="652">
        <v>-4417270.0</v>
      </c>
      <c r="AF54" s="652"/>
      <c r="AG54" s="652"/>
      <c r="AH54" s="652">
        <v>1.9330044E7</v>
      </c>
      <c r="AI54" s="652">
        <v>1.211465E7</v>
      </c>
      <c r="AJ54" s="652">
        <v>7215394.0</v>
      </c>
      <c r="AK54" s="652">
        <v>4401659.95</v>
      </c>
      <c r="AL54" s="652"/>
      <c r="AM54" s="652">
        <v>4401659.95</v>
      </c>
      <c r="AN54" s="652">
        <v>2848559.05</v>
      </c>
      <c r="AO54" s="652"/>
      <c r="AP54" s="652"/>
      <c r="AQ54" s="652">
        <v>2.2482702E7</v>
      </c>
      <c r="AR54" s="652">
        <v>1.4562774E7</v>
      </c>
      <c r="AS54" s="652">
        <v>7919928.0</v>
      </c>
      <c r="AT54" s="652">
        <v>4438996.0</v>
      </c>
      <c r="AU54" s="652">
        <v>3480932.0</v>
      </c>
      <c r="AV54" s="652"/>
      <c r="AW54" s="652"/>
      <c r="AX54" s="652">
        <v>2.5956262E7</v>
      </c>
      <c r="AY54" s="652">
        <v>0.0</v>
      </c>
      <c r="AZ54" s="652">
        <v>2.5956262E7</v>
      </c>
      <c r="BA54" s="652">
        <v>1.13597601E7</v>
      </c>
      <c r="BB54" s="652"/>
      <c r="BC54" s="652">
        <v>1.13597601E7</v>
      </c>
      <c r="BD54" s="652">
        <v>1.45965019E7</v>
      </c>
      <c r="BE54" s="652"/>
      <c r="BF54" s="652"/>
      <c r="BG54" s="652">
        <v>2.638045E7</v>
      </c>
      <c r="BH54" s="652">
        <v>0.0</v>
      </c>
      <c r="BI54" s="652">
        <v>2.638045E7</v>
      </c>
      <c r="BJ54" s="652">
        <v>1.2725149E7</v>
      </c>
      <c r="BK54" s="652">
        <v>1.3655301E7</v>
      </c>
      <c r="BL54" s="652"/>
      <c r="BM54" s="652"/>
      <c r="BN54" s="652">
        <v>5313206.0</v>
      </c>
      <c r="BO54" s="652">
        <v>0.0</v>
      </c>
      <c r="BP54" s="652">
        <v>5313206.0</v>
      </c>
      <c r="BQ54" s="652">
        <v>7007278.246315456</v>
      </c>
      <c r="BR54" s="652"/>
      <c r="BS54" s="652">
        <v>7007278.246315456</v>
      </c>
      <c r="BT54" s="652">
        <v>-1694072.246315456</v>
      </c>
      <c r="BU54" s="652"/>
      <c r="BV54" s="652"/>
      <c r="BW54" s="652">
        <v>7225184.0</v>
      </c>
      <c r="BX54" s="652">
        <v>0.0</v>
      </c>
      <c r="BY54" s="652">
        <v>7225184.0</v>
      </c>
      <c r="BZ54" s="651">
        <v>1.0518732E7</v>
      </c>
      <c r="CA54" s="651">
        <v>-3293548.0</v>
      </c>
      <c r="CB54" s="651"/>
      <c r="CC54" s="651"/>
      <c r="CD54" s="651">
        <v>2351510.0</v>
      </c>
      <c r="CE54" s="651">
        <v>1803463.0</v>
      </c>
      <c r="CF54" s="651">
        <v>548047.0</v>
      </c>
      <c r="CG54" s="651">
        <v>1341051.85</v>
      </c>
      <c r="CH54" s="652"/>
      <c r="CI54" s="652">
        <v>1341051.85</v>
      </c>
      <c r="CJ54" s="652">
        <v>-791754.8500000001</v>
      </c>
      <c r="CK54" s="652"/>
      <c r="CL54" s="652"/>
      <c r="CM54" s="652">
        <v>2264000.0</v>
      </c>
      <c r="CN54" s="652">
        <v>1345000.0</v>
      </c>
      <c r="CO54" s="652">
        <v>919000.0</v>
      </c>
      <c r="CP54" s="652">
        <v>1288950.0</v>
      </c>
      <c r="CQ54" s="652">
        <v>-369950.0</v>
      </c>
      <c r="CR54" s="652"/>
      <c r="CS54" s="652"/>
      <c r="CT54" s="651">
        <v>7067516.0</v>
      </c>
      <c r="CU54" s="651">
        <v>1450085.0</v>
      </c>
      <c r="CV54" s="651">
        <v>5617431.0</v>
      </c>
      <c r="CW54" s="651">
        <v>5894915.55</v>
      </c>
      <c r="CX54" s="651"/>
      <c r="CY54" s="651">
        <v>5894915.55</v>
      </c>
      <c r="CZ54" s="651">
        <v>-277484.5499999998</v>
      </c>
      <c r="DA54" s="651"/>
      <c r="DB54" s="651"/>
      <c r="DC54" s="651">
        <v>8055180.0</v>
      </c>
      <c r="DD54" s="651">
        <v>1595796.0</v>
      </c>
      <c r="DE54" s="651">
        <v>6459384.0</v>
      </c>
      <c r="DF54" s="651">
        <v>5506668.0</v>
      </c>
      <c r="DG54" s="651">
        <v>952716.0</v>
      </c>
      <c r="DH54" s="651"/>
      <c r="DI54" s="651"/>
      <c r="DJ54" s="651">
        <v>0.0</v>
      </c>
      <c r="DK54" s="651">
        <v>0.0</v>
      </c>
      <c r="DL54" s="651">
        <v>0.0</v>
      </c>
      <c r="DM54" s="651">
        <v>0.0</v>
      </c>
      <c r="DN54" s="651">
        <v>0.0</v>
      </c>
      <c r="DO54" s="651">
        <v>0.0</v>
      </c>
      <c r="DP54" s="651">
        <v>0.0</v>
      </c>
      <c r="DQ54" s="651"/>
      <c r="DR54" s="651"/>
      <c r="DS54" s="651">
        <v>0.0</v>
      </c>
      <c r="DT54" s="651">
        <v>0.0</v>
      </c>
      <c r="DU54" s="651">
        <v>0.0</v>
      </c>
      <c r="DV54" s="651">
        <v>0.0</v>
      </c>
      <c r="DW54" s="651">
        <v>0.0</v>
      </c>
      <c r="DX54" s="651"/>
      <c r="DY54" s="651"/>
    </row>
    <row r="55" ht="12.0" customHeight="1">
      <c r="A55" s="651">
        <v>201309.0</v>
      </c>
      <c r="B55" s="652">
        <v>5.1109659E7</v>
      </c>
      <c r="C55" s="652">
        <v>1.7397925E7</v>
      </c>
      <c r="D55" s="652">
        <v>3.3711734E7</v>
      </c>
      <c r="E55" s="652">
        <v>3.6347776146315455E7</v>
      </c>
      <c r="F55" s="652">
        <v>0.0</v>
      </c>
      <c r="G55" s="652">
        <v>3.6347776146315455E7</v>
      </c>
      <c r="H55" s="652">
        <v>-2630792.146315456</v>
      </c>
      <c r="I55" s="652"/>
      <c r="J55" s="652"/>
      <c r="K55" s="652">
        <v>5.9399536E7</v>
      </c>
      <c r="L55" s="652">
        <v>2.4101313E7</v>
      </c>
      <c r="M55" s="652">
        <v>3.5298223E7</v>
      </c>
      <c r="N55" s="652">
        <v>3.8187662E7</v>
      </c>
      <c r="O55" s="652">
        <v>-2889439.0</v>
      </c>
      <c r="P55" s="652"/>
      <c r="Q55" s="652"/>
      <c r="R55" s="652">
        <v>0.0</v>
      </c>
      <c r="S55" s="652">
        <v>0.0</v>
      </c>
      <c r="T55" s="652">
        <v>0.0</v>
      </c>
      <c r="U55" s="652">
        <v>4420989.0</v>
      </c>
      <c r="V55" s="652"/>
      <c r="W55" s="652">
        <v>4420989.0</v>
      </c>
      <c r="X55" s="652">
        <v>-4420989.0</v>
      </c>
      <c r="Y55" s="652"/>
      <c r="Z55" s="652"/>
      <c r="AA55" s="652">
        <v>0.0</v>
      </c>
      <c r="AB55" s="652">
        <v>0.0</v>
      </c>
      <c r="AC55" s="652">
        <v>0.0</v>
      </c>
      <c r="AD55" s="652">
        <v>4417270.0</v>
      </c>
      <c r="AE55" s="652">
        <v>-4417270.0</v>
      </c>
      <c r="AF55" s="652"/>
      <c r="AG55" s="652"/>
      <c r="AH55" s="652">
        <v>1.8812969E7</v>
      </c>
      <c r="AI55" s="652">
        <v>1.1834745E7</v>
      </c>
      <c r="AJ55" s="652">
        <v>6978224.0</v>
      </c>
      <c r="AK55" s="652">
        <v>5127825.7</v>
      </c>
      <c r="AL55" s="652"/>
      <c r="AM55" s="652">
        <v>5127825.7</v>
      </c>
      <c r="AN55" s="652">
        <v>1855648.2999999998</v>
      </c>
      <c r="AO55" s="652"/>
      <c r="AP55" s="652"/>
      <c r="AQ55" s="652">
        <v>2.2658129E7</v>
      </c>
      <c r="AR55" s="652">
        <v>1.451324E7</v>
      </c>
      <c r="AS55" s="652">
        <v>8144889.0</v>
      </c>
      <c r="AT55" s="652">
        <v>4880244.0</v>
      </c>
      <c r="AU55" s="652">
        <v>3264645.0</v>
      </c>
      <c r="AV55" s="652"/>
      <c r="AW55" s="652"/>
      <c r="AX55" s="652">
        <v>1.832985E7</v>
      </c>
      <c r="AY55" s="652">
        <v>0.0</v>
      </c>
      <c r="AZ55" s="652">
        <v>1.832985E7</v>
      </c>
      <c r="BA55" s="652">
        <v>1.14409295E7</v>
      </c>
      <c r="BB55" s="652"/>
      <c r="BC55" s="652">
        <v>1.14409295E7</v>
      </c>
      <c r="BD55" s="652">
        <v>6888920.5</v>
      </c>
      <c r="BE55" s="652"/>
      <c r="BF55" s="652"/>
      <c r="BG55" s="652">
        <v>1.8821E7</v>
      </c>
      <c r="BH55" s="652">
        <v>0.0</v>
      </c>
      <c r="BI55" s="652">
        <v>1.8821E7</v>
      </c>
      <c r="BJ55" s="652">
        <v>1.2601367E7</v>
      </c>
      <c r="BK55" s="652">
        <v>6219633.0</v>
      </c>
      <c r="BL55" s="652"/>
      <c r="BM55" s="652"/>
      <c r="BN55" s="652">
        <v>31500.0</v>
      </c>
      <c r="BO55" s="652">
        <v>0.0</v>
      </c>
      <c r="BP55" s="652">
        <v>31500.0</v>
      </c>
      <c r="BQ55" s="652">
        <v>6677620.946315456</v>
      </c>
      <c r="BR55" s="652"/>
      <c r="BS55" s="652">
        <v>6677620.946315456</v>
      </c>
      <c r="BT55" s="652">
        <v>-6646120.946315456</v>
      </c>
      <c r="BU55" s="652"/>
      <c r="BV55" s="652"/>
      <c r="BW55" s="652">
        <v>90000.0</v>
      </c>
      <c r="BX55" s="652">
        <v>0.0</v>
      </c>
      <c r="BY55" s="652">
        <v>90000.0</v>
      </c>
      <c r="BZ55" s="651">
        <v>9365473.0</v>
      </c>
      <c r="CA55" s="651">
        <v>-9275473.0</v>
      </c>
      <c r="CB55" s="651"/>
      <c r="CC55" s="651"/>
      <c r="CD55" s="651">
        <v>3558584.0</v>
      </c>
      <c r="CE55" s="651">
        <v>2467446.0</v>
      </c>
      <c r="CF55" s="651">
        <v>1091138.0</v>
      </c>
      <c r="CG55" s="651">
        <v>1807124.9</v>
      </c>
      <c r="CH55" s="652"/>
      <c r="CI55" s="652">
        <v>1807124.9</v>
      </c>
      <c r="CJ55" s="652">
        <v>-715986.8999999999</v>
      </c>
      <c r="CK55" s="652"/>
      <c r="CL55" s="652"/>
      <c r="CM55" s="652">
        <v>3714000.0</v>
      </c>
      <c r="CN55" s="652">
        <v>2280000.0</v>
      </c>
      <c r="CO55" s="652">
        <v>1434000.0</v>
      </c>
      <c r="CP55" s="652">
        <v>1344750.0</v>
      </c>
      <c r="CQ55" s="652">
        <v>89250.0</v>
      </c>
      <c r="CR55" s="652"/>
      <c r="CS55" s="652"/>
      <c r="CT55" s="651">
        <v>1.0376756E7</v>
      </c>
      <c r="CU55" s="651">
        <v>3095734.0</v>
      </c>
      <c r="CV55" s="651">
        <v>7281022.0</v>
      </c>
      <c r="CW55" s="651">
        <v>6873286.1</v>
      </c>
      <c r="CX55" s="651"/>
      <c r="CY55" s="651">
        <v>6873286.1</v>
      </c>
      <c r="CZ55" s="651">
        <v>407735.9000000004</v>
      </c>
      <c r="DA55" s="651"/>
      <c r="DB55" s="651"/>
      <c r="DC55" s="651">
        <v>1.4116407E7</v>
      </c>
      <c r="DD55" s="651">
        <v>7308074.0</v>
      </c>
      <c r="DE55" s="651">
        <v>6808333.0</v>
      </c>
      <c r="DF55" s="651">
        <v>5578557.0</v>
      </c>
      <c r="DG55" s="651">
        <v>1229776.0</v>
      </c>
      <c r="DH55" s="651"/>
      <c r="DI55" s="651"/>
      <c r="DJ55" s="651">
        <v>0.0</v>
      </c>
      <c r="DK55" s="651">
        <v>0.0</v>
      </c>
      <c r="DL55" s="651">
        <v>0.0</v>
      </c>
      <c r="DM55" s="651">
        <v>0.0</v>
      </c>
      <c r="DN55" s="651">
        <v>0.0</v>
      </c>
      <c r="DO55" s="651">
        <v>0.0</v>
      </c>
      <c r="DP55" s="651">
        <v>0.0</v>
      </c>
      <c r="DQ55" s="651"/>
      <c r="DR55" s="651"/>
      <c r="DS55" s="651">
        <v>0.0</v>
      </c>
      <c r="DT55" s="651">
        <v>0.0</v>
      </c>
      <c r="DU55" s="651">
        <v>0.0</v>
      </c>
      <c r="DV55" s="651">
        <v>0.0</v>
      </c>
      <c r="DW55" s="651">
        <v>0.0</v>
      </c>
      <c r="DX55" s="651"/>
      <c r="DY55" s="651"/>
    </row>
    <row r="56" ht="12.0" customHeight="1">
      <c r="A56" s="651">
        <v>201310.0</v>
      </c>
      <c r="B56" s="652">
        <v>7.0331924E7</v>
      </c>
      <c r="C56" s="652">
        <v>2.6518184E7</v>
      </c>
      <c r="D56" s="652">
        <v>4.381374E7</v>
      </c>
      <c r="E56" s="652">
        <v>5.528027644631545E7</v>
      </c>
      <c r="F56" s="652">
        <v>0.0</v>
      </c>
      <c r="G56" s="652">
        <v>5.528027644631545E7</v>
      </c>
      <c r="H56" s="652">
        <v>-1.1424236446315456E7</v>
      </c>
      <c r="I56" s="652"/>
      <c r="J56" s="652"/>
      <c r="K56" s="652">
        <v>6.9818641E7</v>
      </c>
      <c r="L56" s="652">
        <v>2.6579724E7</v>
      </c>
      <c r="M56" s="652">
        <v>4.3238917E7</v>
      </c>
      <c r="N56" s="652">
        <v>4.215486E7</v>
      </c>
      <c r="O56" s="652">
        <v>1084057.0</v>
      </c>
      <c r="P56" s="652"/>
      <c r="Q56" s="652"/>
      <c r="R56" s="652">
        <v>0.0</v>
      </c>
      <c r="S56" s="652">
        <v>0.0</v>
      </c>
      <c r="T56" s="652">
        <v>0.0</v>
      </c>
      <c r="U56" s="652">
        <v>4506296.0</v>
      </c>
      <c r="V56" s="652"/>
      <c r="W56" s="652">
        <v>4506296.0</v>
      </c>
      <c r="X56" s="652">
        <v>-4506296.0</v>
      </c>
      <c r="Y56" s="652"/>
      <c r="Z56" s="652"/>
      <c r="AA56" s="652">
        <v>0.0</v>
      </c>
      <c r="AB56" s="652">
        <v>0.0</v>
      </c>
      <c r="AC56" s="652">
        <v>0.0</v>
      </c>
      <c r="AD56" s="652">
        <v>4997270.0</v>
      </c>
      <c r="AE56" s="652">
        <v>-4997270.0</v>
      </c>
      <c r="AF56" s="652"/>
      <c r="AG56" s="652"/>
      <c r="AH56" s="652">
        <v>2.379463E7</v>
      </c>
      <c r="AI56" s="652">
        <v>1.469039E7</v>
      </c>
      <c r="AJ56" s="652">
        <v>9104240.0</v>
      </c>
      <c r="AK56" s="652">
        <v>4919541.0</v>
      </c>
      <c r="AL56" s="652"/>
      <c r="AM56" s="652">
        <v>4919541.0</v>
      </c>
      <c r="AN56" s="652">
        <v>4205099.0</v>
      </c>
      <c r="AO56" s="652"/>
      <c r="AP56" s="652"/>
      <c r="AQ56" s="652">
        <v>2.7953023E7</v>
      </c>
      <c r="AR56" s="652">
        <v>1.7720209E7</v>
      </c>
      <c r="AS56" s="652">
        <v>1.0232814E7</v>
      </c>
      <c r="AT56" s="652">
        <v>5554641.0</v>
      </c>
      <c r="AU56" s="652">
        <v>4678173.0</v>
      </c>
      <c r="AV56" s="652"/>
      <c r="AW56" s="652"/>
      <c r="AX56" s="652">
        <v>2.0927025E7</v>
      </c>
      <c r="AY56" s="652">
        <v>0.0</v>
      </c>
      <c r="AZ56" s="652">
        <v>2.0927025E7</v>
      </c>
      <c r="BA56" s="652">
        <v>1.073265725E7</v>
      </c>
      <c r="BB56" s="652"/>
      <c r="BC56" s="652">
        <v>1.073265725E7</v>
      </c>
      <c r="BD56" s="652">
        <v>1.019436775E7</v>
      </c>
      <c r="BE56" s="652"/>
      <c r="BF56" s="652"/>
      <c r="BG56" s="652">
        <v>2.16317E7</v>
      </c>
      <c r="BH56" s="652">
        <v>0.0</v>
      </c>
      <c r="BI56" s="652">
        <v>2.16317E7</v>
      </c>
      <c r="BJ56" s="652">
        <v>1.3634262E7</v>
      </c>
      <c r="BK56" s="652">
        <v>7997438.0</v>
      </c>
      <c r="BL56" s="652"/>
      <c r="BM56" s="652"/>
      <c r="BN56" s="652">
        <v>1462074.0</v>
      </c>
      <c r="BO56" s="652">
        <v>0.0</v>
      </c>
      <c r="BP56" s="652">
        <v>1462074.0</v>
      </c>
      <c r="BQ56" s="652">
        <v>2.6514868646315455E7</v>
      </c>
      <c r="BR56" s="652"/>
      <c r="BS56" s="652">
        <v>2.6514868646315455E7</v>
      </c>
      <c r="BT56" s="652">
        <v>-2.5052794646315455E7</v>
      </c>
      <c r="BU56" s="652"/>
      <c r="BV56" s="652"/>
      <c r="BW56" s="652">
        <v>1264560.0</v>
      </c>
      <c r="BX56" s="652">
        <v>0.0</v>
      </c>
      <c r="BY56" s="652">
        <v>1264560.0</v>
      </c>
      <c r="BZ56" s="651">
        <v>9924201.0</v>
      </c>
      <c r="CA56" s="651">
        <v>-8659641.0</v>
      </c>
      <c r="CB56" s="651"/>
      <c r="CC56" s="651"/>
      <c r="CD56" s="651">
        <v>4586665.0</v>
      </c>
      <c r="CE56" s="651">
        <v>3214282.0</v>
      </c>
      <c r="CF56" s="651">
        <v>1372383.0</v>
      </c>
      <c r="CG56" s="651">
        <v>1721650.65</v>
      </c>
      <c r="CH56" s="652"/>
      <c r="CI56" s="652">
        <v>1721650.65</v>
      </c>
      <c r="CJ56" s="652">
        <v>-330367.6499999999</v>
      </c>
      <c r="CK56" s="652"/>
      <c r="CL56" s="652"/>
      <c r="CM56" s="652">
        <v>4587000.0</v>
      </c>
      <c r="CN56" s="652">
        <v>2740500.0</v>
      </c>
      <c r="CO56" s="652">
        <v>1846500.0</v>
      </c>
      <c r="CP56" s="652">
        <v>1335325.0</v>
      </c>
      <c r="CQ56" s="652">
        <v>511175.0</v>
      </c>
      <c r="CR56" s="652"/>
      <c r="CS56" s="652"/>
      <c r="CT56" s="651">
        <v>1.956153E7</v>
      </c>
      <c r="CU56" s="651">
        <v>8613512.0</v>
      </c>
      <c r="CV56" s="651">
        <v>1.0948018E7</v>
      </c>
      <c r="CW56" s="651">
        <v>6885262.9</v>
      </c>
      <c r="CX56" s="651"/>
      <c r="CY56" s="651">
        <v>6885262.9</v>
      </c>
      <c r="CZ56" s="651">
        <v>4065755.0999999996</v>
      </c>
      <c r="DA56" s="651"/>
      <c r="DB56" s="651"/>
      <c r="DC56" s="651">
        <v>1.4382358E7</v>
      </c>
      <c r="DD56" s="651">
        <v>6119015.0</v>
      </c>
      <c r="DE56" s="651">
        <v>8263343.0</v>
      </c>
      <c r="DF56" s="651">
        <v>6709161.0</v>
      </c>
      <c r="DG56" s="651">
        <v>1554182.0</v>
      </c>
      <c r="DH56" s="651"/>
      <c r="DI56" s="651"/>
      <c r="DJ56" s="651">
        <v>0.0</v>
      </c>
      <c r="DK56" s="651">
        <v>0.0</v>
      </c>
      <c r="DL56" s="651">
        <v>0.0</v>
      </c>
      <c r="DM56" s="651">
        <v>0.0</v>
      </c>
      <c r="DN56" s="651">
        <v>0.0</v>
      </c>
      <c r="DO56" s="651">
        <v>0.0</v>
      </c>
      <c r="DP56" s="651">
        <v>0.0</v>
      </c>
      <c r="DQ56" s="651"/>
      <c r="DR56" s="651"/>
      <c r="DS56" s="651">
        <v>0.0</v>
      </c>
      <c r="DT56" s="651">
        <v>0.0</v>
      </c>
      <c r="DU56" s="651">
        <v>0.0</v>
      </c>
      <c r="DV56" s="651">
        <v>0.0</v>
      </c>
      <c r="DW56" s="651">
        <v>0.0</v>
      </c>
      <c r="DX56" s="651"/>
      <c r="DY56" s="651"/>
    </row>
    <row r="57" ht="12.0" customHeight="1">
      <c r="A57" s="651">
        <v>201311.0</v>
      </c>
      <c r="B57" s="652">
        <v>6.4323509E7</v>
      </c>
      <c r="C57" s="652">
        <v>2.369005E7</v>
      </c>
      <c r="D57" s="652">
        <v>4.0633459E7</v>
      </c>
      <c r="E57" s="652">
        <v>3.4231181896315455E7</v>
      </c>
      <c r="F57" s="652">
        <v>0.0</v>
      </c>
      <c r="G57" s="652">
        <v>3.4231181896315455E7</v>
      </c>
      <c r="H57" s="652">
        <v>6437177.103684544</v>
      </c>
      <c r="I57" s="652"/>
      <c r="J57" s="652"/>
      <c r="K57" s="652">
        <v>7.8651012E7</v>
      </c>
      <c r="L57" s="652">
        <v>3.2087202E7</v>
      </c>
      <c r="M57" s="652">
        <v>4.656381E7</v>
      </c>
      <c r="N57" s="652">
        <v>4.2953762E7</v>
      </c>
      <c r="O57" s="652">
        <v>3610048.0</v>
      </c>
      <c r="P57" s="652"/>
      <c r="Q57" s="652"/>
      <c r="R57" s="652">
        <v>0.0</v>
      </c>
      <c r="S57" s="652">
        <v>0.0</v>
      </c>
      <c r="T57" s="652">
        <v>0.0</v>
      </c>
      <c r="U57" s="652">
        <v>4850589.0</v>
      </c>
      <c r="V57" s="652"/>
      <c r="W57" s="652">
        <v>4850589.0</v>
      </c>
      <c r="X57" s="652">
        <v>-4850589.0</v>
      </c>
      <c r="Y57" s="652"/>
      <c r="Z57" s="652"/>
      <c r="AA57" s="652">
        <v>0.0</v>
      </c>
      <c r="AB57" s="652">
        <v>0.0</v>
      </c>
      <c r="AC57" s="652">
        <v>0.0</v>
      </c>
      <c r="AD57" s="652">
        <v>7797270.0</v>
      </c>
      <c r="AE57" s="652">
        <v>-7797270.0</v>
      </c>
      <c r="AF57" s="652"/>
      <c r="AG57" s="652"/>
      <c r="AH57" s="652">
        <v>2.4071437E7</v>
      </c>
      <c r="AI57" s="652">
        <v>1.5092625E7</v>
      </c>
      <c r="AJ57" s="652">
        <v>8978812.0</v>
      </c>
      <c r="AK57" s="652">
        <v>4081426.6</v>
      </c>
      <c r="AL57" s="652"/>
      <c r="AM57" s="652">
        <v>4081426.6</v>
      </c>
      <c r="AN57" s="652">
        <v>4937285.4</v>
      </c>
      <c r="AO57" s="652"/>
      <c r="AP57" s="652"/>
      <c r="AQ57" s="652">
        <v>3.0458635E7</v>
      </c>
      <c r="AR57" s="652">
        <v>1.94684E7</v>
      </c>
      <c r="AS57" s="652">
        <v>1.0990235E7</v>
      </c>
      <c r="AT57" s="652">
        <v>4932512.0</v>
      </c>
      <c r="AU57" s="652">
        <v>6057723.0</v>
      </c>
      <c r="AV57" s="652"/>
      <c r="AW57" s="652"/>
      <c r="AX57" s="652">
        <v>2.01794E7</v>
      </c>
      <c r="AY57" s="652">
        <v>0.0</v>
      </c>
      <c r="AZ57" s="652">
        <v>2.01794E7</v>
      </c>
      <c r="BA57" s="652">
        <v>1.0695073E7</v>
      </c>
      <c r="BB57" s="652"/>
      <c r="BC57" s="652">
        <v>1.0695073E7</v>
      </c>
      <c r="BD57" s="652">
        <v>9484327.0</v>
      </c>
      <c r="BE57" s="652"/>
      <c r="BF57" s="652"/>
      <c r="BG57" s="652">
        <v>2.21215E7</v>
      </c>
      <c r="BH57" s="652">
        <v>0.0</v>
      </c>
      <c r="BI57" s="652">
        <v>2.21215E7</v>
      </c>
      <c r="BJ57" s="652">
        <v>1.3240752E7</v>
      </c>
      <c r="BK57" s="652">
        <v>8880748.0</v>
      </c>
      <c r="BL57" s="652"/>
      <c r="BM57" s="652"/>
      <c r="BN57" s="652">
        <v>2124593.0</v>
      </c>
      <c r="BO57" s="652">
        <v>0.0</v>
      </c>
      <c r="BP57" s="652">
        <v>2124593.0</v>
      </c>
      <c r="BQ57" s="652">
        <v>6879807.596315457</v>
      </c>
      <c r="BR57" s="652"/>
      <c r="BS57" s="652">
        <v>6879807.596315457</v>
      </c>
      <c r="BT57" s="652">
        <v>-4755214.596315457</v>
      </c>
      <c r="BU57" s="652"/>
      <c r="BV57" s="652"/>
      <c r="BW57" s="652">
        <v>1470729.0</v>
      </c>
      <c r="BX57" s="652">
        <v>0.0</v>
      </c>
      <c r="BY57" s="652">
        <v>1470729.0</v>
      </c>
      <c r="BZ57" s="651">
        <v>9434509.0</v>
      </c>
      <c r="CA57" s="651">
        <v>-7963780.0</v>
      </c>
      <c r="CB57" s="651"/>
      <c r="CC57" s="651"/>
      <c r="CD57" s="651">
        <v>3729089.0</v>
      </c>
      <c r="CE57" s="651">
        <v>2556530.0</v>
      </c>
      <c r="CF57" s="651">
        <v>1172559.0</v>
      </c>
      <c r="CG57" s="651">
        <v>1685135.95</v>
      </c>
      <c r="CH57" s="652"/>
      <c r="CI57" s="652">
        <v>1685135.95</v>
      </c>
      <c r="CJ57" s="652">
        <v>-512576.94999999995</v>
      </c>
      <c r="CK57" s="652"/>
      <c r="CL57" s="652"/>
      <c r="CM57" s="652">
        <v>4177000.0</v>
      </c>
      <c r="CN57" s="652">
        <v>2478000.0</v>
      </c>
      <c r="CO57" s="652">
        <v>1699000.0</v>
      </c>
      <c r="CP57" s="652">
        <v>1427950.0</v>
      </c>
      <c r="CQ57" s="652">
        <v>271050.0</v>
      </c>
      <c r="CR57" s="652"/>
      <c r="CS57" s="652"/>
      <c r="CT57" s="651">
        <v>1.421899E7</v>
      </c>
      <c r="CU57" s="651">
        <v>6040895.0</v>
      </c>
      <c r="CV57" s="651">
        <v>8178095.0</v>
      </c>
      <c r="CW57" s="651">
        <v>6039149.75</v>
      </c>
      <c r="CX57" s="651"/>
      <c r="CY57" s="651">
        <v>6039149.75</v>
      </c>
      <c r="CZ57" s="651">
        <v>2133945.25</v>
      </c>
      <c r="DA57" s="651"/>
      <c r="DB57" s="651"/>
      <c r="DC57" s="651">
        <v>2.0423149E7</v>
      </c>
      <c r="DD57" s="651">
        <v>1.0140803E7</v>
      </c>
      <c r="DE57" s="651">
        <v>1.0282346E7</v>
      </c>
      <c r="DF57" s="651">
        <v>6120769.0</v>
      </c>
      <c r="DG57" s="651">
        <v>4161577.0</v>
      </c>
      <c r="DH57" s="651"/>
      <c r="DI57" s="651"/>
      <c r="DJ57" s="651">
        <v>0.0</v>
      </c>
      <c r="DK57" s="651">
        <v>0.0</v>
      </c>
      <c r="DL57" s="651">
        <v>0.0</v>
      </c>
      <c r="DM57" s="651">
        <v>0.0</v>
      </c>
      <c r="DN57" s="651">
        <v>0.0</v>
      </c>
      <c r="DO57" s="651">
        <v>0.0</v>
      </c>
      <c r="DP57" s="651">
        <v>0.0</v>
      </c>
      <c r="DQ57" s="651"/>
      <c r="DR57" s="651"/>
      <c r="DS57" s="651">
        <v>0.0</v>
      </c>
      <c r="DT57" s="651">
        <v>0.0</v>
      </c>
      <c r="DU57" s="651">
        <v>0.0</v>
      </c>
      <c r="DV57" s="651">
        <v>0.0</v>
      </c>
      <c r="DW57" s="651">
        <v>0.0</v>
      </c>
      <c r="DX57" s="651"/>
      <c r="DY57" s="651"/>
    </row>
    <row r="58" ht="12.0" customHeight="1">
      <c r="A58" s="651">
        <v>201312.0</v>
      </c>
      <c r="B58" s="652">
        <v>6.7550713E7</v>
      </c>
      <c r="C58" s="652">
        <v>2.738005E7</v>
      </c>
      <c r="D58" s="652">
        <v>4.0170663E7</v>
      </c>
      <c r="E58" s="652">
        <v>4.104774784631545E7</v>
      </c>
      <c r="F58" s="652">
        <v>0.0</v>
      </c>
      <c r="G58" s="652">
        <v>4.104774784631545E7</v>
      </c>
      <c r="H58" s="652">
        <v>-846529.8463154556</v>
      </c>
      <c r="I58" s="652"/>
      <c r="J58" s="652"/>
      <c r="K58" s="652">
        <v>7.0565817E7</v>
      </c>
      <c r="L58" s="652">
        <v>2.8550974E7</v>
      </c>
      <c r="M58" s="652">
        <v>4.2014843E7</v>
      </c>
      <c r="N58" s="652">
        <v>4.4778531E7</v>
      </c>
      <c r="O58" s="652">
        <v>-2763688.0</v>
      </c>
      <c r="P58" s="652"/>
      <c r="Q58" s="652"/>
      <c r="R58" s="652">
        <v>0.0</v>
      </c>
      <c r="S58" s="652">
        <v>0.0</v>
      </c>
      <c r="T58" s="652">
        <v>0.0</v>
      </c>
      <c r="U58" s="652">
        <v>5845179.0</v>
      </c>
      <c r="V58" s="652"/>
      <c r="W58" s="652">
        <v>5845179.0</v>
      </c>
      <c r="X58" s="652">
        <v>-5845179.0</v>
      </c>
      <c r="Y58" s="652"/>
      <c r="Z58" s="652"/>
      <c r="AA58" s="652">
        <v>0.0</v>
      </c>
      <c r="AB58" s="652">
        <v>0.0</v>
      </c>
      <c r="AC58" s="652">
        <v>0.0</v>
      </c>
      <c r="AD58" s="652">
        <v>5497270.0</v>
      </c>
      <c r="AE58" s="652">
        <v>-5497270.0</v>
      </c>
      <c r="AF58" s="652"/>
      <c r="AG58" s="652"/>
      <c r="AH58" s="652">
        <v>2.3140669E7</v>
      </c>
      <c r="AI58" s="652">
        <v>1.4626806E7</v>
      </c>
      <c r="AJ58" s="652">
        <v>8513863.0</v>
      </c>
      <c r="AK58" s="652">
        <v>6162573.4</v>
      </c>
      <c r="AL58" s="652"/>
      <c r="AM58" s="652">
        <v>6162573.4</v>
      </c>
      <c r="AN58" s="652">
        <v>2376114.5999999996</v>
      </c>
      <c r="AO58" s="652"/>
      <c r="AP58" s="652"/>
      <c r="AQ58" s="652">
        <v>2.9449578E7</v>
      </c>
      <c r="AR58" s="652">
        <v>1.9003014E7</v>
      </c>
      <c r="AS58" s="652">
        <v>1.0446564E7</v>
      </c>
      <c r="AT58" s="652">
        <v>4815328.0</v>
      </c>
      <c r="AU58" s="652">
        <v>5631236.0</v>
      </c>
      <c r="AV58" s="652"/>
      <c r="AW58" s="652"/>
      <c r="AX58" s="652">
        <v>1.60818E7</v>
      </c>
      <c r="AY58" s="652">
        <v>0.0</v>
      </c>
      <c r="AZ58" s="652">
        <v>1.60818E7</v>
      </c>
      <c r="BA58" s="652">
        <v>1.0707259E7</v>
      </c>
      <c r="BB58" s="652"/>
      <c r="BC58" s="652">
        <v>1.0707259E7</v>
      </c>
      <c r="BD58" s="652">
        <v>5374541.0</v>
      </c>
      <c r="BE58" s="652"/>
      <c r="BF58" s="652"/>
      <c r="BG58" s="652">
        <v>1.95141E7</v>
      </c>
      <c r="BH58" s="652">
        <v>0.0</v>
      </c>
      <c r="BI58" s="652">
        <v>1.95141E7</v>
      </c>
      <c r="BJ58" s="652">
        <v>1.3981752E7</v>
      </c>
      <c r="BK58" s="652">
        <v>5532348.0</v>
      </c>
      <c r="BL58" s="652"/>
      <c r="BM58" s="652"/>
      <c r="BN58" s="652">
        <v>3070037.0</v>
      </c>
      <c r="BO58" s="652">
        <v>0.0</v>
      </c>
      <c r="BP58" s="652">
        <v>3070037.0</v>
      </c>
      <c r="BQ58" s="652">
        <v>7443405.796315456</v>
      </c>
      <c r="BR58" s="652"/>
      <c r="BS58" s="652">
        <v>7443405.796315456</v>
      </c>
      <c r="BT58" s="652">
        <v>-4373368.796315456</v>
      </c>
      <c r="BU58" s="652"/>
      <c r="BV58" s="652"/>
      <c r="BW58" s="652">
        <v>705146.0</v>
      </c>
      <c r="BX58" s="652">
        <v>0.0</v>
      </c>
      <c r="BY58" s="652">
        <v>705146.0</v>
      </c>
      <c r="BZ58" s="651">
        <v>9636130.0</v>
      </c>
      <c r="CA58" s="651">
        <v>-8930984.0</v>
      </c>
      <c r="CB58" s="651"/>
      <c r="CC58" s="651"/>
      <c r="CD58" s="651">
        <v>4041221.0</v>
      </c>
      <c r="CE58" s="651">
        <v>2711480.0</v>
      </c>
      <c r="CF58" s="651">
        <v>1329741.0</v>
      </c>
      <c r="CG58" s="651">
        <v>2458648.05</v>
      </c>
      <c r="CH58" s="652"/>
      <c r="CI58" s="652">
        <v>2458648.05</v>
      </c>
      <c r="CJ58" s="652">
        <v>-1128907.0499999998</v>
      </c>
      <c r="CK58" s="652"/>
      <c r="CL58" s="652"/>
      <c r="CM58" s="652">
        <v>4077000.0</v>
      </c>
      <c r="CN58" s="652">
        <v>2395500.0</v>
      </c>
      <c r="CO58" s="652">
        <v>1681500.0</v>
      </c>
      <c r="CP58" s="652">
        <v>2257125.0</v>
      </c>
      <c r="CQ58" s="652">
        <v>-575625.0</v>
      </c>
      <c r="CR58" s="652"/>
      <c r="CS58" s="652"/>
      <c r="CT58" s="651">
        <v>2.1216986E7</v>
      </c>
      <c r="CU58" s="651">
        <v>1.0041764E7</v>
      </c>
      <c r="CV58" s="651">
        <v>1.1175222E7</v>
      </c>
      <c r="CW58" s="651">
        <v>8430682.6</v>
      </c>
      <c r="CX58" s="651"/>
      <c r="CY58" s="651">
        <v>8430682.6</v>
      </c>
      <c r="CZ58" s="651">
        <v>2750269.4000000004</v>
      </c>
      <c r="DA58" s="651"/>
      <c r="DB58" s="651"/>
      <c r="DC58" s="651">
        <v>1.6819993E7</v>
      </c>
      <c r="DD58" s="651">
        <v>7152460.0</v>
      </c>
      <c r="DE58" s="651">
        <v>9667533.0</v>
      </c>
      <c r="DF58" s="651">
        <v>8590926.0</v>
      </c>
      <c r="DG58" s="651">
        <v>1076607.0</v>
      </c>
      <c r="DH58" s="651"/>
      <c r="DI58" s="651"/>
      <c r="DJ58" s="651">
        <v>0.0</v>
      </c>
      <c r="DK58" s="651">
        <v>0.0</v>
      </c>
      <c r="DL58" s="651">
        <v>0.0</v>
      </c>
      <c r="DM58" s="651">
        <v>0.0</v>
      </c>
      <c r="DN58" s="651">
        <v>0.0</v>
      </c>
      <c r="DO58" s="651">
        <v>0.0</v>
      </c>
      <c r="DP58" s="651">
        <v>0.0</v>
      </c>
      <c r="DQ58" s="651"/>
      <c r="DR58" s="651"/>
      <c r="DS58" s="651">
        <v>0.0</v>
      </c>
      <c r="DT58" s="651">
        <v>0.0</v>
      </c>
      <c r="DU58" s="651">
        <v>0.0</v>
      </c>
      <c r="DV58" s="651">
        <v>0.0</v>
      </c>
      <c r="DW58" s="651">
        <v>0.0</v>
      </c>
      <c r="DX58" s="651"/>
      <c r="DY58" s="651"/>
    </row>
    <row r="59" ht="12.0" customHeight="1">
      <c r="A59" s="651">
        <v>201401.0</v>
      </c>
      <c r="B59" s="652">
        <v>5.2396028E7</v>
      </c>
      <c r="C59" s="652">
        <v>1.9573382E7</v>
      </c>
      <c r="D59" s="652">
        <v>3.2822646E7</v>
      </c>
      <c r="E59" s="652">
        <v>4.187943624631546E7</v>
      </c>
      <c r="F59" s="652">
        <v>0.0</v>
      </c>
      <c r="G59" s="652">
        <v>3.801204941483398E7</v>
      </c>
      <c r="H59" s="652">
        <v>-9027390.246315455</v>
      </c>
      <c r="I59" s="652"/>
      <c r="J59" s="652"/>
      <c r="K59" s="652">
        <v>6.0490573E7</v>
      </c>
      <c r="L59" s="652">
        <v>2.5305474E7</v>
      </c>
      <c r="M59" s="652">
        <v>3.5185099E7</v>
      </c>
      <c r="N59" s="652">
        <v>3.9895539E7</v>
      </c>
      <c r="O59" s="652">
        <v>-4710440.0</v>
      </c>
      <c r="P59" s="652"/>
      <c r="Q59" s="652"/>
      <c r="R59" s="652">
        <v>0.0</v>
      </c>
      <c r="S59" s="652">
        <v>0.0</v>
      </c>
      <c r="T59" s="652">
        <v>0.0</v>
      </c>
      <c r="U59" s="652">
        <v>4653191.0</v>
      </c>
      <c r="V59" s="652"/>
      <c r="W59" s="652">
        <v>4653191.0</v>
      </c>
      <c r="X59" s="652">
        <v>-4653191.0</v>
      </c>
      <c r="Y59" s="652"/>
      <c r="Z59" s="652"/>
      <c r="AA59" s="652">
        <v>0.0</v>
      </c>
      <c r="AB59" s="652">
        <v>0.0</v>
      </c>
      <c r="AC59" s="652">
        <v>0.0</v>
      </c>
      <c r="AD59" s="652">
        <v>4967270.0</v>
      </c>
      <c r="AE59" s="652">
        <v>-4967270.0</v>
      </c>
      <c r="AF59" s="652"/>
      <c r="AG59" s="652"/>
      <c r="AH59" s="652">
        <v>2.340666E7</v>
      </c>
      <c r="AI59" s="652">
        <v>1.4971064E7</v>
      </c>
      <c r="AJ59" s="652">
        <v>8435596.0</v>
      </c>
      <c r="AK59" s="652">
        <v>5121158.3</v>
      </c>
      <c r="AL59" s="652"/>
      <c r="AM59" s="652">
        <v>5121158.3</v>
      </c>
      <c r="AN59" s="652">
        <v>3338587.7</v>
      </c>
      <c r="AO59" s="652"/>
      <c r="AP59" s="652"/>
      <c r="AQ59" s="652">
        <v>2.9315248E7</v>
      </c>
      <c r="AR59" s="652">
        <v>1.8957504E7</v>
      </c>
      <c r="AS59" s="652">
        <v>1.0357744E7</v>
      </c>
      <c r="AT59" s="652">
        <v>5600887.0</v>
      </c>
      <c r="AU59" s="652">
        <v>4756857.0</v>
      </c>
      <c r="AV59" s="652"/>
      <c r="AW59" s="652"/>
      <c r="AX59" s="652">
        <v>1.532055E7</v>
      </c>
      <c r="AY59" s="652">
        <v>0.0</v>
      </c>
      <c r="AZ59" s="652">
        <v>1.532055E7</v>
      </c>
      <c r="BA59" s="652">
        <v>1.3092349E7</v>
      </c>
      <c r="BB59" s="652"/>
      <c r="BC59" s="652">
        <v>1.3092349E7</v>
      </c>
      <c r="BD59" s="652">
        <v>2233451.0</v>
      </c>
      <c r="BE59" s="652"/>
      <c r="BF59" s="652"/>
      <c r="BG59" s="652">
        <v>1.650315E7</v>
      </c>
      <c r="BH59" s="652">
        <v>0.0</v>
      </c>
      <c r="BI59" s="652">
        <v>1.650315E7</v>
      </c>
      <c r="BJ59" s="652">
        <v>1.1773883E7</v>
      </c>
      <c r="BK59" s="652">
        <v>4729267.0</v>
      </c>
      <c r="BL59" s="652"/>
      <c r="BM59" s="652"/>
      <c r="BN59" s="652">
        <v>2069600.0</v>
      </c>
      <c r="BO59" s="652">
        <v>0.0</v>
      </c>
      <c r="BP59" s="652">
        <v>2069600.0</v>
      </c>
      <c r="BQ59" s="652">
        <v>8715348.946315456</v>
      </c>
      <c r="BR59" s="652"/>
      <c r="BS59" s="652">
        <v>8715348.946315456</v>
      </c>
      <c r="BT59" s="652">
        <v>-6645748.946315456</v>
      </c>
      <c r="BU59" s="652"/>
      <c r="BV59" s="652"/>
      <c r="BW59" s="652">
        <v>501457.0</v>
      </c>
      <c r="BX59" s="652">
        <v>0.0</v>
      </c>
      <c r="BY59" s="652">
        <v>501457.0</v>
      </c>
      <c r="BZ59" s="651">
        <v>9425946.0</v>
      </c>
      <c r="CA59" s="651">
        <v>-8924489.0</v>
      </c>
      <c r="CB59" s="651"/>
      <c r="CC59" s="651"/>
      <c r="CD59" s="651">
        <v>4037355.0</v>
      </c>
      <c r="CE59" s="651">
        <v>2777682.0</v>
      </c>
      <c r="CF59" s="651">
        <v>1259673.0</v>
      </c>
      <c r="CG59" s="651">
        <v>1733681.65</v>
      </c>
      <c r="CH59" s="652"/>
      <c r="CI59" s="652">
        <v>1733681.65</v>
      </c>
      <c r="CJ59" s="652">
        <v>-474008.6499999999</v>
      </c>
      <c r="CK59" s="652"/>
      <c r="CL59" s="652"/>
      <c r="CM59" s="652">
        <v>3947000.0</v>
      </c>
      <c r="CN59" s="652">
        <v>2224500.0</v>
      </c>
      <c r="CO59" s="652">
        <v>1722500.0</v>
      </c>
      <c r="CP59" s="652">
        <v>1329125.0</v>
      </c>
      <c r="CQ59" s="652">
        <v>393375.0</v>
      </c>
      <c r="CR59" s="652"/>
      <c r="CS59" s="652"/>
      <c r="CT59" s="651">
        <v>7561863.0</v>
      </c>
      <c r="CU59" s="651">
        <v>1824636.0</v>
      </c>
      <c r="CV59" s="651">
        <v>5737227.0</v>
      </c>
      <c r="CW59" s="651">
        <v>8563707.35</v>
      </c>
      <c r="CX59" s="651"/>
      <c r="CY59" s="651">
        <v>4696320.518518519</v>
      </c>
      <c r="CZ59" s="651">
        <v>-2826480.3499999996</v>
      </c>
      <c r="DA59" s="651"/>
      <c r="DB59" s="651"/>
      <c r="DC59" s="651">
        <v>1.0223718E7</v>
      </c>
      <c r="DD59" s="651">
        <v>4123470.0</v>
      </c>
      <c r="DE59" s="651">
        <v>6100248.0</v>
      </c>
      <c r="DF59" s="651">
        <v>6798428.0</v>
      </c>
      <c r="DG59" s="651">
        <v>-698180.0</v>
      </c>
      <c r="DH59" s="651"/>
      <c r="DI59" s="651"/>
      <c r="DJ59" s="651">
        <v>0.0</v>
      </c>
      <c r="DK59" s="651">
        <v>0.0</v>
      </c>
      <c r="DL59" s="651">
        <v>0.0</v>
      </c>
      <c r="DM59" s="651">
        <v>0.0</v>
      </c>
      <c r="DN59" s="651">
        <v>0.0</v>
      </c>
      <c r="DO59" s="651">
        <v>0.0</v>
      </c>
      <c r="DP59" s="651">
        <v>0.0</v>
      </c>
      <c r="DQ59" s="651"/>
      <c r="DR59" s="651"/>
      <c r="DS59" s="651">
        <v>0.0</v>
      </c>
      <c r="DT59" s="651">
        <v>0.0</v>
      </c>
      <c r="DU59" s="651">
        <v>0.0</v>
      </c>
      <c r="DV59" s="651">
        <v>0.0</v>
      </c>
      <c r="DW59" s="651">
        <v>0.0</v>
      </c>
      <c r="DX59" s="651"/>
      <c r="DY59" s="651"/>
    </row>
    <row r="60" ht="12.0" customHeight="1">
      <c r="A60" s="651">
        <v>201402.0</v>
      </c>
      <c r="B60" s="652">
        <v>5.6151228E7</v>
      </c>
      <c r="C60" s="652">
        <v>2.3945547E7</v>
      </c>
      <c r="D60" s="652">
        <v>3.2205681E7</v>
      </c>
      <c r="E60" s="652">
        <v>3.754094099631546E7</v>
      </c>
      <c r="F60" s="652">
        <v>0.0</v>
      </c>
      <c r="G60" s="652">
        <v>3.366429533335249E7</v>
      </c>
      <c r="H60" s="652">
        <v>-5334759.996315457</v>
      </c>
      <c r="I60" s="652"/>
      <c r="J60" s="652"/>
      <c r="K60" s="652">
        <v>6.1726258E7</v>
      </c>
      <c r="L60" s="652">
        <v>2.5589244E7</v>
      </c>
      <c r="M60" s="652">
        <v>3.6137014E7</v>
      </c>
      <c r="N60" s="652">
        <v>4.0663977E7</v>
      </c>
      <c r="O60" s="652">
        <v>-4526963.0</v>
      </c>
      <c r="P60" s="652"/>
      <c r="Q60" s="652"/>
      <c r="R60" s="652">
        <v>0.0</v>
      </c>
      <c r="S60" s="652">
        <v>0.0</v>
      </c>
      <c r="T60" s="652">
        <v>0.0</v>
      </c>
      <c r="U60" s="652">
        <v>5951745.0</v>
      </c>
      <c r="V60" s="652"/>
      <c r="W60" s="652">
        <v>5951745.0</v>
      </c>
      <c r="X60" s="652">
        <v>-5951745.0</v>
      </c>
      <c r="Y60" s="652"/>
      <c r="Z60" s="652"/>
      <c r="AA60" s="652">
        <v>0.0</v>
      </c>
      <c r="AB60" s="652">
        <v>0.0</v>
      </c>
      <c r="AC60" s="652">
        <v>0.0</v>
      </c>
      <c r="AD60" s="652">
        <v>4467270.0</v>
      </c>
      <c r="AE60" s="652">
        <v>-4467270.0</v>
      </c>
      <c r="AF60" s="652"/>
      <c r="AG60" s="652"/>
      <c r="AH60" s="652">
        <v>1.9655434E7</v>
      </c>
      <c r="AI60" s="652">
        <v>1.21988E7</v>
      </c>
      <c r="AJ60" s="652">
        <v>7456634.0</v>
      </c>
      <c r="AK60" s="652">
        <v>5200429.7</v>
      </c>
      <c r="AL60" s="652"/>
      <c r="AM60" s="652">
        <v>5200429.7</v>
      </c>
      <c r="AN60" s="652">
        <v>2256204.3</v>
      </c>
      <c r="AO60" s="652"/>
      <c r="AP60" s="652"/>
      <c r="AQ60" s="652">
        <v>2.5686458E7</v>
      </c>
      <c r="AR60" s="652">
        <v>1.6585749E7</v>
      </c>
      <c r="AS60" s="652">
        <v>9100709.0</v>
      </c>
      <c r="AT60" s="652">
        <v>4768036.0</v>
      </c>
      <c r="AU60" s="652">
        <v>4332673.0</v>
      </c>
      <c r="AV60" s="652"/>
      <c r="AW60" s="652"/>
      <c r="AX60" s="652">
        <v>1.1537925E7</v>
      </c>
      <c r="AY60" s="652">
        <v>0.0</v>
      </c>
      <c r="AZ60" s="652">
        <v>1.1537925E7</v>
      </c>
      <c r="BA60" s="652">
        <v>1.069631125E7</v>
      </c>
      <c r="BB60" s="652"/>
      <c r="BC60" s="652">
        <v>1.069631125E7</v>
      </c>
      <c r="BD60" s="652">
        <v>841613.75</v>
      </c>
      <c r="BE60" s="652"/>
      <c r="BF60" s="652"/>
      <c r="BG60" s="652">
        <v>1.425345E7</v>
      </c>
      <c r="BH60" s="652">
        <v>0.0</v>
      </c>
      <c r="BI60" s="652">
        <v>1.425345E7</v>
      </c>
      <c r="BJ60" s="652">
        <v>1.2852462E7</v>
      </c>
      <c r="BK60" s="652">
        <v>1400988.0</v>
      </c>
      <c r="BL60" s="652"/>
      <c r="BM60" s="652"/>
      <c r="BN60" s="652">
        <v>4472644.0</v>
      </c>
      <c r="BO60" s="652">
        <v>0.0</v>
      </c>
      <c r="BP60" s="652">
        <v>4472644.0</v>
      </c>
      <c r="BQ60" s="652">
        <v>6976687.146315456</v>
      </c>
      <c r="BR60" s="652"/>
      <c r="BS60" s="652">
        <v>6976687.146315456</v>
      </c>
      <c r="BT60" s="652">
        <v>-2504043.1463154564</v>
      </c>
      <c r="BU60" s="652"/>
      <c r="BV60" s="652"/>
      <c r="BW60" s="652">
        <v>4488982.0</v>
      </c>
      <c r="BX60" s="652">
        <v>0.0</v>
      </c>
      <c r="BY60" s="652">
        <v>4488982.0</v>
      </c>
      <c r="BZ60" s="651">
        <v>1.0549322E7</v>
      </c>
      <c r="CA60" s="651">
        <v>-6060340.0</v>
      </c>
      <c r="CB60" s="651"/>
      <c r="CC60" s="651"/>
      <c r="CD60" s="651">
        <v>3955865.0</v>
      </c>
      <c r="CE60" s="651">
        <v>2748881.0</v>
      </c>
      <c r="CF60" s="651">
        <v>1206984.0</v>
      </c>
      <c r="CG60" s="651">
        <v>1972216.2</v>
      </c>
      <c r="CH60" s="652"/>
      <c r="CI60" s="652">
        <v>1972216.2</v>
      </c>
      <c r="CJ60" s="652">
        <v>-764732.2</v>
      </c>
      <c r="CK60" s="652"/>
      <c r="CL60" s="652"/>
      <c r="CM60" s="652">
        <v>3782000.0</v>
      </c>
      <c r="CN60" s="652">
        <v>2199500.0</v>
      </c>
      <c r="CO60" s="652">
        <v>1582500.0</v>
      </c>
      <c r="CP60" s="652">
        <v>1322125.0</v>
      </c>
      <c r="CQ60" s="652">
        <v>260375.0</v>
      </c>
      <c r="CR60" s="652"/>
      <c r="CS60" s="652"/>
      <c r="CT60" s="651">
        <v>1.652936E7</v>
      </c>
      <c r="CU60" s="651">
        <v>8997866.0</v>
      </c>
      <c r="CV60" s="651">
        <v>7531494.0</v>
      </c>
      <c r="CW60" s="651">
        <v>6743551.7</v>
      </c>
      <c r="CX60" s="651"/>
      <c r="CY60" s="651">
        <v>2866906.037037037</v>
      </c>
      <c r="CZ60" s="651">
        <v>787942.2999999998</v>
      </c>
      <c r="DA60" s="651"/>
      <c r="DB60" s="651"/>
      <c r="DC60" s="651">
        <v>1.3515368E7</v>
      </c>
      <c r="DD60" s="651">
        <v>6803995.0</v>
      </c>
      <c r="DE60" s="651">
        <v>6711373.0</v>
      </c>
      <c r="DF60" s="651">
        <v>6704761.0</v>
      </c>
      <c r="DG60" s="651">
        <v>6612.0</v>
      </c>
      <c r="DH60" s="651"/>
      <c r="DI60" s="651"/>
      <c r="DJ60" s="651">
        <v>0.0</v>
      </c>
      <c r="DK60" s="651">
        <v>0.0</v>
      </c>
      <c r="DL60" s="651">
        <v>0.0</v>
      </c>
      <c r="DM60" s="651">
        <v>0.0</v>
      </c>
      <c r="DN60" s="651">
        <v>0.0</v>
      </c>
      <c r="DO60" s="651">
        <v>0.0</v>
      </c>
      <c r="DP60" s="651">
        <v>0.0</v>
      </c>
      <c r="DQ60" s="651"/>
      <c r="DR60" s="651"/>
      <c r="DS60" s="651">
        <v>0.0</v>
      </c>
      <c r="DT60" s="651">
        <v>0.0</v>
      </c>
      <c r="DU60" s="651">
        <v>0.0</v>
      </c>
      <c r="DV60" s="651">
        <v>0.0</v>
      </c>
      <c r="DW60" s="651">
        <v>0.0</v>
      </c>
      <c r="DX60" s="651"/>
      <c r="DY60" s="651"/>
    </row>
    <row r="61" ht="12.0" customHeight="1">
      <c r="A61" s="651">
        <v>201403.0</v>
      </c>
      <c r="B61" s="652">
        <v>5.836515E7</v>
      </c>
      <c r="C61" s="652">
        <v>1.4924589E7</v>
      </c>
      <c r="D61" s="652">
        <v>4.3440561E7</v>
      </c>
      <c r="E61" s="652">
        <v>5.211649110000001E7</v>
      </c>
      <c r="F61" s="652">
        <v>0.0</v>
      </c>
      <c r="G61" s="652">
        <v>4.734248065740742E7</v>
      </c>
      <c r="H61" s="652">
        <v>-8665529.100000001</v>
      </c>
      <c r="I61" s="652"/>
      <c r="J61" s="652"/>
      <c r="K61" s="652">
        <v>5.5762942E7</v>
      </c>
      <c r="L61" s="652">
        <v>1.6534896E7</v>
      </c>
      <c r="M61" s="652">
        <v>3.9228046E7</v>
      </c>
      <c r="N61" s="652">
        <v>4.258703E7</v>
      </c>
      <c r="O61" s="652">
        <v>-3358984.0</v>
      </c>
      <c r="P61" s="652"/>
      <c r="Q61" s="652"/>
      <c r="R61" s="652">
        <v>0.0</v>
      </c>
      <c r="S61" s="652">
        <v>0.0</v>
      </c>
      <c r="T61" s="652">
        <v>0.0</v>
      </c>
      <c r="U61" s="652">
        <v>6770925.0</v>
      </c>
      <c r="V61" s="652"/>
      <c r="W61" s="652">
        <v>6770925.0</v>
      </c>
      <c r="X61" s="652">
        <v>-6770925.0</v>
      </c>
      <c r="Y61" s="652"/>
      <c r="Z61" s="652"/>
      <c r="AA61" s="652">
        <v>0.0</v>
      </c>
      <c r="AB61" s="652">
        <v>0.0</v>
      </c>
      <c r="AC61" s="652">
        <v>0.0</v>
      </c>
      <c r="AD61" s="652">
        <v>4572270.0</v>
      </c>
      <c r="AE61" s="652">
        <v>-4572270.0</v>
      </c>
      <c r="AF61" s="652"/>
      <c r="AG61" s="652"/>
      <c r="AH61" s="652">
        <v>1.7072027E7</v>
      </c>
      <c r="AI61" s="652">
        <v>1.0360026E7</v>
      </c>
      <c r="AJ61" s="652">
        <v>6712001.0</v>
      </c>
      <c r="AK61" s="652">
        <v>6141014.1</v>
      </c>
      <c r="AL61" s="652"/>
      <c r="AM61" s="652">
        <v>6141014.1</v>
      </c>
      <c r="AN61" s="652">
        <v>580887.9000000004</v>
      </c>
      <c r="AO61" s="652"/>
      <c r="AP61" s="652"/>
      <c r="AQ61" s="652">
        <v>2.1679417E7</v>
      </c>
      <c r="AR61" s="652">
        <v>1.3735163E7</v>
      </c>
      <c r="AS61" s="652">
        <v>7944254.0</v>
      </c>
      <c r="AT61" s="652">
        <v>5450213.0</v>
      </c>
      <c r="AU61" s="652">
        <v>2494041.0</v>
      </c>
      <c r="AV61" s="652"/>
      <c r="AW61" s="652"/>
      <c r="AX61" s="652">
        <v>2.0458462E7</v>
      </c>
      <c r="AY61" s="652">
        <v>0.0</v>
      </c>
      <c r="AZ61" s="652">
        <v>2.0458462E7</v>
      </c>
      <c r="BA61" s="652">
        <v>1.72657011E7</v>
      </c>
      <c r="BB61" s="652"/>
      <c r="BC61" s="652">
        <v>1.72657011E7</v>
      </c>
      <c r="BD61" s="652">
        <v>3192760.8999999985</v>
      </c>
      <c r="BE61" s="652"/>
      <c r="BF61" s="652"/>
      <c r="BG61" s="652">
        <v>2.174405E7</v>
      </c>
      <c r="BH61" s="652">
        <v>0.0</v>
      </c>
      <c r="BI61" s="652">
        <v>2.174405E7</v>
      </c>
      <c r="BJ61" s="652">
        <v>1.4693394E7</v>
      </c>
      <c r="BK61" s="652">
        <v>7050656.0</v>
      </c>
      <c r="BL61" s="652"/>
      <c r="BM61" s="652"/>
      <c r="BN61" s="652">
        <v>7502352.0</v>
      </c>
      <c r="BO61" s="652">
        <v>0.0</v>
      </c>
      <c r="BP61" s="652">
        <v>7502352.0</v>
      </c>
      <c r="BQ61" s="652">
        <v>1.15307306E7</v>
      </c>
      <c r="BR61" s="652"/>
      <c r="BS61" s="652">
        <v>1.15307306E7</v>
      </c>
      <c r="BT61" s="652">
        <v>-4028378.5999999996</v>
      </c>
      <c r="BU61" s="652"/>
      <c r="BV61" s="652"/>
      <c r="BW61" s="652">
        <v>5836183.0</v>
      </c>
      <c r="BX61" s="652">
        <v>0.0</v>
      </c>
      <c r="BY61" s="652">
        <v>5836183.0</v>
      </c>
      <c r="BZ61" s="651">
        <v>9892682.0</v>
      </c>
      <c r="CA61" s="651">
        <v>-4056499.0</v>
      </c>
      <c r="CB61" s="651"/>
      <c r="CC61" s="651"/>
      <c r="CD61" s="651">
        <v>4884382.0</v>
      </c>
      <c r="CE61" s="651">
        <v>3492113.0</v>
      </c>
      <c r="CF61" s="651">
        <v>1392269.0</v>
      </c>
      <c r="CG61" s="651">
        <v>311600.45</v>
      </c>
      <c r="CH61" s="652"/>
      <c r="CI61" s="652">
        <v>311600.45</v>
      </c>
      <c r="CJ61" s="652">
        <v>1081168.55</v>
      </c>
      <c r="CK61" s="652"/>
      <c r="CL61" s="652"/>
      <c r="CM61" s="652">
        <v>3517000.0</v>
      </c>
      <c r="CN61" s="652">
        <v>2074500.0</v>
      </c>
      <c r="CO61" s="652">
        <v>1442500.0</v>
      </c>
      <c r="CP61" s="652">
        <v>1345175.0</v>
      </c>
      <c r="CQ61" s="652">
        <v>97325.0</v>
      </c>
      <c r="CR61" s="652"/>
      <c r="CS61" s="652"/>
      <c r="CT61" s="651">
        <v>8447927.0</v>
      </c>
      <c r="CU61" s="651">
        <v>1072450.0</v>
      </c>
      <c r="CV61" s="651">
        <v>7375477.0</v>
      </c>
      <c r="CW61" s="651">
        <v>1.009651985E7</v>
      </c>
      <c r="CX61" s="651"/>
      <c r="CY61" s="651">
        <v>5322509.407407408</v>
      </c>
      <c r="CZ61" s="651">
        <v>-2721042.8499999996</v>
      </c>
      <c r="DA61" s="651"/>
      <c r="DB61" s="651"/>
      <c r="DC61" s="651">
        <v>2986292.0</v>
      </c>
      <c r="DD61" s="651">
        <v>725232.0</v>
      </c>
      <c r="DE61" s="651">
        <v>2261060.0</v>
      </c>
      <c r="DF61" s="651">
        <v>6633297.0</v>
      </c>
      <c r="DG61" s="651">
        <v>-4372237.0</v>
      </c>
      <c r="DH61" s="651"/>
      <c r="DI61" s="651"/>
      <c r="DJ61" s="651">
        <v>0.0</v>
      </c>
      <c r="DK61" s="651">
        <v>0.0</v>
      </c>
      <c r="DL61" s="651">
        <v>0.0</v>
      </c>
      <c r="DM61" s="651">
        <v>0.0</v>
      </c>
      <c r="DN61" s="651">
        <v>0.0</v>
      </c>
      <c r="DO61" s="651">
        <v>0.0</v>
      </c>
      <c r="DP61" s="651">
        <v>0.0</v>
      </c>
      <c r="DQ61" s="651"/>
      <c r="DR61" s="651"/>
      <c r="DS61" s="651">
        <v>0.0</v>
      </c>
      <c r="DT61" s="651">
        <v>0.0</v>
      </c>
      <c r="DU61" s="651">
        <v>0.0</v>
      </c>
      <c r="DV61" s="651">
        <v>0.0</v>
      </c>
      <c r="DW61" s="651">
        <v>0.0</v>
      </c>
      <c r="DX61" s="651"/>
      <c r="DY61" s="651"/>
    </row>
    <row r="62" ht="12.0" customHeight="1">
      <c r="A62" s="651">
        <v>201404.0</v>
      </c>
      <c r="B62" s="652">
        <v>8.2011997E7</v>
      </c>
      <c r="C62" s="652">
        <v>1.571781E7</v>
      </c>
      <c r="D62" s="652">
        <v>6.6294187E7</v>
      </c>
      <c r="E62" s="652">
        <v>3.5166846E7</v>
      </c>
      <c r="F62" s="652">
        <v>8818177.0</v>
      </c>
      <c r="G62" s="652">
        <v>4.91083764074074E7</v>
      </c>
      <c r="H62" s="652">
        <v>1.718581059259259E7</v>
      </c>
      <c r="I62" s="652"/>
      <c r="J62" s="652"/>
      <c r="K62" s="652">
        <v>7.5112439E7</v>
      </c>
      <c r="L62" s="652">
        <v>1.5529726E7</v>
      </c>
      <c r="M62" s="652">
        <v>5.9582713E7</v>
      </c>
      <c r="N62" s="652">
        <v>5.4986153E7</v>
      </c>
      <c r="O62" s="652">
        <v>4596560.0</v>
      </c>
      <c r="P62" s="652"/>
      <c r="Q62" s="652"/>
      <c r="R62" s="652">
        <v>0.0</v>
      </c>
      <c r="S62" s="652">
        <v>0.0</v>
      </c>
      <c r="T62" s="652">
        <v>0.0</v>
      </c>
      <c r="U62" s="652">
        <v>6590635.0</v>
      </c>
      <c r="V62" s="652">
        <v>1485415.0</v>
      </c>
      <c r="W62" s="652">
        <v>6212470.555555556</v>
      </c>
      <c r="X62" s="652">
        <v>-6212470.555555556</v>
      </c>
      <c r="Y62" s="652"/>
      <c r="Z62" s="652"/>
      <c r="AA62" s="652">
        <v>0.0</v>
      </c>
      <c r="AB62" s="652">
        <v>0.0</v>
      </c>
      <c r="AC62" s="652">
        <v>0.0</v>
      </c>
      <c r="AD62" s="652">
        <v>6271593.0</v>
      </c>
      <c r="AE62" s="652">
        <v>-6271593.0</v>
      </c>
      <c r="AF62" s="652"/>
      <c r="AG62" s="652"/>
      <c r="AH62" s="652">
        <v>1.8578715E7</v>
      </c>
      <c r="AI62" s="652">
        <v>1.0801913E7</v>
      </c>
      <c r="AJ62" s="652">
        <v>7776802.0</v>
      </c>
      <c r="AK62" s="652">
        <v>5145239.0</v>
      </c>
      <c r="AL62" s="652">
        <v>2598146.0</v>
      </c>
      <c r="AM62" s="652">
        <v>5531319.296296297</v>
      </c>
      <c r="AN62" s="652">
        <v>2245482.7037037034</v>
      </c>
      <c r="AO62" s="652"/>
      <c r="AP62" s="652"/>
      <c r="AQ62" s="652">
        <v>1.6011447E7</v>
      </c>
      <c r="AR62" s="652">
        <v>9775545.0</v>
      </c>
      <c r="AS62" s="652">
        <v>6235902.0</v>
      </c>
      <c r="AT62" s="652">
        <v>6027660.0</v>
      </c>
      <c r="AU62" s="652">
        <v>208242.0</v>
      </c>
      <c r="AV62" s="652"/>
      <c r="AW62" s="652"/>
      <c r="AX62" s="652">
        <v>3.7610973E7</v>
      </c>
      <c r="AY62" s="652">
        <v>0.0</v>
      </c>
      <c r="AZ62" s="652">
        <v>3.7610973E7</v>
      </c>
      <c r="BA62" s="652">
        <v>1.5744368E7</v>
      </c>
      <c r="BB62" s="652">
        <v>3152099.0</v>
      </c>
      <c r="BC62" s="652">
        <v>1.7597605333333332E7</v>
      </c>
      <c r="BD62" s="652">
        <v>2.0013367666666668E7</v>
      </c>
      <c r="BE62" s="652"/>
      <c r="BF62" s="652"/>
      <c r="BG62" s="652">
        <v>3.358308E7</v>
      </c>
      <c r="BH62" s="652">
        <v>0.0</v>
      </c>
      <c r="BI62" s="652">
        <v>3.358308E7</v>
      </c>
      <c r="BJ62" s="652">
        <v>1.74803E7</v>
      </c>
      <c r="BK62" s="652">
        <v>1.610278E7</v>
      </c>
      <c r="BL62" s="652"/>
      <c r="BM62" s="652"/>
      <c r="BN62" s="652">
        <v>1.7274147E7</v>
      </c>
      <c r="BO62" s="652">
        <v>1739816.0</v>
      </c>
      <c r="BP62" s="652">
        <v>1.5534331E7</v>
      </c>
      <c r="BQ62" s="652">
        <v>666175.0</v>
      </c>
      <c r="BR62" s="652">
        <v>0.0</v>
      </c>
      <c r="BS62" s="652">
        <v>1.1280877037037037E7</v>
      </c>
      <c r="BT62" s="652">
        <v>4253453.962962959</v>
      </c>
      <c r="BU62" s="652"/>
      <c r="BV62" s="652"/>
      <c r="BW62" s="652">
        <v>9196878.0</v>
      </c>
      <c r="BX62" s="652">
        <v>0.0</v>
      </c>
      <c r="BY62" s="652">
        <v>9196878.0</v>
      </c>
      <c r="BZ62" s="651">
        <v>1.0039645E7</v>
      </c>
      <c r="CA62" s="651">
        <v>-842767.0</v>
      </c>
      <c r="CB62" s="651"/>
      <c r="CC62" s="651"/>
      <c r="CD62" s="651">
        <v>4968762.0</v>
      </c>
      <c r="CE62" s="651">
        <v>3176081.0</v>
      </c>
      <c r="CF62" s="651">
        <v>1792681.0</v>
      </c>
      <c r="CG62" s="651">
        <v>1886720.0</v>
      </c>
      <c r="CH62" s="652">
        <v>1582517.0</v>
      </c>
      <c r="CI62" s="652">
        <v>1996977.6296296297</v>
      </c>
      <c r="CJ62" s="652">
        <v>-204296.62962962966</v>
      </c>
      <c r="CK62" s="652"/>
      <c r="CL62" s="652"/>
      <c r="CM62" s="652">
        <v>6090640.0</v>
      </c>
      <c r="CN62" s="652">
        <v>2943564.0</v>
      </c>
      <c r="CO62" s="652">
        <v>3147076.0</v>
      </c>
      <c r="CP62" s="652">
        <v>2628339.0</v>
      </c>
      <c r="CQ62" s="652">
        <v>518737.0</v>
      </c>
      <c r="CR62" s="652"/>
      <c r="CS62" s="652"/>
      <c r="CT62" s="651">
        <v>3579400.0</v>
      </c>
      <c r="CU62" s="651">
        <v>0.0</v>
      </c>
      <c r="CV62" s="651">
        <v>3579400.0</v>
      </c>
      <c r="CW62" s="651">
        <v>5133709.0</v>
      </c>
      <c r="CX62" s="651">
        <v>0.0</v>
      </c>
      <c r="CY62" s="651">
        <v>6489126.555555556</v>
      </c>
      <c r="CZ62" s="651">
        <v>-2909726.555555556</v>
      </c>
      <c r="DA62" s="651"/>
      <c r="DB62" s="651"/>
      <c r="DC62" s="651">
        <v>1.0230394E7</v>
      </c>
      <c r="DD62" s="651">
        <v>2810616.0</v>
      </c>
      <c r="DE62" s="651">
        <v>7419778.0</v>
      </c>
      <c r="DF62" s="651">
        <v>1.2538618E7</v>
      </c>
      <c r="DG62" s="651">
        <v>-5118840.0</v>
      </c>
      <c r="DH62" s="651"/>
      <c r="DI62" s="651"/>
      <c r="DJ62" s="651">
        <v>0.0</v>
      </c>
      <c r="DK62" s="651">
        <v>0.0</v>
      </c>
      <c r="DL62" s="651">
        <v>0.0</v>
      </c>
      <c r="DM62" s="651">
        <v>0.0</v>
      </c>
      <c r="DN62" s="651">
        <v>0.0</v>
      </c>
      <c r="DO62" s="651">
        <v>0.0</v>
      </c>
      <c r="DP62" s="651">
        <v>0.0</v>
      </c>
      <c r="DQ62" s="651"/>
      <c r="DR62" s="651"/>
      <c r="DS62" s="651">
        <v>0.0</v>
      </c>
      <c r="DT62" s="651">
        <v>0.0</v>
      </c>
      <c r="DU62" s="651">
        <v>0.0</v>
      </c>
      <c r="DV62" s="651">
        <v>0.0</v>
      </c>
      <c r="DW62" s="651">
        <v>0.0</v>
      </c>
      <c r="DX62" s="651"/>
      <c r="DY62" s="651"/>
    </row>
    <row r="63" ht="12.0" customHeight="1">
      <c r="A63" s="651">
        <v>201405.0</v>
      </c>
      <c r="B63" s="652">
        <v>9.0208049E7</v>
      </c>
      <c r="C63" s="652">
        <v>2.2515257E7</v>
      </c>
      <c r="D63" s="652">
        <v>6.7692792E7</v>
      </c>
      <c r="E63" s="652">
        <v>2.6628704E7</v>
      </c>
      <c r="F63" s="652">
        <v>9135595.0</v>
      </c>
      <c r="G63" s="652">
        <v>4.162700685185185E7</v>
      </c>
      <c r="H63" s="652">
        <v>2.606578514814815E7</v>
      </c>
      <c r="I63" s="652"/>
      <c r="J63" s="652"/>
      <c r="K63" s="652">
        <v>8.7136883E7</v>
      </c>
      <c r="L63" s="652">
        <v>2.1213734E7</v>
      </c>
      <c r="M63" s="652">
        <v>6.5923149E7</v>
      </c>
      <c r="N63" s="652">
        <v>5.3658764E7</v>
      </c>
      <c r="O63" s="652">
        <v>1.2264385E7</v>
      </c>
      <c r="P63" s="652"/>
      <c r="Q63" s="652"/>
      <c r="R63" s="652">
        <v>0.0</v>
      </c>
      <c r="S63" s="652">
        <v>0.0</v>
      </c>
      <c r="T63" s="652">
        <v>0.0</v>
      </c>
      <c r="U63" s="652">
        <v>4900253.0</v>
      </c>
      <c r="V63" s="652">
        <v>1459965.0</v>
      </c>
      <c r="W63" s="652">
        <v>4645416.851851852</v>
      </c>
      <c r="X63" s="652">
        <v>-4645416.851851852</v>
      </c>
      <c r="Y63" s="652"/>
      <c r="Z63" s="652"/>
      <c r="AA63" s="652">
        <v>0.0</v>
      </c>
      <c r="AB63" s="652">
        <v>0.0</v>
      </c>
      <c r="AC63" s="652">
        <v>0.0</v>
      </c>
      <c r="AD63" s="652">
        <v>4966037.0</v>
      </c>
      <c r="AE63" s="652">
        <v>-4966037.0</v>
      </c>
      <c r="AF63" s="652"/>
      <c r="AG63" s="652"/>
      <c r="AH63" s="652">
        <v>2.0878425E7</v>
      </c>
      <c r="AI63" s="652">
        <v>1.2309851E7</v>
      </c>
      <c r="AJ63" s="652">
        <v>8568574.0</v>
      </c>
      <c r="AK63" s="652">
        <v>5604731.0</v>
      </c>
      <c r="AL63" s="652">
        <v>2860407.0</v>
      </c>
      <c r="AM63" s="652">
        <v>6036156.925925926</v>
      </c>
      <c r="AN63" s="652">
        <v>2532417.0740740737</v>
      </c>
      <c r="AO63" s="652"/>
      <c r="AP63" s="652"/>
      <c r="AQ63" s="652">
        <v>1.8749651E7</v>
      </c>
      <c r="AR63" s="652">
        <v>1.1469933E7</v>
      </c>
      <c r="AS63" s="652">
        <v>7279718.0</v>
      </c>
      <c r="AT63" s="652">
        <v>5919794.0</v>
      </c>
      <c r="AU63" s="652">
        <v>1359924.0</v>
      </c>
      <c r="AV63" s="652"/>
      <c r="AW63" s="652"/>
      <c r="AX63" s="652">
        <v>4.338513E7</v>
      </c>
      <c r="AY63" s="652">
        <v>0.0</v>
      </c>
      <c r="AZ63" s="652">
        <v>4.338513E7</v>
      </c>
      <c r="BA63" s="652">
        <v>1.0898579E7</v>
      </c>
      <c r="BB63" s="652">
        <v>2967315.0</v>
      </c>
      <c r="BC63" s="652">
        <v>1.3524791296296297E7</v>
      </c>
      <c r="BD63" s="652">
        <v>2.98603387037037E7</v>
      </c>
      <c r="BE63" s="652"/>
      <c r="BF63" s="652"/>
      <c r="BG63" s="652">
        <v>4.088516E7</v>
      </c>
      <c r="BH63" s="652">
        <v>0.0</v>
      </c>
      <c r="BI63" s="652">
        <v>4.088516E7</v>
      </c>
      <c r="BJ63" s="652">
        <v>1.861633E7</v>
      </c>
      <c r="BK63" s="652">
        <v>2.226883E7</v>
      </c>
      <c r="BL63" s="652"/>
      <c r="BM63" s="652"/>
      <c r="BN63" s="652">
        <v>1.5751367E7</v>
      </c>
      <c r="BO63" s="652">
        <v>6362134.0</v>
      </c>
      <c r="BP63" s="652">
        <v>9389233.0</v>
      </c>
      <c r="BQ63" s="652">
        <v>617932.0</v>
      </c>
      <c r="BR63" s="652">
        <v>0.0</v>
      </c>
      <c r="BS63" s="652">
        <v>1.0578222333333332E7</v>
      </c>
      <c r="BT63" s="652">
        <v>-1188989.333333332</v>
      </c>
      <c r="BU63" s="652"/>
      <c r="BV63" s="652"/>
      <c r="BW63" s="652">
        <v>3285031.0</v>
      </c>
      <c r="BX63" s="652">
        <v>0.0</v>
      </c>
      <c r="BY63" s="652">
        <v>3285031.0</v>
      </c>
      <c r="BZ63" s="651">
        <v>1.1534694E7</v>
      </c>
      <c r="CA63" s="651">
        <v>-8249663.0</v>
      </c>
      <c r="CB63" s="651"/>
      <c r="CC63" s="651"/>
      <c r="CD63" s="651">
        <v>6382246.0</v>
      </c>
      <c r="CE63" s="651">
        <v>3843272.0</v>
      </c>
      <c r="CF63" s="651">
        <v>2538974.0</v>
      </c>
      <c r="CG63" s="651">
        <v>2206884.0</v>
      </c>
      <c r="CH63" s="652">
        <v>1847908.0</v>
      </c>
      <c r="CI63" s="652">
        <v>2368365.3333333335</v>
      </c>
      <c r="CJ63" s="652">
        <v>170608.6666666665</v>
      </c>
      <c r="CK63" s="652"/>
      <c r="CL63" s="652"/>
      <c r="CM63" s="652">
        <v>7406440.0</v>
      </c>
      <c r="CN63" s="652">
        <v>2900004.0</v>
      </c>
      <c r="CO63" s="652">
        <v>4506436.0</v>
      </c>
      <c r="CP63" s="652">
        <v>2709032.0</v>
      </c>
      <c r="CQ63" s="652">
        <v>1797404.0</v>
      </c>
      <c r="CR63" s="652"/>
      <c r="CS63" s="652"/>
      <c r="CT63" s="651">
        <v>3810881.0</v>
      </c>
      <c r="CU63" s="651">
        <v>0.0</v>
      </c>
      <c r="CV63" s="651">
        <v>3810881.0</v>
      </c>
      <c r="CW63" s="651">
        <v>2400325.0</v>
      </c>
      <c r="CX63" s="651">
        <v>0.0</v>
      </c>
      <c r="CY63" s="651">
        <v>4474054.111111111</v>
      </c>
      <c r="CZ63" s="651">
        <v>-663173.111111111</v>
      </c>
      <c r="DA63" s="651"/>
      <c r="DB63" s="651"/>
      <c r="DC63" s="651">
        <v>1.6810601E7</v>
      </c>
      <c r="DD63" s="651">
        <v>6843797.0</v>
      </c>
      <c r="DE63" s="651">
        <v>9966804.0</v>
      </c>
      <c r="DF63" s="651">
        <v>9912877.0</v>
      </c>
      <c r="DG63" s="651">
        <v>53927.0</v>
      </c>
      <c r="DH63" s="651"/>
      <c r="DI63" s="651"/>
      <c r="DJ63" s="651">
        <v>0.0</v>
      </c>
      <c r="DK63" s="651">
        <v>0.0</v>
      </c>
      <c r="DL63" s="651">
        <v>0.0</v>
      </c>
      <c r="DM63" s="651">
        <v>0.0</v>
      </c>
      <c r="DN63" s="651">
        <v>0.0</v>
      </c>
      <c r="DO63" s="651">
        <v>0.0</v>
      </c>
      <c r="DP63" s="651">
        <v>0.0</v>
      </c>
      <c r="DQ63" s="651"/>
      <c r="DR63" s="651"/>
      <c r="DS63" s="651">
        <v>0.0</v>
      </c>
      <c r="DT63" s="651">
        <v>0.0</v>
      </c>
      <c r="DU63" s="651">
        <v>0.0</v>
      </c>
      <c r="DV63" s="651">
        <v>0.0</v>
      </c>
      <c r="DW63" s="651">
        <v>0.0</v>
      </c>
      <c r="DX63" s="651"/>
      <c r="DY63" s="651"/>
    </row>
    <row r="64" ht="12.0" customHeight="1">
      <c r="A64" s="651">
        <v>201406.0</v>
      </c>
      <c r="B64" s="652">
        <v>9.1840228E7</v>
      </c>
      <c r="C64" s="652">
        <v>2.3195397E7</v>
      </c>
      <c r="D64" s="652">
        <v>6.8644831E7</v>
      </c>
      <c r="E64" s="652">
        <v>4.0154124E7</v>
      </c>
      <c r="F64" s="652">
        <v>1.1639991E7</v>
      </c>
      <c r="G64" s="652">
        <v>5.61836072962963E7</v>
      </c>
      <c r="H64" s="652">
        <v>1.2461223703703701E7</v>
      </c>
      <c r="I64" s="652"/>
      <c r="J64" s="652"/>
      <c r="K64" s="652">
        <v>8.1150919E7</v>
      </c>
      <c r="L64" s="652">
        <v>2.1380096E7</v>
      </c>
      <c r="M64" s="652">
        <v>5.9770823E7</v>
      </c>
      <c r="N64" s="652">
        <v>5.7462778E7</v>
      </c>
      <c r="O64" s="652">
        <v>2308045.0</v>
      </c>
      <c r="P64" s="652"/>
      <c r="Q64" s="652"/>
      <c r="R64" s="652">
        <v>0.0</v>
      </c>
      <c r="S64" s="652">
        <v>0.0</v>
      </c>
      <c r="T64" s="652">
        <v>0.0</v>
      </c>
      <c r="U64" s="652">
        <v>6363122.0</v>
      </c>
      <c r="V64" s="652">
        <v>2469907.0</v>
      </c>
      <c r="W64" s="652">
        <v>6074735.703703703</v>
      </c>
      <c r="X64" s="652">
        <v>-6074735.703703703</v>
      </c>
      <c r="Y64" s="652"/>
      <c r="Z64" s="653"/>
      <c r="AA64" s="653">
        <v>0.0</v>
      </c>
      <c r="AB64" s="653">
        <v>0.0</v>
      </c>
      <c r="AC64" s="653">
        <v>0.0</v>
      </c>
      <c r="AD64" s="652">
        <v>7153167.0</v>
      </c>
      <c r="AE64" s="652">
        <v>-7153167.0</v>
      </c>
      <c r="AF64" s="652"/>
      <c r="AG64" s="652"/>
      <c r="AH64" s="652">
        <v>2.284839E7</v>
      </c>
      <c r="AI64" s="652">
        <v>1.3322177E7</v>
      </c>
      <c r="AJ64" s="652">
        <v>9526213.0</v>
      </c>
      <c r="AK64" s="652">
        <v>5992488.0</v>
      </c>
      <c r="AL64" s="652">
        <v>2962719.0</v>
      </c>
      <c r="AM64" s="652">
        <v>6473706.074074074</v>
      </c>
      <c r="AN64" s="652">
        <v>3052506.9259259263</v>
      </c>
      <c r="AO64" s="652"/>
      <c r="AP64" s="652"/>
      <c r="AQ64" s="652">
        <v>2.0976304E7</v>
      </c>
      <c r="AR64" s="652">
        <v>1.2762222E7</v>
      </c>
      <c r="AS64" s="652">
        <v>8214082.0</v>
      </c>
      <c r="AT64" s="652">
        <v>5579747.0</v>
      </c>
      <c r="AU64" s="652">
        <v>2634335.0</v>
      </c>
      <c r="AV64" s="652"/>
      <c r="AW64" s="652"/>
      <c r="AX64" s="652">
        <v>4.186497E7</v>
      </c>
      <c r="AY64" s="652">
        <v>0.0</v>
      </c>
      <c r="AZ64" s="652">
        <v>4.186497E7</v>
      </c>
      <c r="BA64" s="652">
        <v>2.0505262E7</v>
      </c>
      <c r="BB64" s="652">
        <v>3452923.0</v>
      </c>
      <c r="BC64" s="652">
        <v>2.2343234666666668E7</v>
      </c>
      <c r="BD64" s="652">
        <v>1.9521735333333332E7</v>
      </c>
      <c r="BE64" s="652"/>
      <c r="BF64" s="652"/>
      <c r="BG64" s="652">
        <v>3.898712E7</v>
      </c>
      <c r="BH64" s="652">
        <v>0.0</v>
      </c>
      <c r="BI64" s="652">
        <v>3.898712E7</v>
      </c>
      <c r="BJ64" s="652">
        <v>1.9218136E7</v>
      </c>
      <c r="BK64" s="652">
        <v>1.9768984E7</v>
      </c>
      <c r="BL64" s="652"/>
      <c r="BM64" s="652"/>
      <c r="BN64" s="652">
        <v>1.4165059E7</v>
      </c>
      <c r="BO64" s="652">
        <v>6452736.0</v>
      </c>
      <c r="BP64" s="652">
        <v>7712323.0</v>
      </c>
      <c r="BQ64" s="652">
        <v>982813.0</v>
      </c>
      <c r="BR64" s="652">
        <v>0.0</v>
      </c>
      <c r="BS64" s="652">
        <v>1.2310822703703701E7</v>
      </c>
      <c r="BT64" s="652">
        <v>-4598499.703703705</v>
      </c>
      <c r="BU64" s="652"/>
      <c r="BV64" s="652"/>
      <c r="BW64" s="652">
        <v>1155634.0</v>
      </c>
      <c r="BX64" s="652">
        <v>0.0</v>
      </c>
      <c r="BY64" s="652">
        <v>1155634.0</v>
      </c>
      <c r="BZ64" s="651">
        <v>1.0515238E7</v>
      </c>
      <c r="CA64" s="651">
        <v>-9359604.0</v>
      </c>
      <c r="CB64" s="651"/>
      <c r="CC64" s="651"/>
      <c r="CD64" s="651">
        <v>6717065.0</v>
      </c>
      <c r="CE64" s="651">
        <v>3420484.0</v>
      </c>
      <c r="CF64" s="651">
        <v>3296581.0</v>
      </c>
      <c r="CG64" s="651">
        <v>3102808.0</v>
      </c>
      <c r="CH64" s="652">
        <v>2754442.0</v>
      </c>
      <c r="CI64" s="652">
        <v>3321194.296296296</v>
      </c>
      <c r="CJ64" s="652">
        <v>-24613.296296296176</v>
      </c>
      <c r="CK64" s="652"/>
      <c r="CL64" s="652"/>
      <c r="CM64" s="652">
        <v>5517640.0</v>
      </c>
      <c r="CN64" s="652">
        <v>2745564.0</v>
      </c>
      <c r="CO64" s="652">
        <v>2772076.0</v>
      </c>
      <c r="CP64" s="652">
        <v>3540561.0</v>
      </c>
      <c r="CQ64" s="652">
        <v>-768485.0</v>
      </c>
      <c r="CR64" s="652"/>
      <c r="CS64" s="652"/>
      <c r="CT64" s="651">
        <v>6244744.0</v>
      </c>
      <c r="CU64" s="651">
        <v>0.0</v>
      </c>
      <c r="CV64" s="651">
        <v>6244744.0</v>
      </c>
      <c r="CW64" s="651">
        <v>3207631.0</v>
      </c>
      <c r="CX64" s="651">
        <v>0.0</v>
      </c>
      <c r="CY64" s="651">
        <v>5659913.851851852</v>
      </c>
      <c r="CZ64" s="651">
        <v>584830.1481481483</v>
      </c>
      <c r="DA64" s="651"/>
      <c r="DB64" s="651"/>
      <c r="DC64" s="651">
        <v>1.4514221E7</v>
      </c>
      <c r="DD64" s="651">
        <v>5872310.0</v>
      </c>
      <c r="DE64" s="651">
        <v>8641911.0</v>
      </c>
      <c r="DF64" s="651">
        <v>1.1455928E7</v>
      </c>
      <c r="DG64" s="651">
        <v>-2814017.0</v>
      </c>
      <c r="DH64" s="651"/>
      <c r="DI64" s="651"/>
      <c r="DJ64" s="651">
        <v>0.0</v>
      </c>
      <c r="DK64" s="651">
        <v>0.0</v>
      </c>
      <c r="DL64" s="651">
        <v>0.0</v>
      </c>
      <c r="DM64" s="651">
        <v>0.0</v>
      </c>
      <c r="DN64" s="651">
        <v>0.0</v>
      </c>
      <c r="DO64" s="651">
        <v>0.0</v>
      </c>
      <c r="DP64" s="651">
        <v>0.0</v>
      </c>
      <c r="DQ64" s="651"/>
      <c r="DR64" s="651"/>
      <c r="DS64" s="651">
        <v>0.0</v>
      </c>
      <c r="DT64" s="651">
        <v>0.0</v>
      </c>
      <c r="DU64" s="651">
        <v>0.0</v>
      </c>
      <c r="DV64" s="651">
        <v>0.0</v>
      </c>
      <c r="DW64" s="651">
        <v>0.0</v>
      </c>
      <c r="DX64" s="651"/>
      <c r="DY64" s="651"/>
    </row>
    <row r="65" ht="12.0" customHeight="1">
      <c r="A65" s="651">
        <v>201407.0</v>
      </c>
      <c r="B65" s="652">
        <v>9.7461929E7</v>
      </c>
      <c r="C65" s="652">
        <v>2.487866E7</v>
      </c>
      <c r="D65" s="652">
        <v>7.2583269E7</v>
      </c>
      <c r="E65" s="652">
        <v>3.4557669E7</v>
      </c>
      <c r="F65" s="652">
        <v>9194466.0</v>
      </c>
      <c r="G65" s="652">
        <v>5.0027890333333336E7</v>
      </c>
      <c r="H65" s="652">
        <v>2.2555378666666664E7</v>
      </c>
      <c r="I65" s="652"/>
      <c r="J65" s="652"/>
      <c r="K65" s="652">
        <v>8.5576741E7</v>
      </c>
      <c r="L65" s="652">
        <v>2.2855709E7</v>
      </c>
      <c r="M65" s="652">
        <v>6.2721032E7</v>
      </c>
      <c r="N65" s="652">
        <v>5.0761029E7</v>
      </c>
      <c r="O65" s="652">
        <v>1.1960003E7</v>
      </c>
      <c r="P65" s="652"/>
      <c r="Q65" s="652"/>
      <c r="R65" s="652">
        <v>0.0</v>
      </c>
      <c r="S65" s="652">
        <v>0.0</v>
      </c>
      <c r="T65" s="652">
        <v>0.0</v>
      </c>
      <c r="U65" s="652">
        <v>6455183.0</v>
      </c>
      <c r="V65" s="652">
        <v>1411605.0</v>
      </c>
      <c r="W65" s="652">
        <v>6081584.62962963</v>
      </c>
      <c r="X65" s="652">
        <v>-6081584.62962963</v>
      </c>
      <c r="Y65" s="652"/>
      <c r="Z65" s="652"/>
      <c r="AA65" s="652">
        <v>0.0</v>
      </c>
      <c r="AB65" s="652">
        <v>0.0</v>
      </c>
      <c r="AC65" s="652">
        <v>0.0</v>
      </c>
      <c r="AD65" s="652">
        <v>4845667.0</v>
      </c>
      <c r="AE65" s="652">
        <v>-4845667.0</v>
      </c>
      <c r="AF65" s="652"/>
      <c r="AG65" s="652"/>
      <c r="AH65" s="652">
        <v>2.267703E7</v>
      </c>
      <c r="AI65" s="652">
        <v>1.3244214E7</v>
      </c>
      <c r="AJ65" s="652">
        <v>9432816.0</v>
      </c>
      <c r="AK65" s="652">
        <v>5768481.0</v>
      </c>
      <c r="AL65" s="652">
        <v>2929093.0</v>
      </c>
      <c r="AM65" s="652">
        <v>6256883.074074074</v>
      </c>
      <c r="AN65" s="652">
        <v>3175932.9259259263</v>
      </c>
      <c r="AO65" s="652"/>
      <c r="AP65" s="652"/>
      <c r="AQ65" s="652">
        <v>2.1423314E7</v>
      </c>
      <c r="AR65" s="652">
        <v>1.3007445E7</v>
      </c>
      <c r="AS65" s="652">
        <v>8415869.0</v>
      </c>
      <c r="AT65" s="652">
        <v>5548398.0</v>
      </c>
      <c r="AU65" s="652">
        <v>2867471.0</v>
      </c>
      <c r="AV65" s="652"/>
      <c r="AW65" s="652"/>
      <c r="AX65" s="652">
        <v>3.409074E7</v>
      </c>
      <c r="AY65" s="652">
        <v>0.0</v>
      </c>
      <c r="AZ65" s="652">
        <v>3.409074E7</v>
      </c>
      <c r="BA65" s="652">
        <v>1.4746379E7</v>
      </c>
      <c r="BB65" s="652">
        <v>3002346.0</v>
      </c>
      <c r="BC65" s="652">
        <v>1.6401690629629629E7</v>
      </c>
      <c r="BD65" s="652">
        <v>1.7689049370370373E7</v>
      </c>
      <c r="BE65" s="652"/>
      <c r="BF65" s="652"/>
      <c r="BG65" s="652">
        <v>3.23193E7</v>
      </c>
      <c r="BH65" s="652">
        <v>0.0</v>
      </c>
      <c r="BI65" s="652">
        <v>3.23193E7</v>
      </c>
      <c r="BJ65" s="652">
        <v>1.6752808E7</v>
      </c>
      <c r="BK65" s="652">
        <v>1.5566492E7</v>
      </c>
      <c r="BL65" s="652"/>
      <c r="BM65" s="652"/>
      <c r="BN65" s="652">
        <v>2.8180733E7</v>
      </c>
      <c r="BO65" s="652">
        <v>7464209.0</v>
      </c>
      <c r="BP65" s="652">
        <v>2.0716524E7</v>
      </c>
      <c r="BQ65" s="652">
        <v>1335034.0</v>
      </c>
      <c r="BR65" s="652">
        <v>0.0</v>
      </c>
      <c r="BS65" s="652">
        <v>1.206342896296297E7</v>
      </c>
      <c r="BT65" s="652">
        <v>8653095.03703703</v>
      </c>
      <c r="BU65" s="652"/>
      <c r="BV65" s="652"/>
      <c r="BW65" s="652">
        <v>9733341.0</v>
      </c>
      <c r="BX65" s="652">
        <v>0.0</v>
      </c>
      <c r="BY65" s="652">
        <v>9733341.0</v>
      </c>
      <c r="BZ65" s="651">
        <v>1.1340865E7</v>
      </c>
      <c r="CA65" s="651">
        <v>-1607524.0</v>
      </c>
      <c r="CB65" s="651"/>
      <c r="CC65" s="651"/>
      <c r="CD65" s="651">
        <v>7571810.0</v>
      </c>
      <c r="CE65" s="651">
        <v>4170237.0</v>
      </c>
      <c r="CF65" s="651">
        <v>3401573.0</v>
      </c>
      <c r="CG65" s="651">
        <v>3541840.0</v>
      </c>
      <c r="CH65" s="652">
        <v>1851422.0</v>
      </c>
      <c r="CI65" s="652">
        <v>3668592.222222222</v>
      </c>
      <c r="CJ65" s="652">
        <v>-267019.222222222</v>
      </c>
      <c r="CK65" s="652"/>
      <c r="CL65" s="652"/>
      <c r="CM65" s="652">
        <v>5078440.0</v>
      </c>
      <c r="CN65" s="652">
        <v>2396004.0</v>
      </c>
      <c r="CO65" s="652">
        <v>2682436.0</v>
      </c>
      <c r="CP65" s="652">
        <v>2573921.0</v>
      </c>
      <c r="CQ65" s="652">
        <v>108515.0</v>
      </c>
      <c r="CR65" s="652"/>
      <c r="CS65" s="652"/>
      <c r="CT65" s="651">
        <v>4941616.0</v>
      </c>
      <c r="CU65" s="651">
        <v>0.0</v>
      </c>
      <c r="CV65" s="651">
        <v>4941616.0</v>
      </c>
      <c r="CW65" s="651">
        <v>2710752.0</v>
      </c>
      <c r="CX65" s="651">
        <v>0.0</v>
      </c>
      <c r="CY65" s="651">
        <v>5555710.814814814</v>
      </c>
      <c r="CZ65" s="651">
        <v>-614094.8148148144</v>
      </c>
      <c r="DA65" s="651"/>
      <c r="DB65" s="651"/>
      <c r="DC65" s="651">
        <v>1.7022346E7</v>
      </c>
      <c r="DD65" s="651">
        <v>7452259.0</v>
      </c>
      <c r="DE65" s="651">
        <v>9570087.0</v>
      </c>
      <c r="DF65" s="651">
        <v>9699372.0</v>
      </c>
      <c r="DG65" s="651">
        <v>-129285.0</v>
      </c>
      <c r="DH65" s="651"/>
      <c r="DI65" s="651"/>
      <c r="DJ65" s="651">
        <v>0.0</v>
      </c>
      <c r="DK65" s="651">
        <v>0.0</v>
      </c>
      <c r="DL65" s="651">
        <v>0.0</v>
      </c>
      <c r="DM65" s="651">
        <v>0.0</v>
      </c>
      <c r="DN65" s="651">
        <v>0.0</v>
      </c>
      <c r="DO65" s="651">
        <v>0.0</v>
      </c>
      <c r="DP65" s="651">
        <v>0.0</v>
      </c>
      <c r="DQ65" s="651"/>
      <c r="DR65" s="651"/>
      <c r="DS65" s="651">
        <v>0.0</v>
      </c>
      <c r="DT65" s="651">
        <v>0.0</v>
      </c>
      <c r="DU65" s="651">
        <v>0.0</v>
      </c>
      <c r="DV65" s="651">
        <v>0.0</v>
      </c>
      <c r="DW65" s="651">
        <v>0.0</v>
      </c>
      <c r="DX65" s="651"/>
      <c r="DY65" s="651"/>
    </row>
    <row r="66" ht="12.0" customHeight="1">
      <c r="A66" s="651">
        <v>201408.0</v>
      </c>
      <c r="B66" s="652">
        <v>8.1354094E7</v>
      </c>
      <c r="C66" s="652">
        <v>1.963338E7</v>
      </c>
      <c r="D66" s="652">
        <v>6.1720714E7</v>
      </c>
      <c r="E66" s="652">
        <v>3.3518397E7</v>
      </c>
      <c r="F66" s="652">
        <v>9543216.0</v>
      </c>
      <c r="G66" s="652">
        <v>4.73694987037037E7</v>
      </c>
      <c r="H66" s="652">
        <v>1.4351215296296299E7</v>
      </c>
      <c r="I66" s="652"/>
      <c r="J66" s="652"/>
      <c r="K66" s="652">
        <v>7.4230974E7</v>
      </c>
      <c r="L66" s="652">
        <v>2.0796712E7</v>
      </c>
      <c r="M66" s="652">
        <v>5.3434262E7</v>
      </c>
      <c r="N66" s="652">
        <v>4.7586896E7</v>
      </c>
      <c r="O66" s="652">
        <v>5847366.0</v>
      </c>
      <c r="P66" s="652"/>
      <c r="Q66" s="652"/>
      <c r="R66" s="652">
        <v>0.0</v>
      </c>
      <c r="S66" s="652">
        <v>0.0</v>
      </c>
      <c r="T66" s="652">
        <v>0.0</v>
      </c>
      <c r="U66" s="652">
        <v>6752854.0</v>
      </c>
      <c r="V66" s="652">
        <v>1365458.0</v>
      </c>
      <c r="W66" s="652">
        <v>6354287.62962963</v>
      </c>
      <c r="X66" s="652">
        <v>-6354287.62962963</v>
      </c>
      <c r="Y66" s="652"/>
      <c r="Z66" s="652"/>
      <c r="AA66" s="652">
        <v>0.0</v>
      </c>
      <c r="AB66" s="652">
        <v>0.0</v>
      </c>
      <c r="AC66" s="652">
        <v>0.0</v>
      </c>
      <c r="AD66" s="652">
        <v>6089148.0</v>
      </c>
      <c r="AE66" s="652">
        <v>-6089148.0</v>
      </c>
      <c r="AF66" s="652"/>
      <c r="AG66" s="652"/>
      <c r="AH66" s="652">
        <v>2.29473E7</v>
      </c>
      <c r="AI66" s="652">
        <v>1.3341538E7</v>
      </c>
      <c r="AJ66" s="652">
        <v>9605762.0</v>
      </c>
      <c r="AK66" s="652">
        <v>5468681.0</v>
      </c>
      <c r="AL66" s="652">
        <v>3271385.0</v>
      </c>
      <c r="AM66" s="652">
        <v>6017456.259259259</v>
      </c>
      <c r="AN66" s="652">
        <v>3588305.7407407407</v>
      </c>
      <c r="AO66" s="652"/>
      <c r="AP66" s="652"/>
      <c r="AQ66" s="652">
        <v>2.1411152E7</v>
      </c>
      <c r="AR66" s="652">
        <v>1.2865397E7</v>
      </c>
      <c r="AS66" s="652">
        <v>8545755.0</v>
      </c>
      <c r="AT66" s="652">
        <v>5076537.0</v>
      </c>
      <c r="AU66" s="652">
        <v>3469218.0</v>
      </c>
      <c r="AV66" s="652"/>
      <c r="AW66" s="652"/>
      <c r="AX66" s="652">
        <v>2.769228E7</v>
      </c>
      <c r="AY66" s="652">
        <v>0.0</v>
      </c>
      <c r="AZ66" s="652">
        <v>2.769228E7</v>
      </c>
      <c r="BA66" s="652">
        <v>1.4983524E7</v>
      </c>
      <c r="BB66" s="652">
        <v>3105037.0</v>
      </c>
      <c r="BC66" s="652">
        <v>1.6154916074074075E7</v>
      </c>
      <c r="BD66" s="652">
        <v>1.1537363925925925E7</v>
      </c>
      <c r="BE66" s="652"/>
      <c r="BF66" s="652"/>
      <c r="BG66" s="652">
        <v>2.661874E7</v>
      </c>
      <c r="BH66" s="652">
        <v>0.0</v>
      </c>
      <c r="BI66" s="652">
        <v>2.661874E7</v>
      </c>
      <c r="BJ66" s="652">
        <v>1.4418078E7</v>
      </c>
      <c r="BK66" s="652">
        <v>1.2200662E7</v>
      </c>
      <c r="BL66" s="652"/>
      <c r="BM66" s="652"/>
      <c r="BN66" s="652">
        <v>1.9698686E7</v>
      </c>
      <c r="BO66" s="652">
        <v>3305202.0</v>
      </c>
      <c r="BP66" s="652">
        <v>1.6393484E7</v>
      </c>
      <c r="BQ66" s="652">
        <v>2011462.0</v>
      </c>
      <c r="BR66" s="652">
        <v>0.0</v>
      </c>
      <c r="BS66" s="652">
        <v>1.1512406444444448E7</v>
      </c>
      <c r="BT66" s="652">
        <v>4881077.555555558</v>
      </c>
      <c r="BU66" s="652"/>
      <c r="BV66" s="652"/>
      <c r="BW66" s="652">
        <v>6558014.0</v>
      </c>
      <c r="BX66" s="652">
        <v>0.0</v>
      </c>
      <c r="BY66" s="652">
        <v>6558014.0</v>
      </c>
      <c r="BZ66" s="651">
        <v>1.0179729E7</v>
      </c>
      <c r="CA66" s="651">
        <v>-3621715.0</v>
      </c>
      <c r="CB66" s="651"/>
      <c r="CC66" s="651"/>
      <c r="CD66" s="651">
        <v>6039494.0</v>
      </c>
      <c r="CE66" s="651">
        <v>2986640.0</v>
      </c>
      <c r="CF66" s="651">
        <v>3052854.0</v>
      </c>
      <c r="CG66" s="651">
        <v>2074232.0</v>
      </c>
      <c r="CH66" s="652">
        <v>1801336.0</v>
      </c>
      <c r="CI66" s="652">
        <v>2280154.814814815</v>
      </c>
      <c r="CJ66" s="652">
        <v>772699.1851851852</v>
      </c>
      <c r="CK66" s="652"/>
      <c r="CL66" s="652"/>
      <c r="CM66" s="652">
        <v>4668040.0</v>
      </c>
      <c r="CN66" s="652">
        <v>2396004.0</v>
      </c>
      <c r="CO66" s="652">
        <v>2272036.0</v>
      </c>
      <c r="CP66" s="652">
        <v>2563521.0</v>
      </c>
      <c r="CQ66" s="652">
        <v>-291485.0</v>
      </c>
      <c r="CR66" s="652"/>
      <c r="CS66" s="652"/>
      <c r="CT66" s="651">
        <v>4976334.0</v>
      </c>
      <c r="CU66" s="651">
        <v>0.0</v>
      </c>
      <c r="CV66" s="651">
        <v>4976334.0</v>
      </c>
      <c r="CW66" s="651">
        <v>2227644.0</v>
      </c>
      <c r="CX66" s="651">
        <v>0.0</v>
      </c>
      <c r="CY66" s="651">
        <v>5050277.481481481</v>
      </c>
      <c r="CZ66" s="651">
        <v>-73943.48148148134</v>
      </c>
      <c r="DA66" s="651"/>
      <c r="DB66" s="651"/>
      <c r="DC66" s="651">
        <v>1.4975028E7</v>
      </c>
      <c r="DD66" s="651">
        <v>5535311.0</v>
      </c>
      <c r="DE66" s="651">
        <v>9439717.0</v>
      </c>
      <c r="DF66" s="651">
        <v>9259882.0</v>
      </c>
      <c r="DG66" s="651">
        <v>179835.0</v>
      </c>
      <c r="DH66" s="651"/>
      <c r="DI66" s="651"/>
      <c r="DJ66" s="651">
        <v>0.0</v>
      </c>
      <c r="DK66" s="651">
        <v>0.0</v>
      </c>
      <c r="DL66" s="651">
        <v>0.0</v>
      </c>
      <c r="DM66" s="651">
        <v>0.0</v>
      </c>
      <c r="DN66" s="651">
        <v>0.0</v>
      </c>
      <c r="DO66" s="651">
        <v>0.0</v>
      </c>
      <c r="DP66" s="651">
        <v>0.0</v>
      </c>
      <c r="DQ66" s="651"/>
      <c r="DR66" s="651"/>
      <c r="DS66" s="651">
        <v>0.0</v>
      </c>
      <c r="DT66" s="651">
        <v>0.0</v>
      </c>
      <c r="DU66" s="651">
        <v>0.0</v>
      </c>
      <c r="DV66" s="651">
        <v>0.0</v>
      </c>
      <c r="DW66" s="651">
        <v>0.0</v>
      </c>
      <c r="DX66" s="651"/>
      <c r="DY66" s="651"/>
    </row>
    <row r="67" ht="12.0" customHeight="1">
      <c r="A67" s="651">
        <v>201409.0</v>
      </c>
      <c r="B67" s="652">
        <v>6.3512565E7</v>
      </c>
      <c r="C67" s="652">
        <v>2.2778754E7</v>
      </c>
      <c r="D67" s="652">
        <v>4.0733811E7</v>
      </c>
      <c r="E67" s="652">
        <v>3.3943844E7</v>
      </c>
      <c r="F67" s="652">
        <v>9309562.0</v>
      </c>
      <c r="G67" s="652">
        <v>4.672268181481482E7</v>
      </c>
      <c r="H67" s="652">
        <v>-5988870.814814813</v>
      </c>
      <c r="I67" s="652"/>
      <c r="J67" s="652"/>
      <c r="K67" s="652">
        <v>5.8963059E7</v>
      </c>
      <c r="L67" s="652">
        <v>1.970138E7</v>
      </c>
      <c r="M67" s="652">
        <v>3.9261679E7</v>
      </c>
      <c r="N67" s="652">
        <v>4.749702E7</v>
      </c>
      <c r="O67" s="652">
        <v>-8235341.0</v>
      </c>
      <c r="P67" s="652"/>
      <c r="Q67" s="652"/>
      <c r="R67" s="652">
        <v>0.0</v>
      </c>
      <c r="S67" s="652">
        <v>0.0</v>
      </c>
      <c r="T67" s="652">
        <v>0.0</v>
      </c>
      <c r="U67" s="652">
        <v>5112181.0</v>
      </c>
      <c r="V67" s="652">
        <v>1427301.0</v>
      </c>
      <c r="W67" s="652">
        <v>4839226.925925926</v>
      </c>
      <c r="X67" s="652">
        <v>-4839226.925925926</v>
      </c>
      <c r="Y67" s="652"/>
      <c r="Z67" s="652"/>
      <c r="AA67" s="652">
        <v>0.0</v>
      </c>
      <c r="AB67" s="652">
        <v>0.0</v>
      </c>
      <c r="AC67" s="652">
        <v>0.0</v>
      </c>
      <c r="AD67" s="652">
        <v>5021185.0</v>
      </c>
      <c r="AE67" s="652">
        <v>-5021185.0</v>
      </c>
      <c r="AF67" s="652"/>
      <c r="AG67" s="652"/>
      <c r="AH67" s="652">
        <v>2.460429E7</v>
      </c>
      <c r="AI67" s="652">
        <v>1.4271965E7</v>
      </c>
      <c r="AJ67" s="652">
        <v>1.0332325E7</v>
      </c>
      <c r="AK67" s="652">
        <v>5147713.0</v>
      </c>
      <c r="AL67" s="652">
        <v>2772553.0</v>
      </c>
      <c r="AM67" s="652">
        <v>5737132.62962963</v>
      </c>
      <c r="AN67" s="652">
        <v>4595192.37037037</v>
      </c>
      <c r="AO67" s="652"/>
      <c r="AP67" s="652"/>
      <c r="AQ67" s="652">
        <v>2.0646577E7</v>
      </c>
      <c r="AR67" s="652">
        <v>1.2414794E7</v>
      </c>
      <c r="AS67" s="652">
        <v>8231783.0</v>
      </c>
      <c r="AT67" s="652">
        <v>5719947.0</v>
      </c>
      <c r="AU67" s="652">
        <v>2511836.0</v>
      </c>
      <c r="AV67" s="652"/>
      <c r="AW67" s="652"/>
      <c r="AX67" s="652">
        <v>1.973538E7</v>
      </c>
      <c r="AY67" s="652">
        <v>0.0</v>
      </c>
      <c r="AZ67" s="652">
        <v>1.973538E7</v>
      </c>
      <c r="BA67" s="652">
        <v>1.761607E7</v>
      </c>
      <c r="BB67" s="652">
        <v>3286136.0</v>
      </c>
      <c r="BC67" s="652">
        <v>1.8016473407407407E7</v>
      </c>
      <c r="BD67" s="652">
        <v>1718906.5925925933</v>
      </c>
      <c r="BE67" s="652"/>
      <c r="BF67" s="652"/>
      <c r="BG67" s="652">
        <v>1.971158E7</v>
      </c>
      <c r="BH67" s="652">
        <v>0.0</v>
      </c>
      <c r="BI67" s="652">
        <v>1.971158E7</v>
      </c>
      <c r="BJ67" s="652">
        <v>1.4480371E7</v>
      </c>
      <c r="BK67" s="652">
        <v>5231209.0</v>
      </c>
      <c r="BL67" s="652"/>
      <c r="BM67" s="652"/>
      <c r="BN67" s="652">
        <v>8110517.0</v>
      </c>
      <c r="BO67" s="652">
        <v>4441161.0</v>
      </c>
      <c r="BP67" s="652">
        <v>3669356.0</v>
      </c>
      <c r="BQ67" s="652">
        <v>1001247.0</v>
      </c>
      <c r="BR67" s="652">
        <v>0.0</v>
      </c>
      <c r="BS67" s="652">
        <v>1.024977140740741E7</v>
      </c>
      <c r="BT67" s="652">
        <v>-6580415.407407407</v>
      </c>
      <c r="BU67" s="652"/>
      <c r="BV67" s="652"/>
      <c r="BW67" s="652">
        <v>68880.0</v>
      </c>
      <c r="BX67" s="652">
        <v>0.0</v>
      </c>
      <c r="BY67" s="652">
        <v>68880.0</v>
      </c>
      <c r="BZ67" s="651">
        <v>1.0162016E7</v>
      </c>
      <c r="CA67" s="651">
        <v>-1.0093136E7</v>
      </c>
      <c r="CB67" s="651"/>
      <c r="CC67" s="651"/>
      <c r="CD67" s="651">
        <v>6391286.0</v>
      </c>
      <c r="CE67" s="651">
        <v>4065628.0</v>
      </c>
      <c r="CF67" s="651">
        <v>2325658.0</v>
      </c>
      <c r="CG67" s="651">
        <v>2340602.0</v>
      </c>
      <c r="CH67" s="652">
        <v>1823572.0</v>
      </c>
      <c r="CI67" s="652">
        <v>2474574.4444444445</v>
      </c>
      <c r="CJ67" s="652">
        <v>-148916.4444444445</v>
      </c>
      <c r="CK67" s="652"/>
      <c r="CL67" s="652"/>
      <c r="CM67" s="652">
        <v>5564440.0</v>
      </c>
      <c r="CN67" s="652">
        <v>2752404.0</v>
      </c>
      <c r="CO67" s="652">
        <v>2812036.0</v>
      </c>
      <c r="CP67" s="652">
        <v>2673521.0</v>
      </c>
      <c r="CQ67" s="652">
        <v>138515.0</v>
      </c>
      <c r="CR67" s="652"/>
      <c r="CS67" s="652"/>
      <c r="CT67" s="651">
        <v>4671092.0</v>
      </c>
      <c r="CU67" s="651">
        <v>0.0</v>
      </c>
      <c r="CV67" s="651">
        <v>4671092.0</v>
      </c>
      <c r="CW67" s="651">
        <v>2726031.0</v>
      </c>
      <c r="CX67" s="651">
        <v>0.0</v>
      </c>
      <c r="CY67" s="651">
        <v>5405503.0</v>
      </c>
      <c r="CZ67" s="651">
        <v>-734411.0</v>
      </c>
      <c r="DA67" s="651"/>
      <c r="DB67" s="651"/>
      <c r="DC67" s="651">
        <v>1.2971583E7</v>
      </c>
      <c r="DD67" s="651">
        <v>4534183.0</v>
      </c>
      <c r="DE67" s="651">
        <v>8437400.0</v>
      </c>
      <c r="DF67" s="651">
        <v>9439980.0</v>
      </c>
      <c r="DG67" s="651">
        <v>-1002580.0</v>
      </c>
      <c r="DH67" s="651"/>
      <c r="DI67" s="651"/>
      <c r="DJ67" s="651">
        <v>0.0</v>
      </c>
      <c r="DK67" s="651">
        <v>0.0</v>
      </c>
      <c r="DL67" s="651">
        <v>0.0</v>
      </c>
      <c r="DM67" s="651">
        <v>0.0</v>
      </c>
      <c r="DN67" s="651">
        <v>0.0</v>
      </c>
      <c r="DO67" s="651">
        <v>0.0</v>
      </c>
      <c r="DP67" s="651">
        <v>0.0</v>
      </c>
      <c r="DQ67" s="651"/>
      <c r="DR67" s="651"/>
      <c r="DS67" s="651">
        <v>0.0</v>
      </c>
      <c r="DT67" s="651">
        <v>0.0</v>
      </c>
      <c r="DU67" s="651">
        <v>0.0</v>
      </c>
      <c r="DV67" s="651">
        <v>0.0</v>
      </c>
      <c r="DW67" s="651">
        <v>0.0</v>
      </c>
      <c r="DX67" s="651"/>
      <c r="DY67" s="651"/>
    </row>
    <row r="68" ht="12.0" customHeight="1">
      <c r="A68" s="651">
        <v>201410.0</v>
      </c>
      <c r="B68" s="652">
        <v>9.2651804E7</v>
      </c>
      <c r="C68" s="652">
        <v>3.4539519E7</v>
      </c>
      <c r="D68" s="652">
        <v>5.8112285E7</v>
      </c>
      <c r="E68" s="652">
        <v>2.9803466E7</v>
      </c>
      <c r="F68" s="652">
        <v>9918054.0</v>
      </c>
      <c r="G68" s="652">
        <v>4.4654346E7</v>
      </c>
      <c r="H68" s="652">
        <v>1.3457939E7</v>
      </c>
      <c r="I68" s="652"/>
      <c r="J68" s="652"/>
      <c r="K68" s="652">
        <v>7.7813251E7</v>
      </c>
      <c r="L68" s="652">
        <v>2.7764569E7</v>
      </c>
      <c r="M68" s="652">
        <v>5.0048682E7</v>
      </c>
      <c r="N68" s="652">
        <v>5.0877721E7</v>
      </c>
      <c r="O68" s="652">
        <v>-829039.0</v>
      </c>
      <c r="P68" s="652"/>
      <c r="Q68" s="652"/>
      <c r="R68" s="652">
        <v>0.0</v>
      </c>
      <c r="S68" s="652">
        <v>0.0</v>
      </c>
      <c r="T68" s="652">
        <v>0.0</v>
      </c>
      <c r="U68" s="652">
        <v>5822879.0</v>
      </c>
      <c r="V68" s="652">
        <v>1474755.0</v>
      </c>
      <c r="W68" s="652">
        <v>5500795.740740741</v>
      </c>
      <c r="X68" s="652">
        <v>-5500795.740740741</v>
      </c>
      <c r="Y68" s="652"/>
      <c r="Z68" s="652"/>
      <c r="AA68" s="652">
        <v>0.0</v>
      </c>
      <c r="AB68" s="652">
        <v>0.0</v>
      </c>
      <c r="AC68" s="652">
        <v>0.0</v>
      </c>
      <c r="AD68" s="652">
        <v>5979519.0</v>
      </c>
      <c r="AE68" s="652">
        <v>-5979519.0</v>
      </c>
      <c r="AF68" s="652"/>
      <c r="AG68" s="652"/>
      <c r="AH68" s="652">
        <v>3.033558E7</v>
      </c>
      <c r="AI68" s="652">
        <v>1.7564629E7</v>
      </c>
      <c r="AJ68" s="652">
        <v>1.2770951E7</v>
      </c>
      <c r="AK68" s="652">
        <v>5253103.0</v>
      </c>
      <c r="AL68" s="652">
        <v>3026235.0</v>
      </c>
      <c r="AM68" s="652">
        <v>6033220.259259259</v>
      </c>
      <c r="AN68" s="652">
        <v>6737730.740740741</v>
      </c>
      <c r="AO68" s="652"/>
      <c r="AP68" s="652"/>
      <c r="AQ68" s="652">
        <v>2.6516984E7</v>
      </c>
      <c r="AR68" s="652">
        <v>1.5683247E7</v>
      </c>
      <c r="AS68" s="652">
        <v>1.0833737E7</v>
      </c>
      <c r="AT68" s="652">
        <v>6753425.0</v>
      </c>
      <c r="AU68" s="652">
        <v>4080312.0</v>
      </c>
      <c r="AV68" s="652"/>
      <c r="AW68" s="652"/>
      <c r="AX68" s="652">
        <v>2.406456E7</v>
      </c>
      <c r="AY68" s="652">
        <v>0.0</v>
      </c>
      <c r="AZ68" s="652">
        <v>2.406456E7</v>
      </c>
      <c r="BA68" s="652">
        <v>1.1287146E7</v>
      </c>
      <c r="BB68" s="652">
        <v>3554744.0</v>
      </c>
      <c r="BC68" s="652">
        <v>1.2496935481481481E7</v>
      </c>
      <c r="BD68" s="652">
        <v>1.1567624518518519E7</v>
      </c>
      <c r="BE68" s="652"/>
      <c r="BF68" s="652"/>
      <c r="BG68" s="652">
        <v>2.081494E7</v>
      </c>
      <c r="BH68" s="652">
        <v>0.0</v>
      </c>
      <c r="BI68" s="652">
        <v>2.081494E7</v>
      </c>
      <c r="BJ68" s="652">
        <v>1.476376E7</v>
      </c>
      <c r="BK68" s="652">
        <v>6051180.0</v>
      </c>
      <c r="BL68" s="652"/>
      <c r="BM68" s="652"/>
      <c r="BN68" s="652">
        <v>2.1996445E7</v>
      </c>
      <c r="BO68" s="652">
        <v>1.2324798E7</v>
      </c>
      <c r="BP68" s="652">
        <v>9671647.0</v>
      </c>
      <c r="BQ68" s="652">
        <v>895297.0</v>
      </c>
      <c r="BR68" s="652">
        <v>0.0</v>
      </c>
      <c r="BS68" s="652">
        <v>1.1271745518518519E7</v>
      </c>
      <c r="BT68" s="652">
        <v>-1600098.5185185187</v>
      </c>
      <c r="BU68" s="652"/>
      <c r="BV68" s="652"/>
      <c r="BW68" s="652">
        <v>1854617.0</v>
      </c>
      <c r="BX68" s="652">
        <v>0.0</v>
      </c>
      <c r="BY68" s="652">
        <v>1854617.0</v>
      </c>
      <c r="BZ68" s="651">
        <v>9983922.0</v>
      </c>
      <c r="CA68" s="651">
        <v>-8129305.0</v>
      </c>
      <c r="CB68" s="651"/>
      <c r="CC68" s="651"/>
      <c r="CD68" s="651">
        <v>6674761.0</v>
      </c>
      <c r="CE68" s="651">
        <v>4194764.0</v>
      </c>
      <c r="CF68" s="651">
        <v>2479997.0</v>
      </c>
      <c r="CG68" s="651">
        <v>2612951.0</v>
      </c>
      <c r="CH68" s="652">
        <v>1862320.0</v>
      </c>
      <c r="CI68" s="652">
        <v>2741052.185185185</v>
      </c>
      <c r="CJ68" s="652">
        <v>-261055.18518518517</v>
      </c>
      <c r="CK68" s="652"/>
      <c r="CL68" s="652"/>
      <c r="CM68" s="652">
        <v>5478280.0</v>
      </c>
      <c r="CN68" s="652">
        <v>2599548.0</v>
      </c>
      <c r="CO68" s="652">
        <v>2878732.0</v>
      </c>
      <c r="CP68" s="652">
        <v>2608462.0</v>
      </c>
      <c r="CQ68" s="652">
        <v>270270.0</v>
      </c>
      <c r="CR68" s="652"/>
      <c r="CS68" s="652"/>
      <c r="CT68" s="651">
        <v>9580458.0</v>
      </c>
      <c r="CU68" s="651">
        <v>455328.0</v>
      </c>
      <c r="CV68" s="651">
        <v>9125130.0</v>
      </c>
      <c r="CW68" s="651">
        <v>3932090.0</v>
      </c>
      <c r="CX68" s="651">
        <v>0.0</v>
      </c>
      <c r="CY68" s="651">
        <v>6610596.814814814</v>
      </c>
      <c r="CZ68" s="651">
        <v>2514533.1851851856</v>
      </c>
      <c r="DA68" s="651"/>
      <c r="DB68" s="651"/>
      <c r="DC68" s="651">
        <v>2.314843E7</v>
      </c>
      <c r="DD68" s="651">
        <v>9481774.0</v>
      </c>
      <c r="DE68" s="651">
        <v>1.3666656E7</v>
      </c>
      <c r="DF68" s="651">
        <v>1.0788634E7</v>
      </c>
      <c r="DG68" s="651">
        <v>2878022.0</v>
      </c>
      <c r="DH68" s="651"/>
      <c r="DI68" s="651"/>
      <c r="DJ68" s="651">
        <v>0.0</v>
      </c>
      <c r="DK68" s="651">
        <v>0.0</v>
      </c>
      <c r="DL68" s="651">
        <v>0.0</v>
      </c>
      <c r="DM68" s="651">
        <v>0.0</v>
      </c>
      <c r="DN68" s="651">
        <v>0.0</v>
      </c>
      <c r="DO68" s="651">
        <v>0.0</v>
      </c>
      <c r="DP68" s="651">
        <v>0.0</v>
      </c>
      <c r="DQ68" s="651"/>
      <c r="DR68" s="651"/>
      <c r="DS68" s="651">
        <v>0.0</v>
      </c>
      <c r="DT68" s="651">
        <v>0.0</v>
      </c>
      <c r="DU68" s="651">
        <v>0.0</v>
      </c>
      <c r="DV68" s="651">
        <v>0.0</v>
      </c>
      <c r="DW68" s="651">
        <v>0.0</v>
      </c>
      <c r="DX68" s="651"/>
      <c r="DY68" s="651"/>
    </row>
    <row r="69" ht="12.0" customHeight="1">
      <c r="A69" s="651">
        <v>201411.0</v>
      </c>
      <c r="B69" s="652">
        <v>9.4997253E7</v>
      </c>
      <c r="C69" s="652">
        <v>3.5251028E7</v>
      </c>
      <c r="D69" s="652">
        <v>5.9746225E7</v>
      </c>
      <c r="E69" s="652">
        <v>2.9720988E7</v>
      </c>
      <c r="F69" s="652">
        <v>9647116.0</v>
      </c>
      <c r="G69" s="652">
        <v>4.452415281481481E7</v>
      </c>
      <c r="H69" s="652">
        <v>1.5222072185185187E7</v>
      </c>
      <c r="I69" s="652"/>
      <c r="J69" s="652"/>
      <c r="K69" s="652">
        <v>7.1972524E7</v>
      </c>
      <c r="L69" s="652">
        <v>2.4180061E7</v>
      </c>
      <c r="M69" s="652">
        <v>4.7792463E7</v>
      </c>
      <c r="N69" s="652">
        <v>4.7929758E7</v>
      </c>
      <c r="O69" s="652">
        <v>-137295.0</v>
      </c>
      <c r="P69" s="652"/>
      <c r="Q69" s="652"/>
      <c r="R69" s="652">
        <v>0.0</v>
      </c>
      <c r="S69" s="652">
        <v>0.0</v>
      </c>
      <c r="T69" s="652">
        <v>0.0</v>
      </c>
      <c r="U69" s="652">
        <v>6746414.0</v>
      </c>
      <c r="V69" s="652">
        <v>1698307.0</v>
      </c>
      <c r="W69" s="652">
        <v>6372480.148148148</v>
      </c>
      <c r="X69" s="652">
        <v>-6372480.148148148</v>
      </c>
      <c r="Y69" s="652"/>
      <c r="Z69" s="652"/>
      <c r="AA69" s="652">
        <v>0.0</v>
      </c>
      <c r="AB69" s="652">
        <v>0.0</v>
      </c>
      <c r="AC69" s="652">
        <v>0.0</v>
      </c>
      <c r="AD69" s="652">
        <v>4868407.0</v>
      </c>
      <c r="AE69" s="652">
        <v>-4868407.0</v>
      </c>
      <c r="AF69" s="652"/>
      <c r="AG69" s="652"/>
      <c r="AH69" s="652">
        <v>3.140667E7</v>
      </c>
      <c r="AI69" s="652">
        <v>1.8449366E7</v>
      </c>
      <c r="AJ69" s="652">
        <v>1.2957304E7</v>
      </c>
      <c r="AK69" s="652">
        <v>5294428.0</v>
      </c>
      <c r="AL69" s="652">
        <v>2894974.0</v>
      </c>
      <c r="AM69" s="652">
        <v>6076490.962962963</v>
      </c>
      <c r="AN69" s="652">
        <v>6880813.037037037</v>
      </c>
      <c r="AO69" s="652"/>
      <c r="AP69" s="652"/>
      <c r="AQ69" s="652">
        <v>2.6423241E7</v>
      </c>
      <c r="AR69" s="652">
        <v>1.5769988E7</v>
      </c>
      <c r="AS69" s="652">
        <v>1.0653253E7</v>
      </c>
      <c r="AT69" s="652">
        <v>5906723.0</v>
      </c>
      <c r="AU69" s="652">
        <v>4746530.0</v>
      </c>
      <c r="AV69" s="652"/>
      <c r="AW69" s="652"/>
      <c r="AX69" s="652">
        <v>2.218806E7</v>
      </c>
      <c r="AY69" s="652">
        <v>0.0</v>
      </c>
      <c r="AZ69" s="652">
        <v>2.218806E7</v>
      </c>
      <c r="BA69" s="652">
        <v>1.0586918E7</v>
      </c>
      <c r="BB69" s="652">
        <v>3289592.0</v>
      </c>
      <c r="BC69" s="652">
        <v>1.1689935333333334E7</v>
      </c>
      <c r="BD69" s="652">
        <v>1.0498124666666666E7</v>
      </c>
      <c r="BE69" s="652"/>
      <c r="BF69" s="652"/>
      <c r="BG69" s="652">
        <v>2.006808E7</v>
      </c>
      <c r="BH69" s="652">
        <v>0.0</v>
      </c>
      <c r="BI69" s="652">
        <v>2.006808E7</v>
      </c>
      <c r="BJ69" s="652">
        <v>1.4513379E7</v>
      </c>
      <c r="BK69" s="652">
        <v>5554701.0</v>
      </c>
      <c r="BL69" s="652"/>
      <c r="BM69" s="652"/>
      <c r="BN69" s="652">
        <v>2.5091969E7</v>
      </c>
      <c r="BO69" s="652">
        <v>1.3512433E7</v>
      </c>
      <c r="BP69" s="652">
        <v>1.1579536E7</v>
      </c>
      <c r="BQ69" s="652">
        <v>1223621.0</v>
      </c>
      <c r="BR69" s="652">
        <v>0.0</v>
      </c>
      <c r="BS69" s="652">
        <v>1.135312644444444E7</v>
      </c>
      <c r="BT69" s="652">
        <v>226409.55555555597</v>
      </c>
      <c r="BU69" s="652"/>
      <c r="BV69" s="652"/>
      <c r="BW69" s="652">
        <v>2672354.0</v>
      </c>
      <c r="BX69" s="652">
        <v>0.0</v>
      </c>
      <c r="BY69" s="652">
        <v>2672354.0</v>
      </c>
      <c r="BZ69" s="651">
        <v>1.0044495E7</v>
      </c>
      <c r="CA69" s="651">
        <v>-7372141.0</v>
      </c>
      <c r="CB69" s="651"/>
      <c r="CC69" s="651"/>
      <c r="CD69" s="651">
        <v>5769219.0</v>
      </c>
      <c r="CE69" s="651">
        <v>3289229.0</v>
      </c>
      <c r="CF69" s="651">
        <v>2479990.0</v>
      </c>
      <c r="CG69" s="651">
        <v>2129566.0</v>
      </c>
      <c r="CH69" s="652">
        <v>1764243.0</v>
      </c>
      <c r="CI69" s="652">
        <v>2286208.0</v>
      </c>
      <c r="CJ69" s="652">
        <v>193782.0</v>
      </c>
      <c r="CK69" s="652"/>
      <c r="CL69" s="652"/>
      <c r="CM69" s="652">
        <v>6606880.0</v>
      </c>
      <c r="CN69" s="652">
        <v>2717268.0</v>
      </c>
      <c r="CO69" s="652">
        <v>3889612.0</v>
      </c>
      <c r="CP69" s="652">
        <v>2663342.0</v>
      </c>
      <c r="CQ69" s="652">
        <v>1226270.0</v>
      </c>
      <c r="CR69" s="652"/>
      <c r="CS69" s="652"/>
      <c r="CT69" s="651">
        <v>1.0541335E7</v>
      </c>
      <c r="CU69" s="651">
        <v>0.0</v>
      </c>
      <c r="CV69" s="651">
        <v>1.0541335E7</v>
      </c>
      <c r="CW69" s="651">
        <v>3740041.0</v>
      </c>
      <c r="CX69" s="651">
        <v>0.0</v>
      </c>
      <c r="CY69" s="651">
        <v>6745911.925925925</v>
      </c>
      <c r="CZ69" s="651">
        <v>3795423.0740740746</v>
      </c>
      <c r="DA69" s="651"/>
      <c r="DB69" s="651"/>
      <c r="DC69" s="651">
        <v>1.6201969E7</v>
      </c>
      <c r="DD69" s="651">
        <v>5692805.0</v>
      </c>
      <c r="DE69" s="651">
        <v>1.0509164E7</v>
      </c>
      <c r="DF69" s="651">
        <v>9933412.0</v>
      </c>
      <c r="DG69" s="651">
        <v>575752.0</v>
      </c>
      <c r="DH69" s="651"/>
      <c r="DI69" s="651"/>
      <c r="DJ69" s="651">
        <v>0.0</v>
      </c>
      <c r="DK69" s="651">
        <v>0.0</v>
      </c>
      <c r="DL69" s="651">
        <v>0.0</v>
      </c>
      <c r="DM69" s="651">
        <v>0.0</v>
      </c>
      <c r="DN69" s="651">
        <v>0.0</v>
      </c>
      <c r="DO69" s="651">
        <v>0.0</v>
      </c>
      <c r="DP69" s="651">
        <v>0.0</v>
      </c>
      <c r="DQ69" s="651"/>
      <c r="DR69" s="651"/>
      <c r="DS69" s="651">
        <v>0.0</v>
      </c>
      <c r="DT69" s="651">
        <v>0.0</v>
      </c>
      <c r="DU69" s="651">
        <v>0.0</v>
      </c>
      <c r="DV69" s="651">
        <v>0.0</v>
      </c>
      <c r="DW69" s="651">
        <v>0.0</v>
      </c>
      <c r="DX69" s="651"/>
      <c r="DY69" s="651"/>
    </row>
    <row r="70" ht="12.0" customHeight="1">
      <c r="A70" s="651">
        <v>201412.0</v>
      </c>
      <c r="B70" s="652">
        <v>7.6818048E7</v>
      </c>
      <c r="C70" s="652">
        <v>2.753719E7</v>
      </c>
      <c r="D70" s="652">
        <v>4.9280858E7</v>
      </c>
      <c r="E70" s="652">
        <v>4.2274832E7</v>
      </c>
      <c r="F70" s="652">
        <v>1.3911242E7</v>
      </c>
      <c r="G70" s="652">
        <v>5.920527662962963E7</v>
      </c>
      <c r="H70" s="652">
        <v>-9924418.629629627</v>
      </c>
      <c r="I70" s="652"/>
      <c r="J70" s="652"/>
      <c r="K70" s="652">
        <v>8.018206E7</v>
      </c>
      <c r="L70" s="652">
        <v>2.9234071E7</v>
      </c>
      <c r="M70" s="652">
        <v>5.0947989E7</v>
      </c>
      <c r="N70" s="652">
        <v>5.3077893E7</v>
      </c>
      <c r="O70" s="652">
        <v>-2129904.0</v>
      </c>
      <c r="P70" s="652"/>
      <c r="Q70" s="652"/>
      <c r="R70" s="652">
        <v>0.0</v>
      </c>
      <c r="S70" s="652">
        <v>0.0</v>
      </c>
      <c r="T70" s="652">
        <v>0.0</v>
      </c>
      <c r="U70" s="652">
        <v>6296010.0</v>
      </c>
      <c r="V70" s="652">
        <v>2817286.0</v>
      </c>
      <c r="W70" s="652">
        <v>6038326.740740741</v>
      </c>
      <c r="X70" s="652">
        <v>-6038326.740740741</v>
      </c>
      <c r="Y70" s="652"/>
      <c r="Z70" s="652"/>
      <c r="AA70" s="652">
        <v>0.0</v>
      </c>
      <c r="AB70" s="652">
        <v>0.0</v>
      </c>
      <c r="AC70" s="652">
        <v>0.0</v>
      </c>
      <c r="AD70" s="652">
        <v>6767333.0</v>
      </c>
      <c r="AE70" s="652">
        <v>-6767333.0</v>
      </c>
      <c r="AF70" s="652"/>
      <c r="AG70" s="652"/>
      <c r="AH70" s="652">
        <v>3.1288275E7</v>
      </c>
      <c r="AI70" s="652">
        <v>1.8472744E7</v>
      </c>
      <c r="AJ70" s="652">
        <v>1.2815531E7</v>
      </c>
      <c r="AK70" s="652">
        <v>6556327.0</v>
      </c>
      <c r="AL70" s="652">
        <v>3697894.0</v>
      </c>
      <c r="AM70" s="652">
        <v>7290749.074074074</v>
      </c>
      <c r="AN70" s="652">
        <v>5524781.925925926</v>
      </c>
      <c r="AO70" s="652"/>
      <c r="AP70" s="652"/>
      <c r="AQ70" s="652">
        <v>2.6671226E7</v>
      </c>
      <c r="AR70" s="652">
        <v>1.6037027E7</v>
      </c>
      <c r="AS70" s="652">
        <v>1.0634199E7</v>
      </c>
      <c r="AT70" s="652">
        <v>5705311.0</v>
      </c>
      <c r="AU70" s="652">
        <v>4928888.0</v>
      </c>
      <c r="AV70" s="652"/>
      <c r="AW70" s="652"/>
      <c r="AX70" s="652">
        <v>1.543428E7</v>
      </c>
      <c r="AY70" s="652">
        <v>0.0</v>
      </c>
      <c r="AZ70" s="652">
        <v>1.543428E7</v>
      </c>
      <c r="BA70" s="652">
        <v>1.3271199E7</v>
      </c>
      <c r="BB70" s="652">
        <v>4727838.0</v>
      </c>
      <c r="BC70" s="652">
        <v>1.3781637444444444E7</v>
      </c>
      <c r="BD70" s="652">
        <v>1652642.555555556</v>
      </c>
      <c r="BE70" s="652"/>
      <c r="BF70" s="652"/>
      <c r="BG70" s="652">
        <v>1.727304E7</v>
      </c>
      <c r="BH70" s="652">
        <v>0.0</v>
      </c>
      <c r="BI70" s="652">
        <v>1.727304E7</v>
      </c>
      <c r="BJ70" s="652">
        <v>1.4867398E7</v>
      </c>
      <c r="BK70" s="652">
        <v>2405642.0</v>
      </c>
      <c r="BL70" s="652"/>
      <c r="BM70" s="652"/>
      <c r="BN70" s="652">
        <v>1.4299449E7</v>
      </c>
      <c r="BO70" s="652">
        <v>5439975.0</v>
      </c>
      <c r="BP70" s="652">
        <v>8859474.0</v>
      </c>
      <c r="BQ70" s="652">
        <v>897465.0</v>
      </c>
      <c r="BR70" s="652">
        <v>0.0</v>
      </c>
      <c r="BS70" s="652">
        <v>1.373862759259259E7</v>
      </c>
      <c r="BT70" s="652">
        <v>-4879153.59259259</v>
      </c>
      <c r="BU70" s="652"/>
      <c r="BV70" s="652"/>
      <c r="BW70" s="652">
        <v>3889302.0</v>
      </c>
      <c r="BX70" s="652">
        <v>0.0</v>
      </c>
      <c r="BY70" s="652">
        <v>3889302.0</v>
      </c>
      <c r="BZ70" s="651">
        <v>1.0901417E7</v>
      </c>
      <c r="CA70" s="651">
        <v>-7012115.0</v>
      </c>
      <c r="CB70" s="651"/>
      <c r="CC70" s="651"/>
      <c r="CD70" s="651">
        <v>5798044.0</v>
      </c>
      <c r="CE70" s="651">
        <v>3624471.0</v>
      </c>
      <c r="CF70" s="651">
        <v>2173573.0</v>
      </c>
      <c r="CG70" s="651">
        <v>3337078.0</v>
      </c>
      <c r="CH70" s="652">
        <v>2668224.0</v>
      </c>
      <c r="CI70" s="652">
        <v>3448538.6666666665</v>
      </c>
      <c r="CJ70" s="652">
        <v>-1274965.6666666665</v>
      </c>
      <c r="CK70" s="652"/>
      <c r="CL70" s="652"/>
      <c r="CM70" s="652">
        <v>6899080.0</v>
      </c>
      <c r="CN70" s="652">
        <v>2993028.0</v>
      </c>
      <c r="CO70" s="652">
        <v>3906052.0</v>
      </c>
      <c r="CP70" s="652">
        <v>4314559.0</v>
      </c>
      <c r="CQ70" s="652">
        <v>-408507.0</v>
      </c>
      <c r="CR70" s="652"/>
      <c r="CS70" s="652"/>
      <c r="CT70" s="651">
        <v>9998000.0</v>
      </c>
      <c r="CU70" s="651">
        <v>0.0</v>
      </c>
      <c r="CV70" s="651">
        <v>9998000.0</v>
      </c>
      <c r="CW70" s="651">
        <v>1.1916753E7</v>
      </c>
      <c r="CX70" s="651">
        <v>0.0</v>
      </c>
      <c r="CY70" s="651">
        <v>1.4907397111111112E7</v>
      </c>
      <c r="CZ70" s="651">
        <v>-4909397.111111112</v>
      </c>
      <c r="DA70" s="651"/>
      <c r="DB70" s="651"/>
      <c r="DC70" s="651">
        <v>2.5449412E7</v>
      </c>
      <c r="DD70" s="651">
        <v>1.0204017E7</v>
      </c>
      <c r="DE70" s="651">
        <v>1.5245395E7</v>
      </c>
      <c r="DF70" s="651">
        <v>1.0521873E7</v>
      </c>
      <c r="DG70" s="651">
        <v>4723522.0</v>
      </c>
      <c r="DH70" s="651"/>
      <c r="DI70" s="651"/>
      <c r="DJ70" s="651">
        <v>0.0</v>
      </c>
      <c r="DK70" s="651">
        <v>0.0</v>
      </c>
      <c r="DL70" s="651">
        <v>0.0</v>
      </c>
      <c r="DM70" s="651">
        <v>0.0</v>
      </c>
      <c r="DN70" s="651">
        <v>0.0</v>
      </c>
      <c r="DO70" s="651">
        <v>0.0</v>
      </c>
      <c r="DP70" s="651">
        <v>0.0</v>
      </c>
      <c r="DQ70" s="651"/>
      <c r="DR70" s="651"/>
      <c r="DS70" s="651">
        <v>0.0</v>
      </c>
      <c r="DT70" s="651">
        <v>0.0</v>
      </c>
      <c r="DU70" s="651">
        <v>0.0</v>
      </c>
      <c r="DV70" s="651">
        <v>0.0</v>
      </c>
      <c r="DW70" s="651">
        <v>0.0</v>
      </c>
      <c r="DX70" s="651"/>
      <c r="DY70" s="651"/>
    </row>
    <row r="71" ht="12.0" customHeight="1">
      <c r="A71" s="651">
        <v>201501.0</v>
      </c>
      <c r="B71" s="652">
        <v>8.1298954E7</v>
      </c>
      <c r="C71" s="652">
        <v>3.2418559E7</v>
      </c>
      <c r="D71" s="652">
        <v>4.8880395E7</v>
      </c>
      <c r="E71" s="652">
        <v>3.7144566E7</v>
      </c>
      <c r="F71" s="652">
        <v>9979175.0</v>
      </c>
      <c r="G71" s="652">
        <v>5.078384714814814E7</v>
      </c>
      <c r="H71" s="652">
        <v>-1903452.1481481493</v>
      </c>
      <c r="I71" s="652"/>
      <c r="J71" s="652"/>
      <c r="K71" s="652">
        <v>6.005743E7</v>
      </c>
      <c r="L71" s="652">
        <v>2.1919429E7</v>
      </c>
      <c r="M71" s="652">
        <v>3.8138001E7</v>
      </c>
      <c r="N71" s="652">
        <v>5.0503876E7</v>
      </c>
      <c r="O71" s="652">
        <v>-1.2365875E7</v>
      </c>
      <c r="P71" s="652"/>
      <c r="Q71" s="652"/>
      <c r="R71" s="652">
        <v>0.0</v>
      </c>
      <c r="S71" s="652">
        <v>0.0</v>
      </c>
      <c r="T71" s="652">
        <v>0.0</v>
      </c>
      <c r="U71" s="652">
        <v>5478711.0</v>
      </c>
      <c r="V71" s="652">
        <v>1880947.0</v>
      </c>
      <c r="W71" s="652">
        <v>5212209.962962963</v>
      </c>
      <c r="X71" s="652">
        <v>-5212209.962962963</v>
      </c>
      <c r="Y71" s="652"/>
      <c r="Z71" s="652"/>
      <c r="AA71" s="652">
        <v>0.0</v>
      </c>
      <c r="AB71" s="652">
        <v>0.0</v>
      </c>
      <c r="AC71" s="652">
        <v>0.0</v>
      </c>
      <c r="AD71" s="652">
        <v>4878259.0</v>
      </c>
      <c r="AE71" s="652">
        <v>-4878259.0</v>
      </c>
      <c r="AF71" s="652"/>
      <c r="AG71" s="652"/>
      <c r="AH71" s="652">
        <v>3.1365765E7</v>
      </c>
      <c r="AI71" s="652">
        <v>1.8550455E7</v>
      </c>
      <c r="AJ71" s="652">
        <v>1.281531E7</v>
      </c>
      <c r="AK71" s="652">
        <v>5348664.0</v>
      </c>
      <c r="AL71" s="652">
        <v>2864182.0</v>
      </c>
      <c r="AM71" s="652">
        <v>6110382.740740741</v>
      </c>
      <c r="AN71" s="652">
        <v>6704927.259259259</v>
      </c>
      <c r="AO71" s="652"/>
      <c r="AP71" s="652"/>
      <c r="AQ71" s="652">
        <v>2.6192215E7</v>
      </c>
      <c r="AR71" s="652">
        <v>1.5927933E7</v>
      </c>
      <c r="AS71" s="652">
        <v>1.0264282E7</v>
      </c>
      <c r="AT71" s="652">
        <v>6233465.0</v>
      </c>
      <c r="AU71" s="652">
        <v>4030817.0</v>
      </c>
      <c r="AV71" s="652"/>
      <c r="AW71" s="652"/>
      <c r="AX71" s="652">
        <v>1.762884E7</v>
      </c>
      <c r="AY71" s="652">
        <v>0.0</v>
      </c>
      <c r="AZ71" s="652">
        <v>1.762884E7</v>
      </c>
      <c r="BA71" s="652">
        <v>1.8309576E7</v>
      </c>
      <c r="BB71" s="652">
        <v>3390444.0</v>
      </c>
      <c r="BC71" s="652">
        <v>1.8510295111111112E7</v>
      </c>
      <c r="BD71" s="652">
        <v>-881455.1111111119</v>
      </c>
      <c r="BE71" s="652"/>
      <c r="BF71" s="652"/>
      <c r="BG71" s="652">
        <v>1.521144E7</v>
      </c>
      <c r="BH71" s="652">
        <v>0.0</v>
      </c>
      <c r="BI71" s="652">
        <v>1.521144E7</v>
      </c>
      <c r="BJ71" s="652">
        <v>1.326454E7</v>
      </c>
      <c r="BK71" s="652">
        <v>1946900.0</v>
      </c>
      <c r="BL71" s="652"/>
      <c r="BM71" s="652"/>
      <c r="BN71" s="652">
        <v>1.755073E7</v>
      </c>
      <c r="BO71" s="652">
        <v>1.0142059E7</v>
      </c>
      <c r="BP71" s="652">
        <v>7408671.0</v>
      </c>
      <c r="BQ71" s="652">
        <v>991617.0</v>
      </c>
      <c r="BR71" s="652">
        <v>0.0</v>
      </c>
      <c r="BS71" s="652">
        <v>1.0960665925925925E7</v>
      </c>
      <c r="BT71" s="652">
        <v>-3551994.9259259272</v>
      </c>
      <c r="BU71" s="652"/>
      <c r="BV71" s="652"/>
      <c r="BW71" s="652">
        <v>437257.0</v>
      </c>
      <c r="BX71" s="652">
        <v>0.0</v>
      </c>
      <c r="BY71" s="652">
        <v>437257.0</v>
      </c>
      <c r="BZ71" s="651">
        <v>1.0094933E7</v>
      </c>
      <c r="CA71" s="651">
        <v>-9657676.0</v>
      </c>
      <c r="CB71" s="651"/>
      <c r="CC71" s="651"/>
      <c r="CD71" s="651">
        <v>6069304.0</v>
      </c>
      <c r="CE71" s="651">
        <v>3726045.0</v>
      </c>
      <c r="CF71" s="651">
        <v>2343259.0</v>
      </c>
      <c r="CG71" s="651">
        <v>2177297.0</v>
      </c>
      <c r="CH71" s="652">
        <v>1843602.0</v>
      </c>
      <c r="CI71" s="652">
        <v>2326153.5925925924</v>
      </c>
      <c r="CJ71" s="652">
        <v>17105.40740740765</v>
      </c>
      <c r="CK71" s="652"/>
      <c r="CL71" s="652"/>
      <c r="CM71" s="652">
        <v>6186040.0</v>
      </c>
      <c r="CN71" s="652">
        <v>3062364.0</v>
      </c>
      <c r="CO71" s="652">
        <v>3123676.0</v>
      </c>
      <c r="CP71" s="652">
        <v>2606606.0</v>
      </c>
      <c r="CQ71" s="652">
        <v>517070.0</v>
      </c>
      <c r="CR71" s="652"/>
      <c r="CS71" s="652"/>
      <c r="CT71" s="651">
        <v>8684315.0</v>
      </c>
      <c r="CU71" s="651">
        <v>0.0</v>
      </c>
      <c r="CV71" s="651">
        <v>8684315.0</v>
      </c>
      <c r="CW71" s="651">
        <v>4838701.0</v>
      </c>
      <c r="CX71" s="651">
        <v>0.0</v>
      </c>
      <c r="CY71" s="651">
        <v>7664139.814814814</v>
      </c>
      <c r="CZ71" s="651">
        <v>1020175.1851851856</v>
      </c>
      <c r="DA71" s="651"/>
      <c r="DB71" s="651"/>
      <c r="DC71" s="651">
        <v>1.2030478E7</v>
      </c>
      <c r="DD71" s="651">
        <v>2929132.0</v>
      </c>
      <c r="DE71" s="651">
        <v>9101346.0</v>
      </c>
      <c r="DF71" s="651">
        <v>1.3426073E7</v>
      </c>
      <c r="DG71" s="651">
        <v>-4324727.0</v>
      </c>
      <c r="DH71" s="651"/>
      <c r="DI71" s="651"/>
      <c r="DJ71" s="651">
        <v>0.0</v>
      </c>
      <c r="DK71" s="651">
        <v>0.0</v>
      </c>
      <c r="DL71" s="651">
        <v>0.0</v>
      </c>
      <c r="DM71" s="651">
        <v>0.0</v>
      </c>
      <c r="DN71" s="651">
        <v>0.0</v>
      </c>
      <c r="DO71" s="651">
        <v>0.0</v>
      </c>
      <c r="DP71" s="651">
        <v>0.0</v>
      </c>
      <c r="DQ71" s="651"/>
      <c r="DR71" s="651"/>
      <c r="DS71" s="651">
        <v>0.0</v>
      </c>
      <c r="DT71" s="651">
        <v>0.0</v>
      </c>
      <c r="DU71" s="651">
        <v>0.0</v>
      </c>
      <c r="DV71" s="651">
        <v>0.0</v>
      </c>
      <c r="DW71" s="651">
        <v>0.0</v>
      </c>
      <c r="DX71" s="651"/>
      <c r="DY71" s="651"/>
    </row>
    <row r="72" ht="12.0" customHeight="1">
      <c r="A72" s="651">
        <v>201502.0</v>
      </c>
      <c r="B72" s="652">
        <v>6.4869819E7</v>
      </c>
      <c r="C72" s="652">
        <v>2.4039149E7</v>
      </c>
      <c r="D72" s="652">
        <v>4.083067E7</v>
      </c>
      <c r="E72" s="652">
        <v>4.2420546E7</v>
      </c>
      <c r="F72" s="652">
        <v>1.0315438E7</v>
      </c>
      <c r="G72" s="652">
        <v>5.507903129629629E7</v>
      </c>
      <c r="H72" s="652">
        <v>-1.4248361296296299E7</v>
      </c>
      <c r="I72" s="652"/>
      <c r="J72" s="652"/>
      <c r="K72" s="652">
        <v>6.4899056E7</v>
      </c>
      <c r="L72" s="652">
        <v>2.4949372E7</v>
      </c>
      <c r="M72" s="652">
        <v>3.9949684E7</v>
      </c>
      <c r="N72" s="652">
        <v>4.8939335E7</v>
      </c>
      <c r="O72" s="652">
        <v>-8989651.0</v>
      </c>
      <c r="P72" s="652"/>
      <c r="Q72" s="652"/>
      <c r="R72" s="652">
        <v>0.0</v>
      </c>
      <c r="S72" s="652">
        <v>0.0</v>
      </c>
      <c r="T72" s="652">
        <v>0.0</v>
      </c>
      <c r="U72" s="652">
        <v>5556951.0</v>
      </c>
      <c r="V72" s="652">
        <v>1847987.0</v>
      </c>
      <c r="W72" s="652">
        <v>5282212.925925926</v>
      </c>
      <c r="X72" s="652">
        <v>-5282212.925925926</v>
      </c>
      <c r="Y72" s="652"/>
      <c r="Z72" s="652"/>
      <c r="AA72" s="652">
        <v>0.0</v>
      </c>
      <c r="AB72" s="652">
        <v>0.0</v>
      </c>
      <c r="AC72" s="652">
        <v>0.0</v>
      </c>
      <c r="AD72" s="652">
        <v>6017148.0</v>
      </c>
      <c r="AE72" s="652">
        <v>-6017148.0</v>
      </c>
      <c r="AF72" s="652"/>
      <c r="AG72" s="652"/>
      <c r="AH72" s="652">
        <v>2.47563E7</v>
      </c>
      <c r="AI72" s="652">
        <v>1.4445703E7</v>
      </c>
      <c r="AJ72" s="652">
        <v>1.0310597E7</v>
      </c>
      <c r="AK72" s="652">
        <v>5425677.0</v>
      </c>
      <c r="AL72" s="652">
        <v>3228195.0</v>
      </c>
      <c r="AM72" s="652">
        <v>6022556.814814815</v>
      </c>
      <c r="AN72" s="652">
        <v>4288040.185185185</v>
      </c>
      <c r="AO72" s="652"/>
      <c r="AP72" s="652"/>
      <c r="AQ72" s="652">
        <v>2.2283993E7</v>
      </c>
      <c r="AR72" s="652">
        <v>1.3377504E7</v>
      </c>
      <c r="AS72" s="652">
        <v>8906489.0</v>
      </c>
      <c r="AT72" s="652">
        <v>5577332.0</v>
      </c>
      <c r="AU72" s="652">
        <v>3329157.0</v>
      </c>
      <c r="AV72" s="652"/>
      <c r="AW72" s="652"/>
      <c r="AX72" s="652">
        <v>1.428084E7</v>
      </c>
      <c r="AY72" s="652">
        <v>0.0</v>
      </c>
      <c r="AZ72" s="652">
        <v>1.428084E7</v>
      </c>
      <c r="BA72" s="652">
        <v>1.2058003E7</v>
      </c>
      <c r="BB72" s="652">
        <v>3471949.0</v>
      </c>
      <c r="BC72" s="652">
        <v>1.2479839E7</v>
      </c>
      <c r="BD72" s="652">
        <v>1801001.0</v>
      </c>
      <c r="BE72" s="652"/>
      <c r="BF72" s="652"/>
      <c r="BG72" s="652">
        <v>1.077456E7</v>
      </c>
      <c r="BH72" s="652">
        <v>0.0</v>
      </c>
      <c r="BI72" s="652">
        <v>1.077456E7</v>
      </c>
      <c r="BJ72" s="652">
        <v>1.4347072E7</v>
      </c>
      <c r="BK72" s="652">
        <v>-3572512.0</v>
      </c>
      <c r="BL72" s="652"/>
      <c r="BM72" s="652"/>
      <c r="BN72" s="652">
        <v>8682217.0</v>
      </c>
      <c r="BO72" s="652">
        <v>4364901.0</v>
      </c>
      <c r="BP72" s="652">
        <v>4317316.0</v>
      </c>
      <c r="BQ72" s="652">
        <v>1.3181647E7</v>
      </c>
      <c r="BR72" s="652">
        <v>0.0</v>
      </c>
      <c r="BS72" s="652">
        <v>2.1678471111111112E7</v>
      </c>
      <c r="BT72" s="652">
        <v>-1.7361155111111112E7</v>
      </c>
      <c r="BU72" s="652"/>
      <c r="BV72" s="652"/>
      <c r="BW72" s="652">
        <v>5451753.0</v>
      </c>
      <c r="BX72" s="652">
        <v>0.0</v>
      </c>
      <c r="BY72" s="652">
        <v>5451753.0</v>
      </c>
      <c r="BZ72" s="651">
        <v>1.0528155E7</v>
      </c>
      <c r="CA72" s="651">
        <v>-5076402.0</v>
      </c>
      <c r="CB72" s="651"/>
      <c r="CC72" s="651"/>
      <c r="CD72" s="651">
        <v>8492981.0</v>
      </c>
      <c r="CE72" s="651">
        <v>5228545.0</v>
      </c>
      <c r="CF72" s="651">
        <v>3264436.0</v>
      </c>
      <c r="CG72" s="651">
        <v>2162376.0</v>
      </c>
      <c r="CH72" s="652">
        <v>1767307.0</v>
      </c>
      <c r="CI72" s="652">
        <v>2374921.703703704</v>
      </c>
      <c r="CJ72" s="652">
        <v>889514.2962962962</v>
      </c>
      <c r="CK72" s="652"/>
      <c r="CL72" s="652"/>
      <c r="CM72" s="652">
        <v>6315640.0</v>
      </c>
      <c r="CN72" s="652">
        <v>3175764.0</v>
      </c>
      <c r="CO72" s="652">
        <v>3139876.0</v>
      </c>
      <c r="CP72" s="652">
        <v>2627806.0</v>
      </c>
      <c r="CQ72" s="652">
        <v>512070.0</v>
      </c>
      <c r="CR72" s="652"/>
      <c r="CS72" s="652"/>
      <c r="CT72" s="651">
        <v>8657481.0</v>
      </c>
      <c r="CU72" s="651">
        <v>0.0</v>
      </c>
      <c r="CV72" s="651">
        <v>8657481.0</v>
      </c>
      <c r="CW72" s="651">
        <v>4035892.0</v>
      </c>
      <c r="CX72" s="651">
        <v>0.0</v>
      </c>
      <c r="CY72" s="651">
        <v>7241029.740740741</v>
      </c>
      <c r="CZ72" s="651">
        <v>1416451.2592592593</v>
      </c>
      <c r="DA72" s="651"/>
      <c r="DB72" s="651"/>
      <c r="DC72" s="651">
        <v>2.0073109E7</v>
      </c>
      <c r="DD72" s="651">
        <v>8396103.0</v>
      </c>
      <c r="DE72" s="651">
        <v>1.1677006E7</v>
      </c>
      <c r="DF72" s="651">
        <v>9841823.0</v>
      </c>
      <c r="DG72" s="651">
        <v>1835183.0</v>
      </c>
      <c r="DH72" s="651"/>
      <c r="DI72" s="651"/>
      <c r="DJ72" s="651">
        <v>0.0</v>
      </c>
      <c r="DK72" s="651">
        <v>0.0</v>
      </c>
      <c r="DL72" s="651">
        <v>0.0</v>
      </c>
      <c r="DM72" s="651">
        <v>0.0</v>
      </c>
      <c r="DN72" s="651">
        <v>0.0</v>
      </c>
      <c r="DO72" s="651">
        <v>0.0</v>
      </c>
      <c r="DP72" s="651">
        <v>0.0</v>
      </c>
      <c r="DQ72" s="651"/>
      <c r="DR72" s="651"/>
      <c r="DS72" s="651">
        <v>0.0</v>
      </c>
      <c r="DT72" s="651">
        <v>0.0</v>
      </c>
      <c r="DU72" s="651">
        <v>0.0</v>
      </c>
      <c r="DV72" s="651">
        <v>0.0</v>
      </c>
      <c r="DW72" s="651">
        <v>0.0</v>
      </c>
      <c r="DX72" s="651"/>
      <c r="DY72" s="651"/>
    </row>
    <row r="73" ht="12.0" customHeight="1">
      <c r="A73" s="651">
        <v>201503.0</v>
      </c>
      <c r="B73" s="652">
        <v>7.2278227E7</v>
      </c>
      <c r="C73" s="652">
        <v>1.9717016E7</v>
      </c>
      <c r="D73" s="652">
        <v>5.2561211E7</v>
      </c>
      <c r="E73" s="652">
        <v>6.7196184E7</v>
      </c>
      <c r="F73" s="652">
        <v>1.2015111E7</v>
      </c>
      <c r="G73" s="652">
        <v>9.061995155555555E7</v>
      </c>
      <c r="H73" s="652">
        <v>-3.805874055555555E7</v>
      </c>
      <c r="I73" s="652"/>
      <c r="J73" s="652"/>
      <c r="K73" s="652">
        <v>6.7793127E7</v>
      </c>
      <c r="L73" s="652">
        <v>1.6588324E7</v>
      </c>
      <c r="M73" s="652">
        <v>5.1204803E7</v>
      </c>
      <c r="N73" s="652">
        <v>5.0479093E7</v>
      </c>
      <c r="O73" s="652">
        <v>725710.0</v>
      </c>
      <c r="P73" s="652"/>
      <c r="Q73" s="652"/>
      <c r="R73" s="652">
        <v>0.0</v>
      </c>
      <c r="S73" s="652">
        <v>0.0</v>
      </c>
      <c r="T73" s="652">
        <v>0.0</v>
      </c>
      <c r="U73" s="652">
        <v>1.0822793E7</v>
      </c>
      <c r="V73" s="652">
        <v>1995201.0</v>
      </c>
      <c r="W73" s="652">
        <v>1.0170934333333334E7</v>
      </c>
      <c r="X73" s="652">
        <v>-1.0170934333333334E7</v>
      </c>
      <c r="Y73" s="652"/>
      <c r="Z73" s="652"/>
      <c r="AA73" s="652">
        <v>0.0</v>
      </c>
      <c r="AB73" s="652">
        <v>0.0</v>
      </c>
      <c r="AC73" s="652">
        <v>0.0</v>
      </c>
      <c r="AD73" s="652">
        <v>5003259.0</v>
      </c>
      <c r="AE73" s="652">
        <v>-5003259.0</v>
      </c>
      <c r="AF73" s="652"/>
      <c r="AG73" s="652"/>
      <c r="AH73" s="652">
        <v>2.1115755E7</v>
      </c>
      <c r="AI73" s="652">
        <v>1.2114116E7</v>
      </c>
      <c r="AJ73" s="652">
        <v>9001639.0</v>
      </c>
      <c r="AK73" s="652">
        <v>9648272.0</v>
      </c>
      <c r="AL73" s="652">
        <v>3797198.0</v>
      </c>
      <c r="AM73" s="652">
        <v>9864075.888888888</v>
      </c>
      <c r="AN73" s="652">
        <v>-862436.8888888881</v>
      </c>
      <c r="AO73" s="652"/>
      <c r="AP73" s="652"/>
      <c r="AQ73" s="652">
        <v>1.9358575E7</v>
      </c>
      <c r="AR73" s="652">
        <v>1.1365479E7</v>
      </c>
      <c r="AS73" s="652">
        <v>7993096.0</v>
      </c>
      <c r="AT73" s="652">
        <v>6241155.0</v>
      </c>
      <c r="AU73" s="652">
        <v>1751941.0</v>
      </c>
      <c r="AV73" s="652"/>
      <c r="AW73" s="652"/>
      <c r="AX73" s="652">
        <v>2.440638E7</v>
      </c>
      <c r="AY73" s="652">
        <v>0.0</v>
      </c>
      <c r="AZ73" s="652">
        <v>2.440638E7</v>
      </c>
      <c r="BA73" s="652">
        <v>1.8963426E7</v>
      </c>
      <c r="BB73" s="652">
        <v>4334934.0</v>
      </c>
      <c r="BC73" s="652">
        <v>1.9687644555555556E7</v>
      </c>
      <c r="BD73" s="652">
        <v>4718735.444444444</v>
      </c>
      <c r="BE73" s="652"/>
      <c r="BF73" s="652"/>
      <c r="BG73" s="652">
        <v>2.208054E7</v>
      </c>
      <c r="BH73" s="652">
        <v>0.0</v>
      </c>
      <c r="BI73" s="652">
        <v>2.208054E7</v>
      </c>
      <c r="BJ73" s="652">
        <v>1.5695717E7</v>
      </c>
      <c r="BK73" s="652">
        <v>6384823.0</v>
      </c>
      <c r="BL73" s="652"/>
      <c r="BM73" s="652"/>
      <c r="BN73" s="652">
        <v>5038330.0</v>
      </c>
      <c r="BO73" s="652">
        <v>1852566.0</v>
      </c>
      <c r="BP73" s="652">
        <v>3185764.0</v>
      </c>
      <c r="BQ73" s="652">
        <v>1.1658469E7</v>
      </c>
      <c r="BR73" s="652">
        <v>0.0</v>
      </c>
      <c r="BS73" s="652">
        <v>3.17378797037037E7</v>
      </c>
      <c r="BT73" s="652">
        <v>-2.85521157037037E7</v>
      </c>
      <c r="BU73" s="652"/>
      <c r="BV73" s="652"/>
      <c r="BW73" s="652">
        <v>7792146.0</v>
      </c>
      <c r="BX73" s="652">
        <v>0.0</v>
      </c>
      <c r="BY73" s="652">
        <v>7792146.0</v>
      </c>
      <c r="BZ73" s="651">
        <v>1.0423739E7</v>
      </c>
      <c r="CA73" s="651">
        <v>-2631593.0</v>
      </c>
      <c r="CB73" s="651"/>
      <c r="CC73" s="651"/>
      <c r="CD73" s="651">
        <v>9884697.0</v>
      </c>
      <c r="CE73" s="651">
        <v>5750334.0</v>
      </c>
      <c r="CF73" s="651">
        <v>4134363.0</v>
      </c>
      <c r="CG73" s="651">
        <v>2539642.0</v>
      </c>
      <c r="CH73" s="652">
        <v>1887778.0</v>
      </c>
      <c r="CI73" s="652">
        <v>2797604.888888889</v>
      </c>
      <c r="CJ73" s="652">
        <v>1336758.111111111</v>
      </c>
      <c r="CK73" s="652"/>
      <c r="CL73" s="652"/>
      <c r="CM73" s="652">
        <v>5586640.0</v>
      </c>
      <c r="CN73" s="652">
        <v>2913324.0</v>
      </c>
      <c r="CO73" s="652">
        <v>2673316.0</v>
      </c>
      <c r="CP73" s="652">
        <v>2663246.0</v>
      </c>
      <c r="CQ73" s="652">
        <v>10070.0</v>
      </c>
      <c r="CR73" s="652"/>
      <c r="CS73" s="652"/>
      <c r="CT73" s="651">
        <v>1.1833065E7</v>
      </c>
      <c r="CU73" s="651">
        <v>0.0</v>
      </c>
      <c r="CV73" s="651">
        <v>1.1833065E7</v>
      </c>
      <c r="CW73" s="651">
        <v>1.3563582E7</v>
      </c>
      <c r="CX73" s="651">
        <v>0.0</v>
      </c>
      <c r="CY73" s="651">
        <v>1.6361812185185185E7</v>
      </c>
      <c r="CZ73" s="651">
        <v>-4528747.185185185</v>
      </c>
      <c r="DA73" s="651"/>
      <c r="DB73" s="651"/>
      <c r="DC73" s="651">
        <v>1.2975226E7</v>
      </c>
      <c r="DD73" s="651">
        <v>2309520.0</v>
      </c>
      <c r="DE73" s="651">
        <v>1.0665706E7</v>
      </c>
      <c r="DF73" s="651">
        <v>1.0451978E7</v>
      </c>
      <c r="DG73" s="651">
        <v>213728.0</v>
      </c>
      <c r="DH73" s="651"/>
      <c r="DI73" s="651"/>
      <c r="DJ73" s="651">
        <v>0.0</v>
      </c>
      <c r="DK73" s="651">
        <v>0.0</v>
      </c>
      <c r="DL73" s="651">
        <v>0.0</v>
      </c>
      <c r="DM73" s="651">
        <v>0.0</v>
      </c>
      <c r="DN73" s="651">
        <v>0.0</v>
      </c>
      <c r="DO73" s="651">
        <v>0.0</v>
      </c>
      <c r="DP73" s="651">
        <v>0.0</v>
      </c>
      <c r="DQ73" s="651"/>
      <c r="DR73" s="651"/>
      <c r="DS73" s="651">
        <v>0.0</v>
      </c>
      <c r="DT73" s="651">
        <v>0.0</v>
      </c>
      <c r="DU73" s="651">
        <v>0.0</v>
      </c>
      <c r="DV73" s="651">
        <v>0.0</v>
      </c>
      <c r="DW73" s="651">
        <v>0.0</v>
      </c>
      <c r="DX73" s="651"/>
      <c r="DY73" s="651"/>
    </row>
    <row r="74" ht="12.0" customHeight="1">
      <c r="A74" s="651">
        <v>201504.0</v>
      </c>
      <c r="B74" s="652">
        <v>8.2442311E7</v>
      </c>
      <c r="C74" s="652">
        <v>1.9455617E7</v>
      </c>
      <c r="D74" s="652">
        <v>6.2986694E7</v>
      </c>
      <c r="E74" s="652">
        <v>5.7457765E7</v>
      </c>
      <c r="F74" s="652">
        <v>2.0293673E7</v>
      </c>
      <c r="G74" s="652">
        <v>5.953629425925926E7</v>
      </c>
      <c r="H74" s="652">
        <v>3450399.7407407407</v>
      </c>
      <c r="I74" s="652"/>
      <c r="J74" s="652"/>
      <c r="K74" s="652">
        <v>8.6362947E7</v>
      </c>
      <c r="L74" s="652">
        <v>1.7286793E7</v>
      </c>
      <c r="M74" s="652">
        <v>6.9076154E7</v>
      </c>
      <c r="N74" s="652">
        <v>6.4256975E7</v>
      </c>
      <c r="O74" s="652">
        <v>4819179.0</v>
      </c>
      <c r="P74" s="652"/>
      <c r="Q74" s="652"/>
      <c r="R74" s="652">
        <v>0.0</v>
      </c>
      <c r="S74" s="652">
        <v>0.0</v>
      </c>
      <c r="T74" s="652">
        <v>0.0</v>
      </c>
      <c r="U74" s="652">
        <v>5822984.0</v>
      </c>
      <c r="V74" s="652">
        <v>2095737.0</v>
      </c>
      <c r="W74" s="652">
        <v>5546891.62962963</v>
      </c>
      <c r="X74" s="652">
        <v>-5546891.62962963</v>
      </c>
      <c r="Y74" s="652"/>
      <c r="Z74" s="652"/>
      <c r="AA74" s="652">
        <v>0.0</v>
      </c>
      <c r="AB74" s="652">
        <v>0.0</v>
      </c>
      <c r="AC74" s="652">
        <v>0.0</v>
      </c>
      <c r="AD74" s="652">
        <v>6784587.0</v>
      </c>
      <c r="AE74" s="652">
        <v>-6784587.0</v>
      </c>
      <c r="AF74" s="652"/>
      <c r="AG74" s="652"/>
      <c r="AH74" s="652">
        <v>2.183247E7</v>
      </c>
      <c r="AI74" s="652">
        <v>1.2387127E7</v>
      </c>
      <c r="AJ74" s="652">
        <v>9445343.0</v>
      </c>
      <c r="AK74" s="652">
        <v>5515890.0</v>
      </c>
      <c r="AL74" s="652">
        <v>3218367.0</v>
      </c>
      <c r="AM74" s="652">
        <v>6045358.148148148</v>
      </c>
      <c r="AN74" s="652">
        <v>3399984.8518518517</v>
      </c>
      <c r="AO74" s="652"/>
      <c r="AP74" s="652"/>
      <c r="AQ74" s="652">
        <v>2.0514242E7</v>
      </c>
      <c r="AR74" s="652">
        <v>1.1635685E7</v>
      </c>
      <c r="AS74" s="652">
        <v>8878557.0</v>
      </c>
      <c r="AT74" s="652">
        <v>8153254.0</v>
      </c>
      <c r="AU74" s="652">
        <v>725303.0</v>
      </c>
      <c r="AV74" s="652"/>
      <c r="AW74" s="652"/>
      <c r="AX74" s="652">
        <v>3.776976E7</v>
      </c>
      <c r="AY74" s="652">
        <v>0.0</v>
      </c>
      <c r="AZ74" s="652">
        <v>3.776976E7</v>
      </c>
      <c r="BA74" s="652">
        <v>1.6891854E7</v>
      </c>
      <c r="BB74" s="652">
        <v>3590197.0</v>
      </c>
      <c r="BC74" s="652">
        <v>1.8704306074074075E7</v>
      </c>
      <c r="BD74" s="652">
        <v>1.9065453925925925E7</v>
      </c>
      <c r="BE74" s="652"/>
      <c r="BF74" s="652"/>
      <c r="BG74" s="652">
        <v>4.166304E7</v>
      </c>
      <c r="BH74" s="652">
        <v>0.0</v>
      </c>
      <c r="BI74" s="652">
        <v>4.166304E7</v>
      </c>
      <c r="BJ74" s="652">
        <v>1.8914142E7</v>
      </c>
      <c r="BK74" s="652">
        <v>2.2748898E7</v>
      </c>
      <c r="BL74" s="652"/>
      <c r="BM74" s="652"/>
      <c r="BN74" s="652">
        <v>7879236.0</v>
      </c>
      <c r="BO74" s="652">
        <v>2652376.0</v>
      </c>
      <c r="BP74" s="652">
        <v>5226860.0</v>
      </c>
      <c r="BQ74" s="652">
        <v>9750853.0</v>
      </c>
      <c r="BR74" s="652">
        <v>6109684.0</v>
      </c>
      <c r="BS74" s="652">
        <v>1.0034055518518519E7</v>
      </c>
      <c r="BT74" s="652">
        <v>-4807195.518518519</v>
      </c>
      <c r="BU74" s="652"/>
      <c r="BV74" s="652"/>
      <c r="BW74" s="652">
        <v>7868833.0</v>
      </c>
      <c r="BX74" s="652">
        <v>2061663.0</v>
      </c>
      <c r="BY74" s="652">
        <v>5807170.0</v>
      </c>
      <c r="BZ74" s="651">
        <v>1.3986866E7</v>
      </c>
      <c r="CA74" s="651">
        <v>-8179696.0</v>
      </c>
      <c r="CB74" s="651"/>
      <c r="CC74" s="651"/>
      <c r="CD74" s="651">
        <v>6595547.0</v>
      </c>
      <c r="CE74" s="651">
        <v>4416114.0</v>
      </c>
      <c r="CF74" s="651">
        <v>2179433.0</v>
      </c>
      <c r="CG74" s="651">
        <v>2744532.0</v>
      </c>
      <c r="CH74" s="652">
        <v>2257123.0</v>
      </c>
      <c r="CI74" s="652">
        <v>2869867.111111111</v>
      </c>
      <c r="CJ74" s="652">
        <v>-690434.111111111</v>
      </c>
      <c r="CK74" s="652"/>
      <c r="CL74" s="652"/>
      <c r="CM74" s="652">
        <v>7367760.0</v>
      </c>
      <c r="CN74" s="652">
        <v>3589445.0</v>
      </c>
      <c r="CO74" s="652">
        <v>3778315.0</v>
      </c>
      <c r="CP74" s="652">
        <v>3780894.0</v>
      </c>
      <c r="CQ74" s="652">
        <v>-2579.0</v>
      </c>
      <c r="CR74" s="652"/>
      <c r="CS74" s="652"/>
      <c r="CT74" s="651">
        <v>8365298.0</v>
      </c>
      <c r="CU74" s="651">
        <v>0.0</v>
      </c>
      <c r="CV74" s="651">
        <v>8365298.0</v>
      </c>
      <c r="CW74" s="651">
        <v>1.6731652E7</v>
      </c>
      <c r="CX74" s="651">
        <v>3022565.0</v>
      </c>
      <c r="CY74" s="651">
        <v>1.6335815777777778E7</v>
      </c>
      <c r="CZ74" s="651">
        <v>-7970517.777777778</v>
      </c>
      <c r="DA74" s="651"/>
      <c r="DB74" s="651"/>
      <c r="DC74" s="651">
        <v>8949072.0</v>
      </c>
      <c r="DD74" s="651">
        <v>0.0</v>
      </c>
      <c r="DE74" s="651">
        <v>8949072.0</v>
      </c>
      <c r="DF74" s="651">
        <v>1.2637231E7</v>
      </c>
      <c r="DG74" s="651">
        <v>-3688159.0</v>
      </c>
      <c r="DH74" s="651"/>
      <c r="DI74" s="651"/>
      <c r="DJ74" s="651">
        <v>0.0</v>
      </c>
      <c r="DK74" s="651">
        <v>0.0</v>
      </c>
      <c r="DL74" s="651">
        <v>0.0</v>
      </c>
      <c r="DM74" s="651">
        <v>0.0</v>
      </c>
      <c r="DN74" s="651">
        <v>0.0</v>
      </c>
      <c r="DO74" s="651">
        <v>0.0</v>
      </c>
      <c r="DP74" s="651">
        <v>0.0</v>
      </c>
      <c r="DQ74" s="651"/>
      <c r="DR74" s="651"/>
      <c r="DS74" s="651">
        <v>0.0</v>
      </c>
      <c r="DT74" s="651">
        <v>0.0</v>
      </c>
      <c r="DU74" s="651">
        <v>0.0</v>
      </c>
      <c r="DV74" s="651">
        <v>0.0</v>
      </c>
      <c r="DW74" s="651">
        <v>0.0</v>
      </c>
      <c r="DX74" s="651"/>
      <c r="DY74" s="651"/>
    </row>
    <row r="75" ht="12.0" customHeight="1">
      <c r="A75" s="651">
        <v>201505.0</v>
      </c>
      <c r="B75" s="652">
        <v>1.190772E8</v>
      </c>
      <c r="C75" s="652">
        <v>2.889853E7</v>
      </c>
      <c r="D75" s="652">
        <v>9.017867E7</v>
      </c>
      <c r="E75" s="652">
        <v>6.0809248E7</v>
      </c>
      <c r="F75" s="652">
        <v>2.0524675E7</v>
      </c>
      <c r="G75" s="652">
        <v>6.4996036074074075E7</v>
      </c>
      <c r="H75" s="652">
        <v>2.518263392592593E7</v>
      </c>
      <c r="I75" s="652"/>
      <c r="J75" s="652"/>
      <c r="K75" s="652">
        <v>1.0258271E8</v>
      </c>
      <c r="L75" s="652">
        <v>2.5168594E7</v>
      </c>
      <c r="M75" s="652">
        <v>7.7414116E7</v>
      </c>
      <c r="N75" s="652">
        <v>6.2834081E7</v>
      </c>
      <c r="O75" s="652">
        <v>1.4580035E7</v>
      </c>
      <c r="P75" s="652"/>
      <c r="Q75" s="652"/>
      <c r="R75" s="652">
        <v>0.0</v>
      </c>
      <c r="S75" s="652">
        <v>0.0</v>
      </c>
      <c r="T75" s="652">
        <v>0.0</v>
      </c>
      <c r="U75" s="652">
        <v>9193930.0</v>
      </c>
      <c r="V75" s="652">
        <v>2194307.0</v>
      </c>
      <c r="W75" s="652">
        <v>8675439.407407407</v>
      </c>
      <c r="X75" s="652">
        <v>-8675439.407407407</v>
      </c>
      <c r="Y75" s="652"/>
      <c r="Z75" s="652"/>
      <c r="AA75" s="652">
        <v>0.0</v>
      </c>
      <c r="AB75" s="652">
        <v>0.0</v>
      </c>
      <c r="AC75" s="652">
        <v>0.0</v>
      </c>
      <c r="AD75" s="652">
        <v>5441946.0</v>
      </c>
      <c r="AE75" s="652">
        <v>-5441946.0</v>
      </c>
      <c r="AF75" s="652"/>
      <c r="AG75" s="652"/>
      <c r="AH75" s="652">
        <v>2.5024545E7</v>
      </c>
      <c r="AI75" s="652">
        <v>1.4390615E7</v>
      </c>
      <c r="AJ75" s="652">
        <v>1.063393E7</v>
      </c>
      <c r="AK75" s="652">
        <v>5614170.0</v>
      </c>
      <c r="AL75" s="652">
        <v>3154397.0</v>
      </c>
      <c r="AM75" s="652">
        <v>6219663.111111111</v>
      </c>
      <c r="AN75" s="652">
        <v>4414266.888888889</v>
      </c>
      <c r="AO75" s="652"/>
      <c r="AP75" s="652"/>
      <c r="AQ75" s="652">
        <v>2.4643263E7</v>
      </c>
      <c r="AR75" s="652">
        <v>1.4104079E7</v>
      </c>
      <c r="AS75" s="652">
        <v>1.0539184E7</v>
      </c>
      <c r="AT75" s="652">
        <v>1.0838441E7</v>
      </c>
      <c r="AU75" s="652">
        <v>-299257.0</v>
      </c>
      <c r="AV75" s="652"/>
      <c r="AW75" s="652"/>
      <c r="AX75" s="652">
        <v>4.833972E7</v>
      </c>
      <c r="AY75" s="652">
        <v>0.0</v>
      </c>
      <c r="AZ75" s="652">
        <v>4.833972E7</v>
      </c>
      <c r="BA75" s="652">
        <v>1.660949E7</v>
      </c>
      <c r="BB75" s="652">
        <v>3778765.0</v>
      </c>
      <c r="BC75" s="652">
        <v>1.9239785925925925E7</v>
      </c>
      <c r="BD75" s="652">
        <v>2.9099934074074075E7</v>
      </c>
      <c r="BE75" s="652"/>
      <c r="BF75" s="652"/>
      <c r="BG75" s="652">
        <v>4.412313E7</v>
      </c>
      <c r="BH75" s="652">
        <v>0.0</v>
      </c>
      <c r="BI75" s="652">
        <v>4.412313E7</v>
      </c>
      <c r="BJ75" s="652">
        <v>1.8442017E7</v>
      </c>
      <c r="BK75" s="652">
        <v>2.5681113E7</v>
      </c>
      <c r="BL75" s="652"/>
      <c r="BM75" s="652"/>
      <c r="BN75" s="652">
        <v>1.5744532E7</v>
      </c>
      <c r="BO75" s="652">
        <v>7946170.0</v>
      </c>
      <c r="BP75" s="652">
        <v>7798362.0</v>
      </c>
      <c r="BQ75" s="652">
        <v>1.4376697E7</v>
      </c>
      <c r="BR75" s="652">
        <v>6002349.0</v>
      </c>
      <c r="BS75" s="652">
        <v>1.4824960407407407E7</v>
      </c>
      <c r="BT75" s="652">
        <v>-7026598.407407407</v>
      </c>
      <c r="BU75" s="652"/>
      <c r="BV75" s="652"/>
      <c r="BW75" s="652">
        <v>1.4767526E7</v>
      </c>
      <c r="BX75" s="652">
        <v>6661831.0</v>
      </c>
      <c r="BY75" s="652">
        <v>8105695.0</v>
      </c>
      <c r="BZ75" s="651">
        <v>1.6044573E7</v>
      </c>
      <c r="CA75" s="651">
        <v>-7938878.0</v>
      </c>
      <c r="CB75" s="651"/>
      <c r="CC75" s="651"/>
      <c r="CD75" s="651">
        <v>1.0486687E7</v>
      </c>
      <c r="CE75" s="651">
        <v>6561745.0</v>
      </c>
      <c r="CF75" s="651">
        <v>3924942.0</v>
      </c>
      <c r="CG75" s="651">
        <v>2944668.0</v>
      </c>
      <c r="CH75" s="652">
        <v>2439267.0</v>
      </c>
      <c r="CI75" s="652">
        <v>3197967.3333333335</v>
      </c>
      <c r="CJ75" s="652">
        <v>726974.6666666665</v>
      </c>
      <c r="CK75" s="652"/>
      <c r="CL75" s="652"/>
      <c r="CM75" s="652">
        <v>9171360.0</v>
      </c>
      <c r="CN75" s="652">
        <v>4402685.0</v>
      </c>
      <c r="CO75" s="652">
        <v>4768675.0</v>
      </c>
      <c r="CP75" s="652">
        <v>3831105.0</v>
      </c>
      <c r="CQ75" s="652">
        <v>937570.0</v>
      </c>
      <c r="CR75" s="652"/>
      <c r="CS75" s="652"/>
      <c r="CT75" s="651">
        <v>1.9481716E7</v>
      </c>
      <c r="CU75" s="651">
        <v>0.0</v>
      </c>
      <c r="CV75" s="651">
        <v>1.9481716E7</v>
      </c>
      <c r="CW75" s="651">
        <v>1.2070293E7</v>
      </c>
      <c r="CX75" s="651">
        <v>2955590.0</v>
      </c>
      <c r="CY75" s="651">
        <v>1.2838219888888888E7</v>
      </c>
      <c r="CZ75" s="651">
        <v>6643496.111111112</v>
      </c>
      <c r="DA75" s="651"/>
      <c r="DB75" s="651"/>
      <c r="DC75" s="651">
        <v>9877431.0</v>
      </c>
      <c r="DD75" s="651">
        <v>0.0</v>
      </c>
      <c r="DE75" s="651">
        <v>9877431.0</v>
      </c>
      <c r="DF75" s="651">
        <v>8235998.0</v>
      </c>
      <c r="DG75" s="651">
        <v>1641433.0</v>
      </c>
      <c r="DH75" s="651"/>
      <c r="DI75" s="651"/>
      <c r="DJ75" s="651">
        <v>0.0</v>
      </c>
      <c r="DK75" s="651">
        <v>0.0</v>
      </c>
      <c r="DL75" s="651">
        <v>0.0</v>
      </c>
      <c r="DM75" s="651">
        <v>0.0</v>
      </c>
      <c r="DN75" s="651">
        <v>0.0</v>
      </c>
      <c r="DO75" s="651">
        <v>0.0</v>
      </c>
      <c r="DP75" s="651">
        <v>0.0</v>
      </c>
      <c r="DQ75" s="651"/>
      <c r="DR75" s="651"/>
      <c r="DS75" s="651">
        <v>0.0</v>
      </c>
      <c r="DT75" s="651">
        <v>0.0</v>
      </c>
      <c r="DU75" s="651">
        <v>0.0</v>
      </c>
      <c r="DV75" s="651">
        <v>0.0</v>
      </c>
      <c r="DW75" s="651">
        <v>0.0</v>
      </c>
      <c r="DX75" s="651"/>
      <c r="DY75" s="651"/>
    </row>
    <row r="76" ht="12.0" customHeight="1">
      <c r="A76" s="651">
        <v>201506.0</v>
      </c>
      <c r="B76" s="652">
        <v>1.09164958E8</v>
      </c>
      <c r="C76" s="652">
        <v>2.8415327E7</v>
      </c>
      <c r="D76" s="652">
        <v>8.0749631E7</v>
      </c>
      <c r="E76" s="652">
        <v>6.6492115E7</v>
      </c>
      <c r="F76" s="652">
        <v>2.8601337E7</v>
      </c>
      <c r="G76" s="652">
        <v>6.977083796296296E7</v>
      </c>
      <c r="H76" s="652">
        <v>1.0978793037037037E7</v>
      </c>
      <c r="I76" s="652"/>
      <c r="J76" s="652"/>
      <c r="K76" s="652">
        <v>9.7746885E7</v>
      </c>
      <c r="L76" s="652">
        <v>2.6338891E7</v>
      </c>
      <c r="M76" s="652">
        <v>7.1407994E7</v>
      </c>
      <c r="N76" s="652">
        <v>6.6204611E7</v>
      </c>
      <c r="O76" s="652">
        <v>5203383.0</v>
      </c>
      <c r="P76" s="652"/>
      <c r="Q76" s="652"/>
      <c r="R76" s="652">
        <v>0.0</v>
      </c>
      <c r="S76" s="652">
        <v>0.0</v>
      </c>
      <c r="T76" s="652">
        <v>0.0</v>
      </c>
      <c r="U76" s="652">
        <v>7227288.0</v>
      </c>
      <c r="V76" s="652">
        <v>3110808.0</v>
      </c>
      <c r="W76" s="652">
        <v>6922363.555555556</v>
      </c>
      <c r="X76" s="652">
        <v>-6922363.555555556</v>
      </c>
      <c r="Y76" s="652"/>
      <c r="Z76" s="652"/>
      <c r="AA76" s="652">
        <v>0.0</v>
      </c>
      <c r="AB76" s="652">
        <v>0.0</v>
      </c>
      <c r="AC76" s="652">
        <v>0.0</v>
      </c>
      <c r="AD76" s="652">
        <v>7634965.0</v>
      </c>
      <c r="AE76" s="652">
        <v>-7634965.0</v>
      </c>
      <c r="AF76" s="652"/>
      <c r="AG76" s="652"/>
      <c r="AH76" s="652">
        <v>2.638251E7</v>
      </c>
      <c r="AI76" s="652">
        <v>1.5101817E7</v>
      </c>
      <c r="AJ76" s="652">
        <v>1.1280693E7</v>
      </c>
      <c r="AK76" s="652">
        <v>7189945.0</v>
      </c>
      <c r="AL76" s="652">
        <v>3773608.0</v>
      </c>
      <c r="AM76" s="652">
        <v>7772489.888888889</v>
      </c>
      <c r="AN76" s="652">
        <v>3508203.111111111</v>
      </c>
      <c r="AO76" s="652"/>
      <c r="AP76" s="652"/>
      <c r="AQ76" s="652">
        <v>2.6973399E7</v>
      </c>
      <c r="AR76" s="652">
        <v>1.5305927E7</v>
      </c>
      <c r="AS76" s="652">
        <v>1.1667472E7</v>
      </c>
      <c r="AT76" s="652">
        <v>8381489.0</v>
      </c>
      <c r="AU76" s="652">
        <v>3285983.0</v>
      </c>
      <c r="AV76" s="652"/>
      <c r="AW76" s="652"/>
      <c r="AX76" s="652">
        <v>4.5981E7</v>
      </c>
      <c r="AY76" s="652">
        <v>0.0</v>
      </c>
      <c r="AZ76" s="652">
        <v>4.5981E7</v>
      </c>
      <c r="BA76" s="652">
        <v>2.4733924E7</v>
      </c>
      <c r="BB76" s="652">
        <v>6094056.0</v>
      </c>
      <c r="BC76" s="652">
        <v>2.6759193037037037E7</v>
      </c>
      <c r="BD76" s="652">
        <v>1.9221806962962963E7</v>
      </c>
      <c r="BE76" s="652"/>
      <c r="BF76" s="652"/>
      <c r="BG76" s="652">
        <v>4.285911E7</v>
      </c>
      <c r="BH76" s="652">
        <v>0.0</v>
      </c>
      <c r="BI76" s="652">
        <v>4.285911E7</v>
      </c>
      <c r="BJ76" s="652">
        <v>2.0563784E7</v>
      </c>
      <c r="BK76" s="652">
        <v>2.2295326E7</v>
      </c>
      <c r="BL76" s="652"/>
      <c r="BM76" s="652"/>
      <c r="BN76" s="652">
        <v>1.3643229E7</v>
      </c>
      <c r="BO76" s="652">
        <v>7176601.0</v>
      </c>
      <c r="BP76" s="652">
        <v>6466628.0</v>
      </c>
      <c r="BQ76" s="652">
        <v>1.0430401E7</v>
      </c>
      <c r="BR76" s="652">
        <v>7581062.0</v>
      </c>
      <c r="BS76" s="652">
        <v>1.0802341444444444E7</v>
      </c>
      <c r="BT76" s="652">
        <v>-4335713.444444444</v>
      </c>
      <c r="BU76" s="652"/>
      <c r="BV76" s="652"/>
      <c r="BW76" s="652">
        <v>1.2678294E7</v>
      </c>
      <c r="BX76" s="652">
        <v>6576280.0</v>
      </c>
      <c r="BY76" s="652">
        <v>6102014.0</v>
      </c>
      <c r="BZ76" s="652">
        <v>1.6684062E7</v>
      </c>
      <c r="CA76" s="652">
        <v>-1.0582048E7</v>
      </c>
      <c r="CB76" s="652"/>
      <c r="CC76" s="652"/>
      <c r="CD76" s="652">
        <v>9650794.0</v>
      </c>
      <c r="CE76" s="652">
        <v>6136909.0</v>
      </c>
      <c r="CF76" s="652">
        <v>3513885.0</v>
      </c>
      <c r="CG76" s="652">
        <v>3914837.0</v>
      </c>
      <c r="CH76" s="652">
        <v>3338012.0</v>
      </c>
      <c r="CI76" s="652">
        <v>4132397.0</v>
      </c>
      <c r="CJ76" s="652">
        <v>-618512.0</v>
      </c>
      <c r="CK76" s="652"/>
      <c r="CL76" s="652"/>
      <c r="CM76" s="652">
        <v>8998560.0</v>
      </c>
      <c r="CN76" s="652">
        <v>4456685.0</v>
      </c>
      <c r="CO76" s="652">
        <v>4541875.0</v>
      </c>
      <c r="CP76" s="652">
        <v>4865231.0</v>
      </c>
      <c r="CQ76" s="652">
        <v>-323356.0</v>
      </c>
      <c r="CR76" s="652"/>
      <c r="CS76" s="652"/>
      <c r="CT76" s="651">
        <v>1.3507425E7</v>
      </c>
      <c r="CU76" s="651">
        <v>0.0</v>
      </c>
      <c r="CV76" s="651">
        <v>1.3507425E7</v>
      </c>
      <c r="CW76" s="651">
        <v>1.299572E7</v>
      </c>
      <c r="CX76" s="651">
        <v>4703791.0</v>
      </c>
      <c r="CY76" s="651">
        <v>1.3382053037037037E7</v>
      </c>
      <c r="CZ76" s="651">
        <v>125371.96296296269</v>
      </c>
      <c r="DA76" s="651"/>
      <c r="DB76" s="651"/>
      <c r="DC76" s="651">
        <v>6237522.0</v>
      </c>
      <c r="DD76" s="651">
        <v>0.0</v>
      </c>
      <c r="DE76" s="651">
        <v>6237522.0</v>
      </c>
      <c r="DF76" s="651">
        <v>8075079.0</v>
      </c>
      <c r="DG76" s="651">
        <v>-1837557.0</v>
      </c>
      <c r="DH76" s="651"/>
      <c r="DI76" s="651"/>
      <c r="DJ76" s="651">
        <v>0.0</v>
      </c>
      <c r="DK76" s="651">
        <v>0.0</v>
      </c>
      <c r="DL76" s="651">
        <v>0.0</v>
      </c>
      <c r="DM76" s="651">
        <v>0.0</v>
      </c>
      <c r="DN76" s="651">
        <v>0.0</v>
      </c>
      <c r="DO76" s="651">
        <v>0.0</v>
      </c>
      <c r="DP76" s="651">
        <v>0.0</v>
      </c>
      <c r="DQ76" s="651"/>
      <c r="DR76" s="651"/>
      <c r="DS76" s="651">
        <v>0.0</v>
      </c>
      <c r="DT76" s="651">
        <v>0.0</v>
      </c>
      <c r="DU76" s="651">
        <v>0.0</v>
      </c>
      <c r="DV76" s="651">
        <v>0.0</v>
      </c>
      <c r="DW76" s="651">
        <v>0.0</v>
      </c>
      <c r="DX76" s="651"/>
      <c r="DY76" s="651"/>
    </row>
    <row r="77" ht="12.0" customHeight="1">
      <c r="A77" s="651">
        <v>201507.0</v>
      </c>
      <c r="B77" s="652">
        <v>1.15855483E8</v>
      </c>
      <c r="C77" s="652">
        <v>3.2378532E7</v>
      </c>
      <c r="D77" s="652">
        <v>8.3476951E7</v>
      </c>
      <c r="E77" s="652">
        <v>6.9522675E7</v>
      </c>
      <c r="F77" s="652">
        <v>2.0694283E7</v>
      </c>
      <c r="G77" s="652">
        <v>7.239178914814815E7</v>
      </c>
      <c r="H77" s="652">
        <v>1.1085161851851854E7</v>
      </c>
      <c r="I77" s="652"/>
      <c r="J77" s="652"/>
      <c r="K77" s="652">
        <v>9.7015956E7</v>
      </c>
      <c r="L77" s="652">
        <v>2.899524E7</v>
      </c>
      <c r="M77" s="652">
        <v>6.8020716E7</v>
      </c>
      <c r="N77" s="652">
        <v>5.604293E7</v>
      </c>
      <c r="O77" s="652">
        <v>1.1977786E7</v>
      </c>
      <c r="P77" s="652"/>
      <c r="Q77" s="652"/>
      <c r="R77" s="652">
        <v>0.0</v>
      </c>
      <c r="S77" s="652">
        <v>0.0</v>
      </c>
      <c r="T77" s="652">
        <v>0.0</v>
      </c>
      <c r="U77" s="652">
        <v>9488271.0</v>
      </c>
      <c r="V77" s="652">
        <v>2072138.0</v>
      </c>
      <c r="W77" s="652">
        <v>8938927.814814815</v>
      </c>
      <c r="X77" s="652">
        <v>-8938927.814814815</v>
      </c>
      <c r="Y77" s="652"/>
      <c r="Z77" s="652"/>
      <c r="AA77" s="652">
        <v>0.0</v>
      </c>
      <c r="AB77" s="652">
        <v>0.0</v>
      </c>
      <c r="AC77" s="652">
        <v>0.0</v>
      </c>
      <c r="AD77" s="652">
        <v>5499039.0</v>
      </c>
      <c r="AE77" s="652">
        <v>-5499039.0</v>
      </c>
      <c r="AF77" s="652"/>
      <c r="AG77" s="652"/>
      <c r="AH77" s="652">
        <v>2.5663095E7</v>
      </c>
      <c r="AI77" s="652">
        <v>1.454384E7</v>
      </c>
      <c r="AJ77" s="652">
        <v>1.1119255E7</v>
      </c>
      <c r="AK77" s="652">
        <v>6259435.0</v>
      </c>
      <c r="AL77" s="652">
        <v>3044248.0</v>
      </c>
      <c r="AM77" s="652">
        <v>6844921.518518519</v>
      </c>
      <c r="AN77" s="652">
        <v>4274333.481481481</v>
      </c>
      <c r="AO77" s="652"/>
      <c r="AP77" s="652"/>
      <c r="AQ77" s="652">
        <v>2.7603296E7</v>
      </c>
      <c r="AR77" s="652">
        <v>1.58157E7</v>
      </c>
      <c r="AS77" s="652">
        <v>1.1787596E7</v>
      </c>
      <c r="AT77" s="652">
        <v>7833115.0</v>
      </c>
      <c r="AU77" s="652">
        <v>3954481.0</v>
      </c>
      <c r="AV77" s="652"/>
      <c r="AW77" s="652"/>
      <c r="AX77" s="652">
        <v>3.927096E7</v>
      </c>
      <c r="AY77" s="652">
        <v>0.0</v>
      </c>
      <c r="AZ77" s="652">
        <v>3.927096E7</v>
      </c>
      <c r="BA77" s="652">
        <v>1.7083753E7</v>
      </c>
      <c r="BB77" s="652">
        <v>4032889.0</v>
      </c>
      <c r="BC77" s="652">
        <v>1.9025982333333332E7</v>
      </c>
      <c r="BD77" s="652">
        <v>2.0244977666666668E7</v>
      </c>
      <c r="BE77" s="652"/>
      <c r="BF77" s="652"/>
      <c r="BG77" s="652">
        <v>3.495916E7</v>
      </c>
      <c r="BH77" s="652">
        <v>0.0</v>
      </c>
      <c r="BI77" s="652">
        <v>3.495916E7</v>
      </c>
      <c r="BJ77" s="652">
        <v>1.7098884E7</v>
      </c>
      <c r="BK77" s="652">
        <v>1.7860276E7</v>
      </c>
      <c r="BL77" s="652"/>
      <c r="BM77" s="652"/>
      <c r="BN77" s="652">
        <v>2.1275976E7</v>
      </c>
      <c r="BO77" s="652">
        <v>1.0980625E7</v>
      </c>
      <c r="BP77" s="652">
        <v>1.0295351E7</v>
      </c>
      <c r="BQ77" s="652">
        <v>2.4421722E7</v>
      </c>
      <c r="BR77" s="652">
        <v>5964441.0</v>
      </c>
      <c r="BS77" s="652">
        <v>2.4119688814814813E7</v>
      </c>
      <c r="BT77" s="652">
        <v>-1.3824337814814813E7</v>
      </c>
      <c r="BU77" s="652"/>
      <c r="BV77" s="652"/>
      <c r="BW77" s="652">
        <v>1.6181793E7</v>
      </c>
      <c r="BX77" s="652">
        <v>7667695.0</v>
      </c>
      <c r="BY77" s="652">
        <v>8514098.0</v>
      </c>
      <c r="BZ77" s="651">
        <v>1.4249881E7</v>
      </c>
      <c r="CA77" s="651">
        <v>-5735783.0</v>
      </c>
      <c r="CB77" s="651"/>
      <c r="CC77" s="651"/>
      <c r="CD77" s="651">
        <v>1.2022194E7</v>
      </c>
      <c r="CE77" s="651">
        <v>6854067.0</v>
      </c>
      <c r="CF77" s="651">
        <v>5168127.0</v>
      </c>
      <c r="CG77" s="651">
        <v>3263643.0</v>
      </c>
      <c r="CH77" s="652">
        <v>2387127.0</v>
      </c>
      <c r="CI77" s="652">
        <v>3581540.111111111</v>
      </c>
      <c r="CJ77" s="652">
        <v>1586586.888888889</v>
      </c>
      <c r="CK77" s="652"/>
      <c r="CL77" s="652"/>
      <c r="CM77" s="652">
        <v>1.132056E7</v>
      </c>
      <c r="CN77" s="652">
        <v>5511845.0</v>
      </c>
      <c r="CO77" s="652">
        <v>5808715.0</v>
      </c>
      <c r="CP77" s="652">
        <v>3908145.0</v>
      </c>
      <c r="CQ77" s="652">
        <v>1900570.0</v>
      </c>
      <c r="CR77" s="652"/>
      <c r="CS77" s="652"/>
      <c r="CT77" s="651">
        <v>1.7623258E7</v>
      </c>
      <c r="CU77" s="651">
        <v>0.0</v>
      </c>
      <c r="CV77" s="651">
        <v>1.7623258E7</v>
      </c>
      <c r="CW77" s="651">
        <v>9005851.0</v>
      </c>
      <c r="CX77" s="651">
        <v>3193440.0</v>
      </c>
      <c r="CY77" s="651">
        <v>9880728.555555556</v>
      </c>
      <c r="CZ77" s="651">
        <v>7742529.444444444</v>
      </c>
      <c r="DA77" s="651"/>
      <c r="DB77" s="651"/>
      <c r="DC77" s="651">
        <v>6951147.0</v>
      </c>
      <c r="DD77" s="651">
        <v>0.0</v>
      </c>
      <c r="DE77" s="651">
        <v>6951147.0</v>
      </c>
      <c r="DF77" s="651">
        <v>7453866.0</v>
      </c>
      <c r="DG77" s="651">
        <v>-502719.0</v>
      </c>
      <c r="DH77" s="651"/>
      <c r="DI77" s="651"/>
      <c r="DJ77" s="651">
        <v>0.0</v>
      </c>
      <c r="DK77" s="651">
        <v>0.0</v>
      </c>
      <c r="DL77" s="651">
        <v>0.0</v>
      </c>
      <c r="DM77" s="651">
        <v>0.0</v>
      </c>
      <c r="DN77" s="651">
        <v>0.0</v>
      </c>
      <c r="DO77" s="651">
        <v>0.0</v>
      </c>
      <c r="DP77" s="651">
        <v>0.0</v>
      </c>
      <c r="DQ77" s="651"/>
      <c r="DR77" s="651"/>
      <c r="DS77" s="651">
        <v>0.0</v>
      </c>
      <c r="DT77" s="651">
        <v>0.0</v>
      </c>
      <c r="DU77" s="651">
        <v>0.0</v>
      </c>
      <c r="DV77" s="651">
        <v>0.0</v>
      </c>
      <c r="DW77" s="651">
        <v>0.0</v>
      </c>
      <c r="DX77" s="651"/>
      <c r="DY77" s="651"/>
    </row>
    <row r="78" ht="12.0" customHeight="1">
      <c r="A78" s="651">
        <v>201508.0</v>
      </c>
      <c r="B78" s="652">
        <v>9.1547928E7</v>
      </c>
      <c r="C78" s="652">
        <v>2.648085E7</v>
      </c>
      <c r="D78" s="652">
        <v>6.5067078E7</v>
      </c>
      <c r="E78" s="652">
        <v>4.820188E7</v>
      </c>
      <c r="F78" s="652">
        <v>2.100854E7</v>
      </c>
      <c r="G78" s="652">
        <v>5.134352762962963E7</v>
      </c>
      <c r="H78" s="652">
        <v>1.372355037037037E7</v>
      </c>
      <c r="I78" s="652"/>
      <c r="J78" s="652"/>
      <c r="K78" s="652">
        <v>8.4074188E7</v>
      </c>
      <c r="L78" s="652">
        <v>2.5620559E7</v>
      </c>
      <c r="M78" s="652">
        <v>5.8453629E7</v>
      </c>
      <c r="N78" s="652">
        <v>5.5051679E7</v>
      </c>
      <c r="O78" s="652">
        <v>3401950.0</v>
      </c>
      <c r="P78" s="652"/>
      <c r="Q78" s="652"/>
      <c r="R78" s="652">
        <v>0.0</v>
      </c>
      <c r="S78" s="652">
        <v>0.0</v>
      </c>
      <c r="T78" s="652">
        <v>0.0</v>
      </c>
      <c r="U78" s="652">
        <v>5965117.0</v>
      </c>
      <c r="V78" s="652">
        <v>2144817.0</v>
      </c>
      <c r="W78" s="652">
        <v>5682131.814814815</v>
      </c>
      <c r="X78" s="652">
        <v>-5682131.814814815</v>
      </c>
      <c r="Y78" s="652"/>
      <c r="Z78" s="652"/>
      <c r="AA78" s="652">
        <v>0.0</v>
      </c>
      <c r="AB78" s="652">
        <v>0.0</v>
      </c>
      <c r="AC78" s="652">
        <v>0.0</v>
      </c>
      <c r="AD78" s="652">
        <v>6698113.0</v>
      </c>
      <c r="AE78" s="652">
        <v>-6698113.0</v>
      </c>
      <c r="AF78" s="652"/>
      <c r="AG78" s="652"/>
      <c r="AH78" s="652">
        <v>2.6975295E7</v>
      </c>
      <c r="AI78" s="652">
        <v>1.5260503E7</v>
      </c>
      <c r="AJ78" s="652">
        <v>1.1714792E7</v>
      </c>
      <c r="AK78" s="652">
        <v>5954430.0</v>
      </c>
      <c r="AL78" s="652">
        <v>3224618.0</v>
      </c>
      <c r="AM78" s="652">
        <v>6619984.074074074</v>
      </c>
      <c r="AN78" s="652">
        <v>5094807.925925926</v>
      </c>
      <c r="AO78" s="652"/>
      <c r="AP78" s="652"/>
      <c r="AQ78" s="652">
        <v>2.9404377E7</v>
      </c>
      <c r="AR78" s="652">
        <v>1.6769565E7</v>
      </c>
      <c r="AS78" s="652">
        <v>1.2634812E7</v>
      </c>
      <c r="AT78" s="652">
        <v>7635503.0</v>
      </c>
      <c r="AU78" s="652">
        <v>4999309.0</v>
      </c>
      <c r="AV78" s="652"/>
      <c r="AW78" s="652"/>
      <c r="AX78" s="652">
        <v>2.774628E7</v>
      </c>
      <c r="AY78" s="652">
        <v>0.0</v>
      </c>
      <c r="AZ78" s="652">
        <v>2.774628E7</v>
      </c>
      <c r="BA78" s="652">
        <v>1.2632062E7</v>
      </c>
      <c r="BB78" s="652">
        <v>4239123.0</v>
      </c>
      <c r="BC78" s="652">
        <v>1.4065642814814815E7</v>
      </c>
      <c r="BD78" s="652">
        <v>1.3680637185185185E7</v>
      </c>
      <c r="BE78" s="652"/>
      <c r="BF78" s="652"/>
      <c r="BG78" s="652">
        <v>2.833605E7</v>
      </c>
      <c r="BH78" s="652">
        <v>0.0</v>
      </c>
      <c r="BI78" s="652">
        <v>2.833605E7</v>
      </c>
      <c r="BJ78" s="652">
        <v>1.5899611E7</v>
      </c>
      <c r="BK78" s="652">
        <v>1.2436439E7</v>
      </c>
      <c r="BL78" s="652"/>
      <c r="BM78" s="652"/>
      <c r="BN78" s="652">
        <v>9327372.0</v>
      </c>
      <c r="BO78" s="652">
        <v>4126857.0</v>
      </c>
      <c r="BP78" s="652">
        <v>5200515.0</v>
      </c>
      <c r="BQ78" s="652">
        <v>1.2145153E7</v>
      </c>
      <c r="BR78" s="652">
        <v>5978587.0</v>
      </c>
      <c r="BS78" s="652">
        <v>1.2409779222222222E7</v>
      </c>
      <c r="BT78" s="652">
        <v>-7209264.222222222</v>
      </c>
      <c r="BU78" s="652"/>
      <c r="BV78" s="652"/>
      <c r="BW78" s="652">
        <v>7900504.0</v>
      </c>
      <c r="BX78" s="652">
        <v>3454709.0</v>
      </c>
      <c r="BY78" s="652">
        <v>4445795.0</v>
      </c>
      <c r="BZ78" s="651">
        <v>1.3866469E7</v>
      </c>
      <c r="CA78" s="651">
        <v>-9420674.0</v>
      </c>
      <c r="CB78" s="651"/>
      <c r="CC78" s="651"/>
      <c r="CD78" s="651">
        <v>1.2448263E7</v>
      </c>
      <c r="CE78" s="651">
        <v>7093490.0</v>
      </c>
      <c r="CF78" s="651">
        <v>5354773.0</v>
      </c>
      <c r="CG78" s="651">
        <v>2812082.0</v>
      </c>
      <c r="CH78" s="652">
        <v>2316132.0</v>
      </c>
      <c r="CI78" s="652">
        <v>3171994.814814815</v>
      </c>
      <c r="CJ78" s="652">
        <v>2182778.185185185</v>
      </c>
      <c r="CK78" s="652"/>
      <c r="CL78" s="652"/>
      <c r="CM78" s="652">
        <v>1.195776E7</v>
      </c>
      <c r="CN78" s="652">
        <v>5396285.0</v>
      </c>
      <c r="CO78" s="652">
        <v>6561475.0</v>
      </c>
      <c r="CP78" s="652">
        <v>3987054.0</v>
      </c>
      <c r="CQ78" s="652">
        <v>2574421.0</v>
      </c>
      <c r="CR78" s="652"/>
      <c r="CS78" s="652"/>
      <c r="CT78" s="651">
        <v>1.5050718E7</v>
      </c>
      <c r="CU78" s="651">
        <v>0.0</v>
      </c>
      <c r="CV78" s="651">
        <v>1.5050718E7</v>
      </c>
      <c r="CW78" s="651">
        <v>8693036.0</v>
      </c>
      <c r="CX78" s="651">
        <v>3105263.0</v>
      </c>
      <c r="CY78" s="651">
        <v>9393994.888888888</v>
      </c>
      <c r="CZ78" s="651">
        <v>5656723.111111112</v>
      </c>
      <c r="DA78" s="651"/>
      <c r="DB78" s="651"/>
      <c r="DC78" s="651">
        <v>6475496.0</v>
      </c>
      <c r="DD78" s="651">
        <v>0.0</v>
      </c>
      <c r="DE78" s="651">
        <v>6475496.0</v>
      </c>
      <c r="DF78" s="651">
        <v>6964929.0</v>
      </c>
      <c r="DG78" s="651">
        <v>-489433.0</v>
      </c>
      <c r="DH78" s="651"/>
      <c r="DI78" s="651"/>
      <c r="DJ78" s="651">
        <v>0.0</v>
      </c>
      <c r="DK78" s="651">
        <v>0.0</v>
      </c>
      <c r="DL78" s="651">
        <v>0.0</v>
      </c>
      <c r="DM78" s="651">
        <v>0.0</v>
      </c>
      <c r="DN78" s="651">
        <v>0.0</v>
      </c>
      <c r="DO78" s="651">
        <v>0.0</v>
      </c>
      <c r="DP78" s="651">
        <v>0.0</v>
      </c>
      <c r="DQ78" s="651"/>
      <c r="DR78" s="651"/>
      <c r="DS78" s="651">
        <v>0.0</v>
      </c>
      <c r="DT78" s="651">
        <v>0.0</v>
      </c>
      <c r="DU78" s="651">
        <v>0.0</v>
      </c>
      <c r="DV78" s="651">
        <v>0.0</v>
      </c>
      <c r="DW78" s="651">
        <v>0.0</v>
      </c>
      <c r="DX78" s="651"/>
      <c r="DY78" s="651"/>
    </row>
    <row r="79" ht="12.0" customHeight="1">
      <c r="A79" s="651">
        <v>201509.0</v>
      </c>
      <c r="B79" s="652">
        <v>9.8653225E7</v>
      </c>
      <c r="C79" s="652">
        <v>2.6408155E7</v>
      </c>
      <c r="D79" s="652">
        <v>7.224507E7</v>
      </c>
      <c r="E79" s="652">
        <v>7.0266304E7</v>
      </c>
      <c r="F79" s="652">
        <v>2.1821325E7</v>
      </c>
      <c r="G79" s="652">
        <v>7.22001202962963E7</v>
      </c>
      <c r="H79" s="652">
        <v>44949.70370370522</v>
      </c>
      <c r="I79" s="652"/>
      <c r="J79" s="652"/>
      <c r="K79" s="652">
        <v>7.8112284E7</v>
      </c>
      <c r="L79" s="652">
        <v>2.5993469E7</v>
      </c>
      <c r="M79" s="652">
        <v>5.2118815E7</v>
      </c>
      <c r="N79" s="652">
        <v>5.9797584E7</v>
      </c>
      <c r="O79" s="652">
        <v>-7678769.0</v>
      </c>
      <c r="P79" s="652"/>
      <c r="Q79" s="652"/>
      <c r="R79" s="652">
        <v>0.0</v>
      </c>
      <c r="S79" s="652">
        <v>0.0</v>
      </c>
      <c r="T79" s="652">
        <v>0.0</v>
      </c>
      <c r="U79" s="652">
        <v>1.0216003E7</v>
      </c>
      <c r="V79" s="652">
        <v>2059668.0</v>
      </c>
      <c r="W79" s="652">
        <v>9611830.037037037</v>
      </c>
      <c r="X79" s="652">
        <v>-9611830.037037037</v>
      </c>
      <c r="Y79" s="652"/>
      <c r="Z79" s="652"/>
      <c r="AA79" s="652">
        <v>0.0</v>
      </c>
      <c r="AB79" s="652">
        <v>0.0</v>
      </c>
      <c r="AC79" s="652">
        <v>0.0</v>
      </c>
      <c r="AD79" s="652">
        <v>8608298.0</v>
      </c>
      <c r="AE79" s="652">
        <v>-8608298.0</v>
      </c>
      <c r="AF79" s="652"/>
      <c r="AG79" s="652"/>
      <c r="AH79" s="652">
        <v>2.7336825E7</v>
      </c>
      <c r="AI79" s="652">
        <v>1.5617842E7</v>
      </c>
      <c r="AJ79" s="652">
        <v>1.1718983E7</v>
      </c>
      <c r="AK79" s="652">
        <v>6055350.0</v>
      </c>
      <c r="AL79" s="652">
        <v>3499115.0</v>
      </c>
      <c r="AM79" s="652">
        <v>6734072.074074074</v>
      </c>
      <c r="AN79" s="652">
        <v>4984910.925925926</v>
      </c>
      <c r="AO79" s="652"/>
      <c r="AP79" s="652"/>
      <c r="AQ79" s="652">
        <v>2.9600944E7</v>
      </c>
      <c r="AR79" s="652">
        <v>1.6812438E7</v>
      </c>
      <c r="AS79" s="652">
        <v>1.2788506E7</v>
      </c>
      <c r="AT79" s="652">
        <v>7699727.0</v>
      </c>
      <c r="AU79" s="652">
        <v>5088779.0</v>
      </c>
      <c r="AV79" s="652"/>
      <c r="AW79" s="652"/>
      <c r="AX79" s="652">
        <v>1.981336E7</v>
      </c>
      <c r="AY79" s="652">
        <v>0.0</v>
      </c>
      <c r="AZ79" s="652">
        <v>1.981336E7</v>
      </c>
      <c r="BA79" s="652">
        <v>1.2443211E7</v>
      </c>
      <c r="BB79" s="652">
        <v>4077787.0</v>
      </c>
      <c r="BC79" s="652">
        <v>1.329120625925926E7</v>
      </c>
      <c r="BD79" s="652">
        <v>6522153.740740741</v>
      </c>
      <c r="BE79" s="652"/>
      <c r="BF79" s="652"/>
      <c r="BG79" s="652">
        <v>2.058477E7</v>
      </c>
      <c r="BH79" s="652">
        <v>0.0</v>
      </c>
      <c r="BI79" s="652">
        <v>2.058477E7</v>
      </c>
      <c r="BJ79" s="652">
        <v>1.5440958E7</v>
      </c>
      <c r="BK79" s="652">
        <v>5143812.0</v>
      </c>
      <c r="BL79" s="652"/>
      <c r="BM79" s="652"/>
      <c r="BN79" s="652">
        <v>6281734.0</v>
      </c>
      <c r="BO79" s="652">
        <v>2643027.0</v>
      </c>
      <c r="BP79" s="652">
        <v>3638707.0</v>
      </c>
      <c r="BQ79" s="652">
        <v>3.0141981E7</v>
      </c>
      <c r="BR79" s="652">
        <v>6697400.0</v>
      </c>
      <c r="BS79" s="652">
        <v>2.8845725814814813E7</v>
      </c>
      <c r="BT79" s="652">
        <v>-2.5207018814814813E7</v>
      </c>
      <c r="BU79" s="652"/>
      <c r="BV79" s="652"/>
      <c r="BW79" s="652">
        <v>9448015.0</v>
      </c>
      <c r="BX79" s="652">
        <v>4815066.0</v>
      </c>
      <c r="BY79" s="652">
        <v>4632949.0</v>
      </c>
      <c r="BZ79" s="651">
        <v>1.4373423E7</v>
      </c>
      <c r="CA79" s="651">
        <v>-9740474.0</v>
      </c>
      <c r="CB79" s="651"/>
      <c r="CC79" s="651"/>
      <c r="CD79" s="651">
        <v>1.3597203E7</v>
      </c>
      <c r="CE79" s="651">
        <v>8147286.0</v>
      </c>
      <c r="CF79" s="651">
        <v>5449917.0</v>
      </c>
      <c r="CG79" s="651">
        <v>2800094.0</v>
      </c>
      <c r="CH79" s="652">
        <v>2336924.0</v>
      </c>
      <c r="CI79" s="652">
        <v>3169482.6666666665</v>
      </c>
      <c r="CJ79" s="652">
        <v>2280434.3333333335</v>
      </c>
      <c r="CK79" s="652"/>
      <c r="CL79" s="652"/>
      <c r="CM79" s="652">
        <v>1.218456E7</v>
      </c>
      <c r="CN79" s="652">
        <v>4365965.0</v>
      </c>
      <c r="CO79" s="652">
        <v>7818595.0</v>
      </c>
      <c r="CP79" s="652">
        <v>4131099.0</v>
      </c>
      <c r="CQ79" s="652">
        <v>3687496.0</v>
      </c>
      <c r="CR79" s="652"/>
      <c r="CS79" s="652"/>
      <c r="CT79" s="651">
        <v>3.1624103E7</v>
      </c>
      <c r="CU79" s="651">
        <v>0.0</v>
      </c>
      <c r="CV79" s="651">
        <v>3.1624103E7</v>
      </c>
      <c r="CW79" s="651">
        <v>8609665.0</v>
      </c>
      <c r="CX79" s="651">
        <v>3150431.0</v>
      </c>
      <c r="CY79" s="651">
        <v>1.0547803444444444E7</v>
      </c>
      <c r="CZ79" s="651">
        <v>2.1076299555555556E7</v>
      </c>
      <c r="DA79" s="651"/>
      <c r="DB79" s="651"/>
      <c r="DC79" s="651">
        <v>6293994.0</v>
      </c>
      <c r="DD79" s="651">
        <v>0.0</v>
      </c>
      <c r="DE79" s="651">
        <v>6293994.0</v>
      </c>
      <c r="DF79" s="651">
        <v>9544077.0</v>
      </c>
      <c r="DG79" s="651">
        <v>-3250083.0</v>
      </c>
      <c r="DH79" s="651"/>
      <c r="DI79" s="651"/>
      <c r="DJ79" s="651">
        <v>0.0</v>
      </c>
      <c r="DK79" s="651">
        <v>0.0</v>
      </c>
      <c r="DL79" s="651">
        <v>0.0</v>
      </c>
      <c r="DM79" s="651">
        <v>0.0</v>
      </c>
      <c r="DN79" s="651">
        <v>0.0</v>
      </c>
      <c r="DO79" s="651">
        <v>0.0</v>
      </c>
      <c r="DP79" s="651">
        <v>0.0</v>
      </c>
      <c r="DQ79" s="651"/>
      <c r="DR79" s="651"/>
      <c r="DS79" s="651">
        <v>0.0</v>
      </c>
      <c r="DT79" s="651">
        <v>0.0</v>
      </c>
      <c r="DU79" s="651">
        <v>0.0</v>
      </c>
      <c r="DV79" s="651">
        <v>0.0</v>
      </c>
      <c r="DW79" s="651">
        <v>0.0</v>
      </c>
      <c r="DX79" s="651"/>
      <c r="DY79" s="651"/>
    </row>
    <row r="80" ht="12.0" customHeight="1">
      <c r="A80" s="651">
        <v>201510.0</v>
      </c>
      <c r="B80" s="652">
        <v>1.20465954E8</v>
      </c>
      <c r="C80" s="652">
        <v>4.5765694E7</v>
      </c>
      <c r="D80" s="652">
        <v>7.470026E7</v>
      </c>
      <c r="E80" s="652">
        <v>6.746539E7</v>
      </c>
      <c r="F80" s="652">
        <v>2.336784E7</v>
      </c>
      <c r="G80" s="652">
        <v>6.999401822222222E7</v>
      </c>
      <c r="H80" s="652">
        <v>4706241.777777779</v>
      </c>
      <c r="I80" s="652"/>
      <c r="J80" s="652"/>
      <c r="K80" s="652">
        <v>1.04765784E8</v>
      </c>
      <c r="L80" s="652">
        <v>3.8687642E7</v>
      </c>
      <c r="M80" s="652">
        <v>6.6078142E7</v>
      </c>
      <c r="N80" s="652">
        <v>6.026138E7</v>
      </c>
      <c r="O80" s="652">
        <v>5816762.0</v>
      </c>
      <c r="P80" s="652"/>
      <c r="Q80" s="652"/>
      <c r="R80" s="652">
        <v>0.0</v>
      </c>
      <c r="S80" s="652">
        <v>0.0</v>
      </c>
      <c r="T80" s="652">
        <v>0.0</v>
      </c>
      <c r="U80" s="652">
        <v>1.2825264E7</v>
      </c>
      <c r="V80" s="652">
        <v>2145741.0</v>
      </c>
      <c r="W80" s="652">
        <v>1.2034188222222222E7</v>
      </c>
      <c r="X80" s="652">
        <v>-1.2034188222222222E7</v>
      </c>
      <c r="Y80" s="652"/>
      <c r="Z80" s="652"/>
      <c r="AA80" s="652">
        <v>0.0</v>
      </c>
      <c r="AB80" s="652">
        <v>0.0</v>
      </c>
      <c r="AC80" s="652">
        <v>0.0</v>
      </c>
      <c r="AD80" s="652">
        <v>6980261.0</v>
      </c>
      <c r="AE80" s="652">
        <v>-6980261.0</v>
      </c>
      <c r="AF80" s="652"/>
      <c r="AG80" s="652"/>
      <c r="AH80" s="652">
        <v>3.2615325E7</v>
      </c>
      <c r="AI80" s="652">
        <v>1.8813279E7</v>
      </c>
      <c r="AJ80" s="652">
        <v>1.3802046E7</v>
      </c>
      <c r="AK80" s="652">
        <v>1.2035785E7</v>
      </c>
      <c r="AL80" s="652">
        <v>4233135.0</v>
      </c>
      <c r="AM80" s="652">
        <v>1.2480184703703703E7</v>
      </c>
      <c r="AN80" s="652">
        <v>1321861.2962962966</v>
      </c>
      <c r="AO80" s="652"/>
      <c r="AP80" s="652"/>
      <c r="AQ80" s="652">
        <v>3.5956542E7</v>
      </c>
      <c r="AR80" s="652">
        <v>2.0462855E7</v>
      </c>
      <c r="AS80" s="652">
        <v>1.5493687E7</v>
      </c>
      <c r="AT80" s="652">
        <v>9101841.0</v>
      </c>
      <c r="AU80" s="652">
        <v>6391846.0</v>
      </c>
      <c r="AV80" s="652"/>
      <c r="AW80" s="652"/>
      <c r="AX80" s="652">
        <v>2.368008E7</v>
      </c>
      <c r="AY80" s="652">
        <v>0.0</v>
      </c>
      <c r="AZ80" s="652">
        <v>2.368008E7</v>
      </c>
      <c r="BA80" s="652">
        <v>1.8058236E7</v>
      </c>
      <c r="BB80" s="652">
        <v>4359818.0</v>
      </c>
      <c r="BC80" s="652">
        <v>1.879761837037037E7</v>
      </c>
      <c r="BD80" s="652">
        <v>4882461.629629631</v>
      </c>
      <c r="BE80" s="652"/>
      <c r="BF80" s="652"/>
      <c r="BG80" s="652">
        <v>2.344903E7</v>
      </c>
      <c r="BH80" s="652">
        <v>0.0</v>
      </c>
      <c r="BI80" s="652">
        <v>2.344903E7</v>
      </c>
      <c r="BJ80" s="652">
        <v>1.5733152E7</v>
      </c>
      <c r="BK80" s="652">
        <v>7715878.0</v>
      </c>
      <c r="BL80" s="652"/>
      <c r="BM80" s="652"/>
      <c r="BN80" s="652">
        <v>3.1880731E7</v>
      </c>
      <c r="BO80" s="652">
        <v>1.8304473E7</v>
      </c>
      <c r="BP80" s="652">
        <v>1.3576258E7</v>
      </c>
      <c r="BQ80" s="652">
        <v>1.2219257E7</v>
      </c>
      <c r="BR80" s="652">
        <v>6834819.0</v>
      </c>
      <c r="BS80" s="652">
        <v>1.3087819296296297E7</v>
      </c>
      <c r="BT80" s="652">
        <v>488438.70370370336</v>
      </c>
      <c r="BU80" s="652"/>
      <c r="BV80" s="652"/>
      <c r="BW80" s="652">
        <v>2.1233833E7</v>
      </c>
      <c r="BX80" s="652">
        <v>1.2506597E7</v>
      </c>
      <c r="BY80" s="652">
        <v>8727236.0</v>
      </c>
      <c r="BZ80" s="651">
        <v>1.4533126E7</v>
      </c>
      <c r="CA80" s="651">
        <v>-5805890.0</v>
      </c>
      <c r="CB80" s="651"/>
      <c r="CC80" s="651"/>
      <c r="CD80" s="651">
        <v>1.3736531E7</v>
      </c>
      <c r="CE80" s="651">
        <v>8647942.0</v>
      </c>
      <c r="CF80" s="651">
        <v>5088589.0</v>
      </c>
      <c r="CG80" s="651">
        <v>2718687.0</v>
      </c>
      <c r="CH80" s="652">
        <v>2267184.0</v>
      </c>
      <c r="CI80" s="652">
        <v>3062174.8518518517</v>
      </c>
      <c r="CJ80" s="652">
        <v>2026414.1481481483</v>
      </c>
      <c r="CK80" s="652"/>
      <c r="CL80" s="652"/>
      <c r="CM80" s="652">
        <v>1.102032E7</v>
      </c>
      <c r="CN80" s="652">
        <v>5718190.0</v>
      </c>
      <c r="CO80" s="652">
        <v>5302130.0</v>
      </c>
      <c r="CP80" s="652">
        <v>3893769.0</v>
      </c>
      <c r="CQ80" s="652">
        <v>1408361.0</v>
      </c>
      <c r="CR80" s="652"/>
      <c r="CS80" s="652"/>
      <c r="CT80" s="651">
        <v>1.8553287E7</v>
      </c>
      <c r="CU80" s="651">
        <v>0.0</v>
      </c>
      <c r="CV80" s="651">
        <v>1.8553287E7</v>
      </c>
      <c r="CW80" s="651">
        <v>9608161.0</v>
      </c>
      <c r="CX80" s="651">
        <v>3527143.0</v>
      </c>
      <c r="CY80" s="651">
        <v>1.0532032777777778E7</v>
      </c>
      <c r="CZ80" s="651">
        <v>8021254.222222222</v>
      </c>
      <c r="DA80" s="651"/>
      <c r="DB80" s="651"/>
      <c r="DC80" s="651">
        <v>1.3106058E7</v>
      </c>
      <c r="DD80" s="651">
        <v>0.0</v>
      </c>
      <c r="DE80" s="651">
        <v>1.3106058E7</v>
      </c>
      <c r="DF80" s="651">
        <v>1.001923E7</v>
      </c>
      <c r="DG80" s="651">
        <v>3086828.0</v>
      </c>
      <c r="DH80" s="651"/>
      <c r="DI80" s="651"/>
      <c r="DJ80" s="651">
        <v>0.0</v>
      </c>
      <c r="DK80" s="651">
        <v>0.0</v>
      </c>
      <c r="DL80" s="651">
        <v>0.0</v>
      </c>
      <c r="DM80" s="651">
        <v>0.0</v>
      </c>
      <c r="DN80" s="651">
        <v>0.0</v>
      </c>
      <c r="DO80" s="651">
        <v>0.0</v>
      </c>
      <c r="DP80" s="651">
        <v>0.0</v>
      </c>
      <c r="DQ80" s="651"/>
      <c r="DR80" s="651"/>
      <c r="DS80" s="651">
        <v>0.0</v>
      </c>
      <c r="DT80" s="651">
        <v>0.0</v>
      </c>
      <c r="DU80" s="651">
        <v>0.0</v>
      </c>
      <c r="DV80" s="651">
        <v>0.0</v>
      </c>
      <c r="DW80" s="651">
        <v>0.0</v>
      </c>
      <c r="DX80" s="651"/>
      <c r="DY80" s="651"/>
    </row>
    <row r="81" ht="12.0" customHeight="1">
      <c r="A81" s="651">
        <v>201511.0</v>
      </c>
      <c r="B81" s="652">
        <v>1.19205657E8</v>
      </c>
      <c r="C81" s="652">
        <v>4.3970713E7</v>
      </c>
      <c r="D81" s="652">
        <v>7.5234944E7</v>
      </c>
      <c r="E81" s="652">
        <v>5.22934E7</v>
      </c>
      <c r="F81" s="652">
        <v>2.3367163E7</v>
      </c>
      <c r="G81" s="652">
        <v>5.592305525925926E7</v>
      </c>
      <c r="H81" s="652">
        <v>1.9311888740740746E7</v>
      </c>
      <c r="I81" s="652"/>
      <c r="J81" s="652"/>
      <c r="K81" s="652">
        <v>1.01026832E8</v>
      </c>
      <c r="L81" s="652">
        <v>3.8944651E7</v>
      </c>
      <c r="M81" s="652">
        <v>6.2082181E7</v>
      </c>
      <c r="N81" s="652">
        <v>6.8777674E7</v>
      </c>
      <c r="O81" s="652">
        <v>-6695493.0</v>
      </c>
      <c r="P81" s="652"/>
      <c r="Q81" s="652"/>
      <c r="R81" s="652">
        <v>0.0</v>
      </c>
      <c r="S81" s="652">
        <v>0.0</v>
      </c>
      <c r="T81" s="652">
        <v>0.0</v>
      </c>
      <c r="U81" s="652">
        <v>8137888.0</v>
      </c>
      <c r="V81" s="652">
        <v>1995818.0</v>
      </c>
      <c r="W81" s="652">
        <v>7682919.851851852</v>
      </c>
      <c r="X81" s="652">
        <v>-7682919.851851852</v>
      </c>
      <c r="Y81" s="652"/>
      <c r="Z81" s="652"/>
      <c r="AA81" s="652">
        <v>0.0</v>
      </c>
      <c r="AB81" s="652">
        <v>0.0</v>
      </c>
      <c r="AC81" s="652">
        <v>0.0</v>
      </c>
      <c r="AD81" s="652">
        <v>1.6987411E7</v>
      </c>
      <c r="AE81" s="652">
        <v>-1.6987411E7</v>
      </c>
      <c r="AF81" s="652"/>
      <c r="AG81" s="652"/>
      <c r="AH81" s="652">
        <v>3.4378695E7</v>
      </c>
      <c r="AI81" s="652">
        <v>1.9626528E7</v>
      </c>
      <c r="AJ81" s="652">
        <v>1.4752167E7</v>
      </c>
      <c r="AK81" s="652">
        <v>6969281.0</v>
      </c>
      <c r="AL81" s="652">
        <v>4568935.0</v>
      </c>
      <c r="AM81" s="652">
        <v>7884230.703703703</v>
      </c>
      <c r="AN81" s="652">
        <v>6867936.296296297</v>
      </c>
      <c r="AO81" s="652"/>
      <c r="AP81" s="652"/>
      <c r="AQ81" s="652">
        <v>3.7613291E7</v>
      </c>
      <c r="AR81" s="652">
        <v>2.1648103E7</v>
      </c>
      <c r="AS81" s="652">
        <v>1.5965188E7</v>
      </c>
      <c r="AT81" s="652">
        <v>8893400.0</v>
      </c>
      <c r="AU81" s="652">
        <v>7071788.0</v>
      </c>
      <c r="AV81" s="652"/>
      <c r="AW81" s="652"/>
      <c r="AX81" s="652">
        <v>2.634984E7</v>
      </c>
      <c r="AY81" s="652">
        <v>0.0</v>
      </c>
      <c r="AZ81" s="652">
        <v>2.634984E7</v>
      </c>
      <c r="BA81" s="652">
        <v>1.1203585E7</v>
      </c>
      <c r="BB81" s="652">
        <v>4328126.0</v>
      </c>
      <c r="BC81" s="652">
        <v>1.264613174074074E7</v>
      </c>
      <c r="BD81" s="652">
        <v>1.370370825925926E7</v>
      </c>
      <c r="BE81" s="652"/>
      <c r="BF81" s="652"/>
      <c r="BG81" s="652">
        <v>2.153045E7</v>
      </c>
      <c r="BH81" s="652">
        <v>0.0</v>
      </c>
      <c r="BI81" s="652">
        <v>2.153045E7</v>
      </c>
      <c r="BJ81" s="652">
        <v>1.4927386E7</v>
      </c>
      <c r="BK81" s="652">
        <v>6603064.0</v>
      </c>
      <c r="BL81" s="652"/>
      <c r="BM81" s="652"/>
      <c r="BN81" s="652">
        <v>2.7642574E7</v>
      </c>
      <c r="BO81" s="652">
        <v>1.5914308E7</v>
      </c>
      <c r="BP81" s="652">
        <v>1.1728266E7</v>
      </c>
      <c r="BQ81" s="652">
        <v>1.1581554E7</v>
      </c>
      <c r="BR81" s="652">
        <v>6877044.0</v>
      </c>
      <c r="BS81" s="652">
        <v>1.2301212888888888E7</v>
      </c>
      <c r="BT81" s="652">
        <v>-572946.8888888881</v>
      </c>
      <c r="BU81" s="652"/>
      <c r="BV81" s="652"/>
      <c r="BW81" s="652">
        <v>2.1258077E7</v>
      </c>
      <c r="BX81" s="652">
        <v>1.3661678E7</v>
      </c>
      <c r="BY81" s="652">
        <v>7596399.0</v>
      </c>
      <c r="BZ81" s="651">
        <v>1.4129111E7</v>
      </c>
      <c r="CA81" s="651">
        <v>-6532712.0</v>
      </c>
      <c r="CB81" s="651"/>
      <c r="CC81" s="651"/>
      <c r="CD81" s="651">
        <v>1.3629405E7</v>
      </c>
      <c r="CE81" s="651">
        <v>8429877.0</v>
      </c>
      <c r="CF81" s="651">
        <v>5199528.0</v>
      </c>
      <c r="CG81" s="651">
        <v>2625731.0</v>
      </c>
      <c r="CH81" s="652">
        <v>2234895.0</v>
      </c>
      <c r="CI81" s="652">
        <v>2981930.4074074076</v>
      </c>
      <c r="CJ81" s="652">
        <v>2217597.5925925924</v>
      </c>
      <c r="CK81" s="652"/>
      <c r="CL81" s="652"/>
      <c r="CM81" s="652">
        <v>7747920.0</v>
      </c>
      <c r="CN81" s="652">
        <v>3634870.0</v>
      </c>
      <c r="CO81" s="652">
        <v>4113050.0</v>
      </c>
      <c r="CP81" s="652">
        <v>3782540.0</v>
      </c>
      <c r="CQ81" s="652">
        <v>330510.0</v>
      </c>
      <c r="CR81" s="652"/>
      <c r="CS81" s="652"/>
      <c r="CT81" s="651">
        <v>1.7205143E7</v>
      </c>
      <c r="CU81" s="651">
        <v>0.0</v>
      </c>
      <c r="CV81" s="651">
        <v>1.7205143E7</v>
      </c>
      <c r="CW81" s="651">
        <v>1.1775361E7</v>
      </c>
      <c r="CX81" s="651">
        <v>3362345.0</v>
      </c>
      <c r="CY81" s="651">
        <v>1.2426629666666666E7</v>
      </c>
      <c r="CZ81" s="651">
        <v>4778513.333333334</v>
      </c>
      <c r="DA81" s="651"/>
      <c r="DB81" s="651"/>
      <c r="DC81" s="651">
        <v>1.2877094E7</v>
      </c>
      <c r="DD81" s="651">
        <v>0.0</v>
      </c>
      <c r="DE81" s="651">
        <v>1.2877094E7</v>
      </c>
      <c r="DF81" s="651">
        <v>1.0057825E7</v>
      </c>
      <c r="DG81" s="651">
        <v>2819269.0</v>
      </c>
      <c r="DH81" s="651"/>
      <c r="DI81" s="651"/>
      <c r="DJ81" s="651">
        <v>0.0</v>
      </c>
      <c r="DK81" s="651">
        <v>0.0</v>
      </c>
      <c r="DL81" s="651">
        <v>0.0</v>
      </c>
      <c r="DM81" s="651">
        <v>0.0</v>
      </c>
      <c r="DN81" s="651">
        <v>0.0</v>
      </c>
      <c r="DO81" s="651">
        <v>0.0</v>
      </c>
      <c r="DP81" s="651">
        <v>0.0</v>
      </c>
      <c r="DQ81" s="651"/>
      <c r="DR81" s="651"/>
      <c r="DS81" s="651">
        <v>0.0</v>
      </c>
      <c r="DT81" s="651">
        <v>0.0</v>
      </c>
      <c r="DU81" s="651">
        <v>0.0</v>
      </c>
      <c r="DV81" s="651">
        <v>0.0</v>
      </c>
      <c r="DW81" s="651">
        <v>0.0</v>
      </c>
      <c r="DX81" s="651"/>
      <c r="DY81" s="651"/>
    </row>
    <row r="82" ht="12.0" customHeight="1">
      <c r="A82" s="651">
        <v>201512.0</v>
      </c>
      <c r="B82" s="652">
        <v>1.00582585E8</v>
      </c>
      <c r="C82" s="652">
        <v>3.3864286E7</v>
      </c>
      <c r="D82" s="652">
        <v>6.6718299E7</v>
      </c>
      <c r="E82" s="652">
        <v>7.0711955E7</v>
      </c>
      <c r="F82" s="652">
        <v>3.0090736E7</v>
      </c>
      <c r="G82" s="652">
        <v>7.27725452962963E7</v>
      </c>
      <c r="H82" s="652">
        <v>-6054246.296296297</v>
      </c>
      <c r="I82" s="652"/>
      <c r="J82" s="652"/>
      <c r="K82" s="652">
        <v>9.0390779E7</v>
      </c>
      <c r="L82" s="652">
        <v>3.2562781E7</v>
      </c>
      <c r="M82" s="652">
        <v>5.7827998E7</v>
      </c>
      <c r="N82" s="652">
        <v>6.9577559E7</v>
      </c>
      <c r="O82" s="652">
        <v>-1.1749561E7</v>
      </c>
      <c r="P82" s="652"/>
      <c r="Q82" s="652"/>
      <c r="R82" s="652">
        <v>0.0</v>
      </c>
      <c r="S82" s="652">
        <v>0.0</v>
      </c>
      <c r="T82" s="652">
        <v>0.0</v>
      </c>
      <c r="U82" s="652">
        <v>1.0855468E7</v>
      </c>
      <c r="V82" s="652">
        <v>3321283.0</v>
      </c>
      <c r="W82" s="652">
        <v>1.0297380222222222E7</v>
      </c>
      <c r="X82" s="652">
        <v>-1.0297380222222222E7</v>
      </c>
      <c r="Y82" s="652"/>
      <c r="Z82" s="652"/>
      <c r="AA82" s="652">
        <v>0.0</v>
      </c>
      <c r="AB82" s="652">
        <v>0.0</v>
      </c>
      <c r="AC82" s="652">
        <v>0.0</v>
      </c>
      <c r="AD82" s="652">
        <v>9416300.0</v>
      </c>
      <c r="AE82" s="652">
        <v>-9416300.0</v>
      </c>
      <c r="AF82" s="652"/>
      <c r="AG82" s="652"/>
      <c r="AH82" s="652">
        <v>3.262599E7</v>
      </c>
      <c r="AI82" s="652">
        <v>1.896113E7</v>
      </c>
      <c r="AJ82" s="652">
        <v>1.366486E7</v>
      </c>
      <c r="AK82" s="652">
        <v>8524465.0</v>
      </c>
      <c r="AL82" s="652">
        <v>5033336.0</v>
      </c>
      <c r="AM82" s="652">
        <v>9278074.703703703</v>
      </c>
      <c r="AN82" s="652">
        <v>4386785.296296297</v>
      </c>
      <c r="AO82" s="652"/>
      <c r="AP82" s="652"/>
      <c r="AQ82" s="652">
        <v>3.8404916E7</v>
      </c>
      <c r="AR82" s="652">
        <v>2.2233548E7</v>
      </c>
      <c r="AS82" s="652">
        <v>1.6171368E7</v>
      </c>
      <c r="AT82" s="652">
        <v>1.0095369E7</v>
      </c>
      <c r="AU82" s="652">
        <v>6075999.0</v>
      </c>
      <c r="AV82" s="652"/>
      <c r="AW82" s="652"/>
      <c r="AX82" s="652">
        <v>1.92402E7</v>
      </c>
      <c r="AY82" s="652">
        <v>0.0</v>
      </c>
      <c r="AZ82" s="652">
        <v>1.92402E7</v>
      </c>
      <c r="BA82" s="652">
        <v>2.1627809E7</v>
      </c>
      <c r="BB82" s="652">
        <v>5115105.0</v>
      </c>
      <c r="BC82" s="652">
        <v>2.1829845740740743E7</v>
      </c>
      <c r="BD82" s="652">
        <v>-2589645.7407407425</v>
      </c>
      <c r="BE82" s="652"/>
      <c r="BF82" s="652"/>
      <c r="BG82" s="652">
        <v>1.721855E7</v>
      </c>
      <c r="BH82" s="652">
        <v>0.0</v>
      </c>
      <c r="BI82" s="652">
        <v>1.721855E7</v>
      </c>
      <c r="BJ82" s="652">
        <v>1.580689E7</v>
      </c>
      <c r="BK82" s="652">
        <v>1411660.0</v>
      </c>
      <c r="BL82" s="652"/>
      <c r="BM82" s="652"/>
      <c r="BN82" s="652">
        <v>1.2113205E7</v>
      </c>
      <c r="BO82" s="652">
        <v>5278134.0</v>
      </c>
      <c r="BP82" s="652">
        <v>6835071.0</v>
      </c>
      <c r="BQ82" s="652">
        <v>1.2257211E7</v>
      </c>
      <c r="BR82" s="652">
        <v>7889675.0</v>
      </c>
      <c r="BS82" s="652">
        <v>1.2567464629629629E7</v>
      </c>
      <c r="BT82" s="652">
        <v>-5732393.629629629</v>
      </c>
      <c r="BU82" s="652"/>
      <c r="BV82" s="652"/>
      <c r="BW82" s="652">
        <v>1.2120111E7</v>
      </c>
      <c r="BX82" s="652">
        <v>5507443.0</v>
      </c>
      <c r="BY82" s="652">
        <v>6612668.0</v>
      </c>
      <c r="BZ82" s="651">
        <v>1.6578984E7</v>
      </c>
      <c r="CA82" s="651">
        <v>-9966316.0</v>
      </c>
      <c r="CB82" s="651"/>
      <c r="CC82" s="651"/>
      <c r="CD82" s="651">
        <v>1.5083368E7</v>
      </c>
      <c r="CE82" s="651">
        <v>9625022.0</v>
      </c>
      <c r="CF82" s="651">
        <v>5458346.0</v>
      </c>
      <c r="CG82" s="651">
        <v>3518159.0</v>
      </c>
      <c r="CH82" s="652">
        <v>2957010.0</v>
      </c>
      <c r="CI82" s="652">
        <v>3880914.3333333335</v>
      </c>
      <c r="CJ82" s="652">
        <v>1577431.6666666665</v>
      </c>
      <c r="CK82" s="652"/>
      <c r="CL82" s="652"/>
      <c r="CM82" s="652">
        <v>9907920.0</v>
      </c>
      <c r="CN82" s="652">
        <v>4821790.0</v>
      </c>
      <c r="CO82" s="652">
        <v>5086130.0</v>
      </c>
      <c r="CP82" s="652">
        <v>4905546.0</v>
      </c>
      <c r="CQ82" s="652">
        <v>180584.0</v>
      </c>
      <c r="CR82" s="652"/>
      <c r="CS82" s="652"/>
      <c r="CT82" s="651">
        <v>2.1519822E7</v>
      </c>
      <c r="CU82" s="651">
        <v>0.0</v>
      </c>
      <c r="CV82" s="651">
        <v>2.1519822E7</v>
      </c>
      <c r="CW82" s="651">
        <v>1.3928843E7</v>
      </c>
      <c r="CX82" s="651">
        <v>5774327.0</v>
      </c>
      <c r="CY82" s="651">
        <v>1.4918865666666666E7</v>
      </c>
      <c r="CZ82" s="651">
        <v>6600956.333333334</v>
      </c>
      <c r="DA82" s="651"/>
      <c r="DB82" s="651"/>
      <c r="DC82" s="651">
        <v>1.2739281E7</v>
      </c>
      <c r="DD82" s="651">
        <v>0.0</v>
      </c>
      <c r="DE82" s="651">
        <v>1.2739281E7</v>
      </c>
      <c r="DF82" s="651">
        <v>1.2774469E7</v>
      </c>
      <c r="DG82" s="651">
        <v>-35188.0</v>
      </c>
      <c r="DH82" s="651"/>
      <c r="DI82" s="651"/>
      <c r="DJ82" s="651">
        <v>0.0</v>
      </c>
      <c r="DK82" s="651">
        <v>0.0</v>
      </c>
      <c r="DL82" s="651">
        <v>0.0</v>
      </c>
      <c r="DM82" s="651">
        <v>0.0</v>
      </c>
      <c r="DN82" s="651">
        <v>0.0</v>
      </c>
      <c r="DO82" s="651">
        <v>0.0</v>
      </c>
      <c r="DP82" s="651">
        <v>0.0</v>
      </c>
      <c r="DQ82" s="651"/>
      <c r="DR82" s="651"/>
      <c r="DS82" s="651">
        <v>0.0</v>
      </c>
      <c r="DT82" s="651">
        <v>0.0</v>
      </c>
      <c r="DU82" s="651">
        <v>0.0</v>
      </c>
      <c r="DV82" s="651">
        <v>0.0</v>
      </c>
      <c r="DW82" s="651">
        <v>0.0</v>
      </c>
      <c r="DX82" s="651"/>
      <c r="DY82" s="651"/>
    </row>
    <row r="83" ht="12.0" customHeight="1">
      <c r="A83" s="651">
        <v>201601.0</v>
      </c>
      <c r="B83" s="652">
        <v>1.00844188E8</v>
      </c>
      <c r="C83" s="652">
        <v>4.029265E7</v>
      </c>
      <c r="D83" s="652">
        <v>6.0551538E7</v>
      </c>
      <c r="E83" s="652">
        <v>6.464967E7</v>
      </c>
      <c r="F83" s="652">
        <v>2.400353E7</v>
      </c>
      <c r="G83" s="652">
        <v>6.6396073777777776E7</v>
      </c>
      <c r="H83" s="652">
        <v>-5844535.777777776</v>
      </c>
      <c r="I83" s="652"/>
      <c r="J83" s="652"/>
      <c r="K83" s="652">
        <v>9.4055606E7</v>
      </c>
      <c r="L83" s="652">
        <v>3.7953654E7</v>
      </c>
      <c r="M83" s="652">
        <v>5.6101952E7</v>
      </c>
      <c r="N83" s="652">
        <v>5.8490892E7</v>
      </c>
      <c r="O83" s="652">
        <v>-2388940.0</v>
      </c>
      <c r="P83" s="652"/>
      <c r="Q83" s="652"/>
      <c r="R83" s="652">
        <v>0.0</v>
      </c>
      <c r="S83" s="652">
        <v>0.0</v>
      </c>
      <c r="T83" s="652">
        <v>0.0</v>
      </c>
      <c r="U83" s="652">
        <v>1.1162097E7</v>
      </c>
      <c r="V83" s="652">
        <v>1903978.0</v>
      </c>
      <c r="W83" s="652">
        <v>1.0476310407407407E7</v>
      </c>
      <c r="X83" s="652">
        <v>-1.0476310407407407E7</v>
      </c>
      <c r="Y83" s="652"/>
      <c r="Z83" s="652"/>
      <c r="AA83" s="652">
        <v>0.0</v>
      </c>
      <c r="AB83" s="652">
        <v>0.0</v>
      </c>
      <c r="AC83" s="652">
        <v>0.0</v>
      </c>
      <c r="AD83" s="652">
        <v>7655930.0</v>
      </c>
      <c r="AE83" s="652">
        <v>-7655930.0</v>
      </c>
      <c r="AF83" s="652"/>
      <c r="AG83" s="652"/>
      <c r="AH83" s="652">
        <v>3.4039305E7</v>
      </c>
      <c r="AI83" s="652">
        <v>1.9733769E7</v>
      </c>
      <c r="AJ83" s="652">
        <v>1.4305536E7</v>
      </c>
      <c r="AK83" s="652">
        <v>6837623.0</v>
      </c>
      <c r="AL83" s="652">
        <v>4018918.0</v>
      </c>
      <c r="AM83" s="652">
        <v>7688499.37037037</v>
      </c>
      <c r="AN83" s="652">
        <v>6617036.62962963</v>
      </c>
      <c r="AO83" s="652"/>
      <c r="AP83" s="652"/>
      <c r="AQ83" s="652">
        <v>3.9275656E7</v>
      </c>
      <c r="AR83" s="652">
        <v>2.2945889E7</v>
      </c>
      <c r="AS83" s="652">
        <v>1.6329767E7</v>
      </c>
      <c r="AT83" s="652">
        <v>8937550.0</v>
      </c>
      <c r="AU83" s="652">
        <v>7392217.0</v>
      </c>
      <c r="AV83" s="652"/>
      <c r="AW83" s="652"/>
      <c r="AX83" s="652">
        <v>1.78686E7</v>
      </c>
      <c r="AY83" s="652">
        <v>0.0</v>
      </c>
      <c r="AZ83" s="652">
        <v>1.78686E7</v>
      </c>
      <c r="BA83" s="652">
        <v>1.4812478E7</v>
      </c>
      <c r="BB83" s="652">
        <v>3922962.0</v>
      </c>
      <c r="BC83" s="652">
        <v>1.5329447185185185E7</v>
      </c>
      <c r="BD83" s="652">
        <v>2539152.8148148153</v>
      </c>
      <c r="BE83" s="652"/>
      <c r="BF83" s="652"/>
      <c r="BG83" s="652">
        <v>1.503502E7</v>
      </c>
      <c r="BH83" s="652">
        <v>0.0</v>
      </c>
      <c r="BI83" s="652">
        <v>1.503502E7</v>
      </c>
      <c r="BJ83" s="652">
        <v>1.438762E7</v>
      </c>
      <c r="BK83" s="652">
        <v>647400.0</v>
      </c>
      <c r="BL83" s="652"/>
      <c r="BM83" s="652"/>
      <c r="BN83" s="652">
        <v>2.173731E7</v>
      </c>
      <c r="BO83" s="652">
        <v>1.1632527E7</v>
      </c>
      <c r="BP83" s="652">
        <v>1.0104783E7</v>
      </c>
      <c r="BQ83" s="652">
        <v>1.3273958E7</v>
      </c>
      <c r="BR83" s="652">
        <v>6798373.0</v>
      </c>
      <c r="BS83" s="652">
        <v>1.3814717333333334E7</v>
      </c>
      <c r="BT83" s="652">
        <v>-3709934.333333334</v>
      </c>
      <c r="BU83" s="652"/>
      <c r="BV83" s="652"/>
      <c r="BW83" s="652">
        <v>1.84661E7</v>
      </c>
      <c r="BX83" s="652">
        <v>1.0427898E7</v>
      </c>
      <c r="BY83" s="652">
        <v>8038202.0</v>
      </c>
      <c r="BZ83" s="651">
        <v>1.4209512E7</v>
      </c>
      <c r="CA83" s="651">
        <v>-6171310.0</v>
      </c>
      <c r="CB83" s="651"/>
      <c r="CC83" s="651"/>
      <c r="CD83" s="651">
        <v>1.2978227E7</v>
      </c>
      <c r="CE83" s="651">
        <v>8926354.0</v>
      </c>
      <c r="CF83" s="651">
        <v>4051873.0</v>
      </c>
      <c r="CG83" s="651">
        <v>3154684.0</v>
      </c>
      <c r="CH83" s="652">
        <v>2538116.0</v>
      </c>
      <c r="CI83" s="652">
        <v>3409151.037037037</v>
      </c>
      <c r="CJ83" s="652">
        <v>642721.9629629632</v>
      </c>
      <c r="CK83" s="652"/>
      <c r="CL83" s="652"/>
      <c r="CM83" s="652">
        <v>9130320.0</v>
      </c>
      <c r="CN83" s="652">
        <v>4579870.0</v>
      </c>
      <c r="CO83" s="652">
        <v>4550450.0</v>
      </c>
      <c r="CP83" s="652">
        <v>3814940.0</v>
      </c>
      <c r="CQ83" s="652">
        <v>735510.0</v>
      </c>
      <c r="CR83" s="652"/>
      <c r="CS83" s="652"/>
      <c r="CT83" s="651">
        <v>1.4220746E7</v>
      </c>
      <c r="CU83" s="651">
        <v>0.0</v>
      </c>
      <c r="CV83" s="651">
        <v>1.4220746E7</v>
      </c>
      <c r="CW83" s="651">
        <v>1.540883E7</v>
      </c>
      <c r="CX83" s="651">
        <v>4821183.0</v>
      </c>
      <c r="CY83" s="651">
        <v>1.5677948444444444E7</v>
      </c>
      <c r="CZ83" s="651">
        <v>-1457202.444444444</v>
      </c>
      <c r="DA83" s="651"/>
      <c r="DB83" s="651"/>
      <c r="DC83" s="651">
        <v>1.2148511E7</v>
      </c>
      <c r="DD83" s="651">
        <v>0.0</v>
      </c>
      <c r="DE83" s="651">
        <v>1.2148511E7</v>
      </c>
      <c r="DF83" s="651">
        <v>9485338.0</v>
      </c>
      <c r="DG83" s="651">
        <v>2663173.0</v>
      </c>
      <c r="DH83" s="651"/>
      <c r="DI83" s="651"/>
      <c r="DJ83" s="651">
        <v>0.0</v>
      </c>
      <c r="DK83" s="651">
        <v>0.0</v>
      </c>
      <c r="DL83" s="651">
        <v>0.0</v>
      </c>
      <c r="DM83" s="651">
        <v>0.0</v>
      </c>
      <c r="DN83" s="651">
        <v>0.0</v>
      </c>
      <c r="DO83" s="651">
        <v>0.0</v>
      </c>
      <c r="DP83" s="651">
        <v>0.0</v>
      </c>
      <c r="DQ83" s="651"/>
      <c r="DR83" s="651"/>
      <c r="DS83" s="651">
        <v>0.0</v>
      </c>
      <c r="DT83" s="651">
        <v>0.0</v>
      </c>
      <c r="DU83" s="651">
        <v>0.0</v>
      </c>
      <c r="DV83" s="651">
        <v>0.0</v>
      </c>
      <c r="DW83" s="651">
        <v>0.0</v>
      </c>
      <c r="DX83" s="651"/>
      <c r="DY83" s="651"/>
    </row>
    <row r="84" ht="12.0" customHeight="1">
      <c r="A84" s="651">
        <v>201602.0</v>
      </c>
      <c r="B84" s="652">
        <v>8.1494999E7</v>
      </c>
      <c r="C84" s="652">
        <v>2.9407037E7</v>
      </c>
      <c r="D84" s="652">
        <v>5.2087962E7</v>
      </c>
      <c r="E84" s="652">
        <v>7.3037687E7</v>
      </c>
      <c r="F84" s="652">
        <v>2.6458115E7</v>
      </c>
      <c r="G84" s="652">
        <v>7.379598966666667E7</v>
      </c>
      <c r="H84" s="652">
        <v>-2.1708027666666668E7</v>
      </c>
      <c r="I84" s="652"/>
      <c r="J84" s="652"/>
      <c r="K84" s="652">
        <v>7.1576523E7</v>
      </c>
      <c r="L84" s="652">
        <v>2.6532222E7</v>
      </c>
      <c r="M84" s="652">
        <v>4.5044301E7</v>
      </c>
      <c r="N84" s="652">
        <v>5.9321085E7</v>
      </c>
      <c r="O84" s="652">
        <v>-1.4276784E7</v>
      </c>
      <c r="P84" s="652"/>
      <c r="Q84" s="652"/>
      <c r="R84" s="652">
        <v>0.0</v>
      </c>
      <c r="S84" s="652">
        <v>0.0</v>
      </c>
      <c r="T84" s="652">
        <v>0.0</v>
      </c>
      <c r="U84" s="652">
        <v>8688020.0</v>
      </c>
      <c r="V84" s="652">
        <v>1930704.0</v>
      </c>
      <c r="W84" s="652">
        <v>8187478.074074074</v>
      </c>
      <c r="X84" s="652">
        <v>-8187478.074074074</v>
      </c>
      <c r="Y84" s="652"/>
      <c r="Z84" s="652"/>
      <c r="AA84" s="652">
        <v>0.0</v>
      </c>
      <c r="AB84" s="652">
        <v>0.0</v>
      </c>
      <c r="AC84" s="652">
        <v>0.0</v>
      </c>
      <c r="AD84" s="652">
        <v>8824189.0</v>
      </c>
      <c r="AE84" s="652">
        <v>-8824189.0</v>
      </c>
      <c r="AF84" s="652"/>
      <c r="AG84" s="652"/>
      <c r="AH84" s="652">
        <v>2.8425735E7</v>
      </c>
      <c r="AI84" s="652">
        <v>1.6255496E7</v>
      </c>
      <c r="AJ84" s="652">
        <v>1.2170239E7</v>
      </c>
      <c r="AK84" s="652">
        <v>7726435.0</v>
      </c>
      <c r="AL84" s="652">
        <v>4297039.0</v>
      </c>
      <c r="AM84" s="652">
        <v>8373904.851851852</v>
      </c>
      <c r="AN84" s="652">
        <v>3796334.1481481483</v>
      </c>
      <c r="AO84" s="652"/>
      <c r="AP84" s="652"/>
      <c r="AQ84" s="652">
        <v>3.0503779E7</v>
      </c>
      <c r="AR84" s="652">
        <v>1.7534067E7</v>
      </c>
      <c r="AS84" s="652">
        <v>1.2969712E7</v>
      </c>
      <c r="AT84" s="652">
        <v>7980773.0</v>
      </c>
      <c r="AU84" s="652">
        <v>4988939.0</v>
      </c>
      <c r="AV84" s="652"/>
      <c r="AW84" s="652"/>
      <c r="AX84" s="652">
        <v>1.24551E7</v>
      </c>
      <c r="AY84" s="652">
        <v>0.0</v>
      </c>
      <c r="AZ84" s="652">
        <v>1.24551E7</v>
      </c>
      <c r="BA84" s="652">
        <v>1.0274754E7</v>
      </c>
      <c r="BB84" s="652">
        <v>3961618.0</v>
      </c>
      <c r="BC84" s="652">
        <v>1.0729714296296297E7</v>
      </c>
      <c r="BD84" s="652">
        <v>1725385.7037037034</v>
      </c>
      <c r="BE84" s="652"/>
      <c r="BF84" s="652"/>
      <c r="BG84" s="652">
        <v>1.186042E7</v>
      </c>
      <c r="BH84" s="652">
        <v>0.0</v>
      </c>
      <c r="BI84" s="652">
        <v>1.186042E7</v>
      </c>
      <c r="BJ84" s="652">
        <v>1.4739763E7</v>
      </c>
      <c r="BK84" s="652">
        <v>-2879343.0</v>
      </c>
      <c r="BL84" s="652"/>
      <c r="BM84" s="652"/>
      <c r="BN84" s="652">
        <v>9616120.0</v>
      </c>
      <c r="BO84" s="652">
        <v>4715480.0</v>
      </c>
      <c r="BP84" s="652">
        <v>4900640.0</v>
      </c>
      <c r="BQ84" s="652">
        <v>2.2887152E7</v>
      </c>
      <c r="BR84" s="652">
        <v>6840874.0</v>
      </c>
      <c r="BS84" s="652">
        <v>2.2411822962962963E7</v>
      </c>
      <c r="BT84" s="652">
        <v>-1.7511182962962963E7</v>
      </c>
      <c r="BU84" s="652"/>
      <c r="BV84" s="652"/>
      <c r="BW84" s="652">
        <v>6933111.0</v>
      </c>
      <c r="BX84" s="652">
        <v>3243245.0</v>
      </c>
      <c r="BY84" s="652">
        <v>3689866.0</v>
      </c>
      <c r="BZ84" s="651">
        <v>1.4415872E7</v>
      </c>
      <c r="CA84" s="651">
        <v>-1.0726006E7</v>
      </c>
      <c r="CB84" s="651"/>
      <c r="CC84" s="651"/>
      <c r="CD84" s="651">
        <v>1.4640204E7</v>
      </c>
      <c r="CE84" s="651">
        <v>8436061.0</v>
      </c>
      <c r="CF84" s="651">
        <v>6204143.0</v>
      </c>
      <c r="CG84" s="651">
        <v>3824219.0</v>
      </c>
      <c r="CH84" s="652">
        <v>2958447.0</v>
      </c>
      <c r="CI84" s="652">
        <v>4219653.888888889</v>
      </c>
      <c r="CJ84" s="652">
        <v>1984489.111111111</v>
      </c>
      <c r="CK84" s="652"/>
      <c r="CL84" s="652"/>
      <c r="CM84" s="652">
        <v>9713520.0</v>
      </c>
      <c r="CN84" s="652">
        <v>5754910.0</v>
      </c>
      <c r="CO84" s="652">
        <v>3958610.0</v>
      </c>
      <c r="CP84" s="652">
        <v>3794249.0</v>
      </c>
      <c r="CQ84" s="652">
        <v>164361.0</v>
      </c>
      <c r="CR84" s="652"/>
      <c r="CS84" s="652"/>
      <c r="CT84" s="651">
        <v>1.635784E7</v>
      </c>
      <c r="CU84" s="651">
        <v>0.0</v>
      </c>
      <c r="CV84" s="651">
        <v>1.635784E7</v>
      </c>
      <c r="CW84" s="651">
        <v>1.9637107E7</v>
      </c>
      <c r="CX84" s="651">
        <v>6469433.0</v>
      </c>
      <c r="CY84" s="651">
        <v>1.9873415592592593E7</v>
      </c>
      <c r="CZ84" s="651">
        <v>-3515575.5925925933</v>
      </c>
      <c r="DA84" s="651"/>
      <c r="DB84" s="651"/>
      <c r="DC84" s="651">
        <v>1.2565693E7</v>
      </c>
      <c r="DD84" s="651">
        <v>0.0</v>
      </c>
      <c r="DE84" s="651">
        <v>1.2565693E7</v>
      </c>
      <c r="DF84" s="651">
        <v>9566240.0</v>
      </c>
      <c r="DG84" s="651">
        <v>2999453.0</v>
      </c>
      <c r="DH84" s="651"/>
      <c r="DI84" s="651"/>
      <c r="DJ84" s="651">
        <v>0.0</v>
      </c>
      <c r="DK84" s="651">
        <v>0.0</v>
      </c>
      <c r="DL84" s="651">
        <v>0.0</v>
      </c>
      <c r="DM84" s="651">
        <v>0.0</v>
      </c>
      <c r="DN84" s="651">
        <v>0.0</v>
      </c>
      <c r="DO84" s="651">
        <v>0.0</v>
      </c>
      <c r="DP84" s="651">
        <v>0.0</v>
      </c>
      <c r="DQ84" s="651"/>
      <c r="DR84" s="651"/>
      <c r="DS84" s="651">
        <v>0.0</v>
      </c>
      <c r="DT84" s="651">
        <v>0.0</v>
      </c>
      <c r="DU84" s="651">
        <v>0.0</v>
      </c>
      <c r="DV84" s="651">
        <v>0.0</v>
      </c>
      <c r="DW84" s="651">
        <v>0.0</v>
      </c>
      <c r="DX84" s="651"/>
      <c r="DY84" s="651"/>
    </row>
    <row r="85" ht="12.0" customHeight="1">
      <c r="A85" s="651">
        <v>201603.0</v>
      </c>
      <c r="B85" s="652">
        <v>8.8235642E7</v>
      </c>
      <c r="C85" s="652">
        <v>2.5825415E7</v>
      </c>
      <c r="D85" s="652">
        <v>6.2410227E7</v>
      </c>
      <c r="E85" s="652">
        <v>9.3714443E7</v>
      </c>
      <c r="F85" s="652">
        <v>2.7566955E7</v>
      </c>
      <c r="G85" s="652">
        <v>1.043405248888889E8</v>
      </c>
      <c r="H85" s="652">
        <v>-4.1930297888888896E7</v>
      </c>
      <c r="I85" s="652"/>
      <c r="J85" s="652"/>
      <c r="K85" s="652">
        <v>7.588533E7</v>
      </c>
      <c r="L85" s="652">
        <v>2.2669026E7</v>
      </c>
      <c r="M85" s="652">
        <v>5.3216304E7</v>
      </c>
      <c r="N85" s="652">
        <v>6.2266364E7</v>
      </c>
      <c r="O85" s="652">
        <v>-9050060.0</v>
      </c>
      <c r="P85" s="652"/>
      <c r="Q85" s="652"/>
      <c r="R85" s="652">
        <v>0.0</v>
      </c>
      <c r="S85" s="652">
        <v>0.0</v>
      </c>
      <c r="T85" s="652">
        <v>0.0</v>
      </c>
      <c r="U85" s="652">
        <v>1.1451965E7</v>
      </c>
      <c r="V85" s="652">
        <v>2057950.0</v>
      </c>
      <c r="W85" s="652">
        <v>1.0756112037037037E7</v>
      </c>
      <c r="X85" s="652">
        <v>-1.0756112037037037E7</v>
      </c>
      <c r="Y85" s="652"/>
      <c r="Z85" s="652"/>
      <c r="AA85" s="652">
        <v>0.0</v>
      </c>
      <c r="AB85" s="652">
        <v>0.0</v>
      </c>
      <c r="AC85" s="652">
        <v>0.0</v>
      </c>
      <c r="AD85" s="652">
        <v>7759374.0</v>
      </c>
      <c r="AE85" s="652">
        <v>-7759374.0</v>
      </c>
      <c r="AF85" s="652"/>
      <c r="AG85" s="652"/>
      <c r="AH85" s="652">
        <v>2.256039E7</v>
      </c>
      <c r="AI85" s="652">
        <v>1.2805631E7</v>
      </c>
      <c r="AJ85" s="652">
        <v>9754759.0</v>
      </c>
      <c r="AK85" s="652">
        <v>7936627.0</v>
      </c>
      <c r="AL85" s="652">
        <v>4511619.0</v>
      </c>
      <c r="AM85" s="652">
        <v>8405497.444444444</v>
      </c>
      <c r="AN85" s="652">
        <v>1349261.555555556</v>
      </c>
      <c r="AO85" s="652"/>
      <c r="AP85" s="652"/>
      <c r="AQ85" s="652">
        <v>2.5802604E7</v>
      </c>
      <c r="AR85" s="652">
        <v>1.4617304E7</v>
      </c>
      <c r="AS85" s="652">
        <v>1.11853E7</v>
      </c>
      <c r="AT85" s="652">
        <v>8116899.0</v>
      </c>
      <c r="AU85" s="652">
        <v>3068401.0</v>
      </c>
      <c r="AV85" s="652"/>
      <c r="AW85" s="652"/>
      <c r="AX85" s="652">
        <v>2.205954E7</v>
      </c>
      <c r="AY85" s="652">
        <v>0.0</v>
      </c>
      <c r="AZ85" s="652">
        <v>2.205954E7</v>
      </c>
      <c r="BA85" s="652">
        <v>2.1221434E7</v>
      </c>
      <c r="BB85" s="652">
        <v>4231439.0</v>
      </c>
      <c r="BC85" s="652">
        <v>2.159695585185185E7</v>
      </c>
      <c r="BD85" s="652">
        <v>462584.14814814925</v>
      </c>
      <c r="BE85" s="652"/>
      <c r="BF85" s="652"/>
      <c r="BG85" s="652">
        <v>2.090224E7</v>
      </c>
      <c r="BH85" s="652">
        <v>0.0</v>
      </c>
      <c r="BI85" s="652">
        <v>2.090224E7</v>
      </c>
      <c r="BJ85" s="652">
        <v>1.6600564E7</v>
      </c>
      <c r="BK85" s="652">
        <v>4301676.0</v>
      </c>
      <c r="BL85" s="652"/>
      <c r="BM85" s="652"/>
      <c r="BN85" s="652">
        <v>8119161.0</v>
      </c>
      <c r="BO85" s="652">
        <v>3397794.0</v>
      </c>
      <c r="BP85" s="652">
        <v>4721367.0</v>
      </c>
      <c r="BQ85" s="652">
        <v>2.1754615E7</v>
      </c>
      <c r="BR85" s="652">
        <v>7248742.0</v>
      </c>
      <c r="BS85" s="652">
        <v>3.1932752814814813E7</v>
      </c>
      <c r="BT85" s="652">
        <v>-2.7211385814814813E7</v>
      </c>
      <c r="BU85" s="652"/>
      <c r="BV85" s="652"/>
      <c r="BW85" s="652">
        <v>5011272.0</v>
      </c>
      <c r="BX85" s="652">
        <v>1777331.0</v>
      </c>
      <c r="BY85" s="652">
        <v>3233941.0</v>
      </c>
      <c r="BZ85" s="651">
        <v>1.3223036E7</v>
      </c>
      <c r="CA85" s="651">
        <v>-9989095.0</v>
      </c>
      <c r="CB85" s="651"/>
      <c r="CC85" s="651"/>
      <c r="CD85" s="651">
        <v>1.5972811E7</v>
      </c>
      <c r="CE85" s="651">
        <v>9621990.0</v>
      </c>
      <c r="CF85" s="651">
        <v>6350821.0</v>
      </c>
      <c r="CG85" s="651">
        <v>3659395.0</v>
      </c>
      <c r="CH85" s="652">
        <v>3064599.0</v>
      </c>
      <c r="CI85" s="652">
        <v>4085767.222222222</v>
      </c>
      <c r="CJ85" s="652">
        <v>2265053.777777778</v>
      </c>
      <c r="CK85" s="652"/>
      <c r="CL85" s="652"/>
      <c r="CM85" s="652">
        <v>1.160352E7</v>
      </c>
      <c r="CN85" s="652">
        <v>6274390.0</v>
      </c>
      <c r="CO85" s="652">
        <v>5329130.0</v>
      </c>
      <c r="CP85" s="652">
        <v>3946694.0</v>
      </c>
      <c r="CQ85" s="652">
        <v>1382436.0</v>
      </c>
      <c r="CR85" s="652"/>
      <c r="CS85" s="652"/>
      <c r="CT85" s="651">
        <v>1.952374E7</v>
      </c>
      <c r="CU85" s="651">
        <v>0.0</v>
      </c>
      <c r="CV85" s="651">
        <v>1.952374E7</v>
      </c>
      <c r="CW85" s="651">
        <v>2.7690407E7</v>
      </c>
      <c r="CX85" s="651">
        <v>6452606.0</v>
      </c>
      <c r="CY85" s="651">
        <v>2.756343951851852E7</v>
      </c>
      <c r="CZ85" s="651">
        <v>-8039699.518518519</v>
      </c>
      <c r="DA85" s="651"/>
      <c r="DB85" s="651"/>
      <c r="DC85" s="651">
        <v>1.2565693E7</v>
      </c>
      <c r="DD85" s="651">
        <v>0.0</v>
      </c>
      <c r="DE85" s="651">
        <v>1.2565693E7</v>
      </c>
      <c r="DF85" s="651">
        <v>1.2619796E7</v>
      </c>
      <c r="DG85" s="651">
        <v>-54103.0</v>
      </c>
      <c r="DH85" s="651"/>
      <c r="DI85" s="651"/>
      <c r="DJ85" s="651">
        <v>0.0</v>
      </c>
      <c r="DK85" s="651">
        <v>0.0</v>
      </c>
      <c r="DL85" s="651">
        <v>0.0</v>
      </c>
      <c r="DM85" s="651">
        <v>0.0</v>
      </c>
      <c r="DN85" s="651">
        <v>0.0</v>
      </c>
      <c r="DO85" s="651">
        <v>0.0</v>
      </c>
      <c r="DP85" s="651">
        <v>0.0</v>
      </c>
      <c r="DQ85" s="651"/>
      <c r="DR85" s="651"/>
      <c r="DS85" s="651">
        <v>0.0</v>
      </c>
      <c r="DT85" s="651">
        <v>0.0</v>
      </c>
      <c r="DU85" s="651">
        <v>0.0</v>
      </c>
      <c r="DV85" s="651">
        <v>0.0</v>
      </c>
      <c r="DW85" s="651">
        <v>0.0</v>
      </c>
      <c r="DX85" s="651"/>
      <c r="DY85" s="651"/>
    </row>
    <row r="86" ht="12.0" customHeight="1">
      <c r="A86" s="651">
        <v>201604.0</v>
      </c>
      <c r="B86" s="652">
        <v>8.9111353E7</v>
      </c>
      <c r="C86" s="652">
        <v>2.4295179E7</v>
      </c>
      <c r="D86" s="652">
        <v>6.4816174E7</v>
      </c>
      <c r="E86" s="652">
        <v>7.7346801E7</v>
      </c>
      <c r="F86" s="652">
        <v>2.9110863E7</v>
      </c>
      <c r="G86" s="652">
        <v>7.87082581851852E7</v>
      </c>
      <c r="H86" s="652">
        <v>-1.3892084185185187E7</v>
      </c>
      <c r="I86" s="652"/>
      <c r="J86" s="652"/>
      <c r="K86" s="652">
        <v>1.03935426E8</v>
      </c>
      <c r="L86" s="652">
        <v>2.6402534E7</v>
      </c>
      <c r="M86" s="652">
        <v>7.7532892E7</v>
      </c>
      <c r="N86" s="652">
        <v>9.4190239E7</v>
      </c>
      <c r="O86" s="652">
        <v>-1.6657347E7</v>
      </c>
      <c r="P86" s="652"/>
      <c r="Q86" s="652"/>
      <c r="R86" s="652">
        <v>0.0</v>
      </c>
      <c r="S86" s="652">
        <v>0.0</v>
      </c>
      <c r="T86" s="652">
        <v>0.0</v>
      </c>
      <c r="U86" s="652">
        <v>1.1140389E7</v>
      </c>
      <c r="V86" s="652">
        <v>2891534.0</v>
      </c>
      <c r="W86" s="652">
        <v>1.0529362703703703E7</v>
      </c>
      <c r="X86" s="652">
        <v>-1.0529362703703703E7</v>
      </c>
      <c r="Y86" s="652"/>
      <c r="Z86" s="652"/>
      <c r="AA86" s="652">
        <v>0.0</v>
      </c>
      <c r="AB86" s="652">
        <v>0.0</v>
      </c>
      <c r="AC86" s="654">
        <v>0.0</v>
      </c>
      <c r="AD86" s="654">
        <v>9733046.0</v>
      </c>
      <c r="AE86" s="654">
        <v>-9733046.0</v>
      </c>
      <c r="AF86" s="654"/>
      <c r="AG86" s="652"/>
      <c r="AH86" s="652">
        <v>2.4439455E7</v>
      </c>
      <c r="AI86" s="652">
        <v>1.3682516E7</v>
      </c>
      <c r="AJ86" s="652">
        <v>1.0756939E7</v>
      </c>
      <c r="AK86" s="652">
        <v>8122486.0</v>
      </c>
      <c r="AL86" s="652">
        <v>4594473.0</v>
      </c>
      <c r="AM86" s="652">
        <v>8657962.0</v>
      </c>
      <c r="AN86" s="652">
        <v>2098977.0</v>
      </c>
      <c r="AO86" s="652"/>
      <c r="AP86" s="652"/>
      <c r="AQ86" s="652">
        <v>2.3726757E7</v>
      </c>
      <c r="AR86" s="652">
        <v>1.3546119E7</v>
      </c>
      <c r="AS86" s="652">
        <v>1.0180638E7</v>
      </c>
      <c r="AT86" s="652">
        <v>9827056.0</v>
      </c>
      <c r="AU86" s="652">
        <v>353582.0</v>
      </c>
      <c r="AV86" s="652"/>
      <c r="AW86" s="652"/>
      <c r="AX86" s="652">
        <v>2.99565E7</v>
      </c>
      <c r="AY86" s="652">
        <v>0.0</v>
      </c>
      <c r="AZ86" s="652">
        <v>2.99565E7</v>
      </c>
      <c r="BA86" s="652">
        <v>1.9010684E7</v>
      </c>
      <c r="BB86" s="652">
        <v>3931900.0</v>
      </c>
      <c r="BC86" s="652">
        <v>2.0112737037037037E7</v>
      </c>
      <c r="BD86" s="652">
        <v>9843762.962962963</v>
      </c>
      <c r="BE86" s="652"/>
      <c r="BF86" s="652"/>
      <c r="BG86" s="652">
        <v>2.668722E7</v>
      </c>
      <c r="BH86" s="652">
        <v>0.0</v>
      </c>
      <c r="BI86" s="652">
        <v>2.668722E7</v>
      </c>
      <c r="BJ86" s="652">
        <v>2.3459028E7</v>
      </c>
      <c r="BK86" s="652">
        <v>3228192.0</v>
      </c>
      <c r="BL86" s="652"/>
      <c r="BM86" s="652"/>
      <c r="BN86" s="652">
        <v>7452239.0</v>
      </c>
      <c r="BO86" s="652">
        <v>2869193.0</v>
      </c>
      <c r="BP86" s="652">
        <v>4583046.0</v>
      </c>
      <c r="BQ86" s="652">
        <v>4121564.0</v>
      </c>
      <c r="BR86" s="652">
        <v>3669342.0</v>
      </c>
      <c r="BS86" s="652">
        <v>4427550.962962963</v>
      </c>
      <c r="BT86" s="652">
        <v>155495.0370370373</v>
      </c>
      <c r="BU86" s="652"/>
      <c r="BV86" s="652"/>
      <c r="BW86" s="652">
        <v>8056217.0</v>
      </c>
      <c r="BX86" s="652">
        <v>3286115.0</v>
      </c>
      <c r="BY86" s="655">
        <v>4770102.0</v>
      </c>
      <c r="BZ86" s="655">
        <v>5369266.0</v>
      </c>
      <c r="CA86" s="655">
        <v>-599164.0</v>
      </c>
      <c r="CB86" s="655"/>
      <c r="CC86" s="651"/>
      <c r="CD86" s="651">
        <v>1.3354406E7</v>
      </c>
      <c r="CE86" s="651">
        <v>7743470.0</v>
      </c>
      <c r="CF86" s="651">
        <v>5610936.0</v>
      </c>
      <c r="CG86" s="651">
        <v>4177904.0</v>
      </c>
      <c r="CH86" s="652">
        <v>3321212.0</v>
      </c>
      <c r="CI86" s="652">
        <v>4530070.222222222</v>
      </c>
      <c r="CJ86" s="652">
        <v>1080865.777777778</v>
      </c>
      <c r="CK86" s="655"/>
      <c r="CL86" s="655"/>
      <c r="CM86" s="655">
        <v>1.9877616E7</v>
      </c>
      <c r="CN86" s="655">
        <v>9570300.0</v>
      </c>
      <c r="CO86" s="652">
        <v>1.0307316E7</v>
      </c>
      <c r="CP86" s="652">
        <v>5996838.0</v>
      </c>
      <c r="CQ86" s="652">
        <v>4310478.0</v>
      </c>
      <c r="CR86" s="652"/>
      <c r="CS86" s="652"/>
      <c r="CT86" s="651">
        <v>1.3908753E7</v>
      </c>
      <c r="CU86" s="651">
        <v>0.0</v>
      </c>
      <c r="CV86" s="651">
        <v>1.3908753E7</v>
      </c>
      <c r="CW86" s="651">
        <v>2.3690425E7</v>
      </c>
      <c r="CX86" s="651">
        <v>7199401.0</v>
      </c>
      <c r="CY86" s="651">
        <v>2.3499145666666668E7</v>
      </c>
      <c r="CZ86" s="651">
        <v>-9590392.666666668</v>
      </c>
      <c r="DA86" s="651"/>
      <c r="DB86" s="651"/>
      <c r="DC86" s="651">
        <v>2.5587616E7</v>
      </c>
      <c r="DD86" s="651">
        <v>0.0</v>
      </c>
      <c r="DE86" s="651">
        <v>2.5587616E7</v>
      </c>
      <c r="DF86" s="651">
        <v>2.8219616E7</v>
      </c>
      <c r="DG86" s="651">
        <v>-2632000.0</v>
      </c>
      <c r="DH86" s="651"/>
      <c r="DI86" s="651"/>
      <c r="DJ86" s="651">
        <v>0.0</v>
      </c>
      <c r="DK86" s="651">
        <v>0.0</v>
      </c>
      <c r="DL86" s="651">
        <v>0.0</v>
      </c>
      <c r="DM86" s="651">
        <v>7083349.0</v>
      </c>
      <c r="DN86" s="651">
        <v>3503001.0</v>
      </c>
      <c r="DO86" s="651">
        <v>6951429.592592592</v>
      </c>
      <c r="DP86" s="651">
        <v>-6951429.592592592</v>
      </c>
      <c r="DQ86" s="651"/>
      <c r="DR86" s="651"/>
      <c r="DS86" s="651">
        <v>0.0</v>
      </c>
      <c r="DT86" s="651">
        <v>0.0</v>
      </c>
      <c r="DU86" s="651">
        <v>0.0</v>
      </c>
      <c r="DV86" s="651">
        <v>1.1585389E7</v>
      </c>
      <c r="DW86" s="651">
        <v>-1.1585389E7</v>
      </c>
      <c r="DX86" s="651"/>
      <c r="DY86" s="651"/>
    </row>
    <row r="87" ht="12.0" customHeight="1">
      <c r="A87" s="651">
        <v>201605.0</v>
      </c>
      <c r="B87" s="652">
        <v>1.21294888E8</v>
      </c>
      <c r="C87" s="652">
        <v>3.2353961E7</v>
      </c>
      <c r="D87" s="652">
        <v>8.8940927E7</v>
      </c>
      <c r="E87" s="652">
        <v>7.2090734E7</v>
      </c>
      <c r="F87" s="652">
        <v>2.9470707E7</v>
      </c>
      <c r="G87" s="652">
        <v>7.603087496296296E7</v>
      </c>
      <c r="H87" s="652">
        <v>1.291005203703704E7</v>
      </c>
      <c r="I87" s="652"/>
      <c r="J87" s="652"/>
      <c r="K87" s="652">
        <v>1.27695064E8</v>
      </c>
      <c r="L87" s="652">
        <v>3.568371E7</v>
      </c>
      <c r="M87" s="652">
        <v>9.2011354E7</v>
      </c>
      <c r="N87" s="652">
        <v>8.6100094E7</v>
      </c>
      <c r="O87" s="652">
        <v>5911260.0</v>
      </c>
      <c r="P87" s="652"/>
      <c r="Q87" s="652"/>
      <c r="R87" s="652">
        <v>0.0</v>
      </c>
      <c r="S87" s="652">
        <v>0.0</v>
      </c>
      <c r="T87" s="652">
        <v>0.0</v>
      </c>
      <c r="U87" s="652">
        <v>1.0952959E7</v>
      </c>
      <c r="V87" s="652">
        <v>2666553.0</v>
      </c>
      <c r="W87" s="652">
        <v>1.0339151148148147E7</v>
      </c>
      <c r="X87" s="652">
        <v>-1.0339151148148147E7</v>
      </c>
      <c r="Y87" s="652"/>
      <c r="Z87" s="652"/>
      <c r="AA87" s="652">
        <v>0.0</v>
      </c>
      <c r="AB87" s="652">
        <v>0.0</v>
      </c>
      <c r="AC87" s="654">
        <v>0.0</v>
      </c>
      <c r="AD87" s="654">
        <v>7460017.0</v>
      </c>
      <c r="AE87" s="654">
        <v>-7460017.0</v>
      </c>
      <c r="AF87" s="654"/>
      <c r="AG87" s="652"/>
      <c r="AH87" s="652">
        <v>2.665818E7</v>
      </c>
      <c r="AI87" s="652">
        <v>1.5244995E7</v>
      </c>
      <c r="AJ87" s="652">
        <v>1.1413185E7</v>
      </c>
      <c r="AK87" s="652">
        <v>8319412.0</v>
      </c>
      <c r="AL87" s="652">
        <v>4496544.0</v>
      </c>
      <c r="AM87" s="652">
        <v>8881657.703703703</v>
      </c>
      <c r="AN87" s="652">
        <v>2531527.2962962966</v>
      </c>
      <c r="AO87" s="652"/>
      <c r="AP87" s="652"/>
      <c r="AQ87" s="652">
        <v>2.7364371E7</v>
      </c>
      <c r="AR87" s="652">
        <v>1.583733E7</v>
      </c>
      <c r="AS87" s="652">
        <v>1.1527041E7</v>
      </c>
      <c r="AT87" s="652">
        <v>9032801.0</v>
      </c>
      <c r="AU87" s="652">
        <v>2494240.0</v>
      </c>
      <c r="AV87" s="652"/>
      <c r="AW87" s="652"/>
      <c r="AX87" s="652">
        <v>4.09185E7</v>
      </c>
      <c r="AY87" s="652">
        <v>0.0</v>
      </c>
      <c r="AZ87" s="652">
        <v>4.09185E7</v>
      </c>
      <c r="BA87" s="652">
        <v>1.7746825E7</v>
      </c>
      <c r="BB87" s="652">
        <v>4037731.0</v>
      </c>
      <c r="BC87" s="652">
        <v>1.9762336555555556E7</v>
      </c>
      <c r="BD87" s="652">
        <v>2.1156163444444444E7</v>
      </c>
      <c r="BE87" s="652"/>
      <c r="BF87" s="652"/>
      <c r="BG87" s="652">
        <v>3.873642E7</v>
      </c>
      <c r="BH87" s="652">
        <v>0.0</v>
      </c>
      <c r="BI87" s="652">
        <v>3.873642E7</v>
      </c>
      <c r="BJ87" s="652">
        <v>2.2186835E7</v>
      </c>
      <c r="BK87" s="652">
        <v>1.6549585E7</v>
      </c>
      <c r="BL87" s="652"/>
      <c r="BM87" s="652"/>
      <c r="BN87" s="652">
        <v>1.854331E7</v>
      </c>
      <c r="BO87" s="652">
        <v>9333215.0</v>
      </c>
      <c r="BP87" s="652">
        <v>9210095.0</v>
      </c>
      <c r="BQ87" s="652">
        <v>4466862.0</v>
      </c>
      <c r="BR87" s="652">
        <v>3890662.0</v>
      </c>
      <c r="BS87" s="652">
        <v>5106409.777777778</v>
      </c>
      <c r="BT87" s="652">
        <v>4103685.222222222</v>
      </c>
      <c r="BU87" s="652"/>
      <c r="BV87" s="652"/>
      <c r="BW87" s="652">
        <v>1.778977E7</v>
      </c>
      <c r="BX87" s="652">
        <v>9153780.0</v>
      </c>
      <c r="BY87" s="655">
        <v>8635990.0</v>
      </c>
      <c r="BZ87" s="655">
        <v>5584333.0</v>
      </c>
      <c r="CA87" s="655">
        <v>3051657.0</v>
      </c>
      <c r="CB87" s="655"/>
      <c r="CC87" s="651"/>
      <c r="CD87" s="651">
        <v>1.6026756E7</v>
      </c>
      <c r="CE87" s="651">
        <v>7775751.0</v>
      </c>
      <c r="CF87" s="651">
        <v>8251005.0</v>
      </c>
      <c r="CG87" s="651">
        <v>4501563.0</v>
      </c>
      <c r="CH87" s="652">
        <v>3777547.0</v>
      </c>
      <c r="CI87" s="652">
        <v>5059117.740740741</v>
      </c>
      <c r="CJ87" s="652">
        <v>3191887.2592592593</v>
      </c>
      <c r="CK87" s="655"/>
      <c r="CL87" s="655"/>
      <c r="CM87" s="655">
        <v>2.274264E7</v>
      </c>
      <c r="CN87" s="655">
        <v>1.06926E7</v>
      </c>
      <c r="CO87" s="652">
        <v>1.205004E7</v>
      </c>
      <c r="CP87" s="652">
        <v>6375929.0</v>
      </c>
      <c r="CQ87" s="652">
        <v>5674111.0</v>
      </c>
      <c r="CR87" s="652"/>
      <c r="CS87" s="652"/>
      <c r="CT87" s="651">
        <v>1.9148142E7</v>
      </c>
      <c r="CU87" s="651">
        <v>0.0</v>
      </c>
      <c r="CV87" s="651">
        <v>1.9148142E7</v>
      </c>
      <c r="CW87" s="651">
        <v>1.4479274E7</v>
      </c>
      <c r="CX87" s="651">
        <v>7098669.0</v>
      </c>
      <c r="CY87" s="651">
        <v>1.5350943407407407E7</v>
      </c>
      <c r="CZ87" s="651">
        <v>3797198.5925925933</v>
      </c>
      <c r="DA87" s="651"/>
      <c r="DB87" s="651"/>
      <c r="DC87" s="651">
        <v>2.1061863E7</v>
      </c>
      <c r="DD87" s="651">
        <v>0.0</v>
      </c>
      <c r="DE87" s="651">
        <v>2.1061863E7</v>
      </c>
      <c r="DF87" s="651">
        <v>2.3784792E7</v>
      </c>
      <c r="DG87" s="651">
        <v>-2722929.0</v>
      </c>
      <c r="DH87" s="651"/>
      <c r="DI87" s="651"/>
      <c r="DJ87" s="651">
        <v>0.0</v>
      </c>
      <c r="DK87" s="651">
        <v>0.0</v>
      </c>
      <c r="DL87" s="651">
        <v>0.0</v>
      </c>
      <c r="DM87" s="651">
        <v>1.1623839E7</v>
      </c>
      <c r="DN87" s="651">
        <v>3503001.0</v>
      </c>
      <c r="DO87" s="651">
        <v>1.1531258629629629E7</v>
      </c>
      <c r="DP87" s="651">
        <v>-1.1531258629629629E7</v>
      </c>
      <c r="DQ87" s="651"/>
      <c r="DR87" s="651"/>
      <c r="DS87" s="651">
        <v>0.0</v>
      </c>
      <c r="DT87" s="651">
        <v>0.0</v>
      </c>
      <c r="DU87" s="651">
        <v>0.0</v>
      </c>
      <c r="DV87" s="651">
        <v>1.1675389E7</v>
      </c>
      <c r="DW87" s="651">
        <v>-1.1675389E7</v>
      </c>
      <c r="DX87" s="651"/>
      <c r="DY87" s="651"/>
    </row>
    <row r="88" ht="12.0" customHeight="1">
      <c r="A88" s="651">
        <v>201606.0</v>
      </c>
      <c r="B88" s="652">
        <v>1.25648695E8</v>
      </c>
      <c r="C88" s="652">
        <v>3.193664E7</v>
      </c>
      <c r="D88" s="652">
        <v>9.3712055E7</v>
      </c>
      <c r="E88" s="652">
        <v>6.9430825E7</v>
      </c>
      <c r="F88" s="652">
        <v>3.8597118E7</v>
      </c>
      <c r="G88" s="652">
        <v>7.420050944444445E7</v>
      </c>
      <c r="H88" s="652">
        <v>1.951154555555556E7</v>
      </c>
      <c r="I88" s="652"/>
      <c r="J88" s="652"/>
      <c r="K88" s="652">
        <v>1.3293622E8</v>
      </c>
      <c r="L88" s="652">
        <v>3.3364455E7</v>
      </c>
      <c r="M88" s="652">
        <v>9.9571765E7</v>
      </c>
      <c r="N88" s="652">
        <v>1.03321162E8</v>
      </c>
      <c r="O88" s="652">
        <v>-3749397.0</v>
      </c>
      <c r="P88" s="652"/>
      <c r="Q88" s="652"/>
      <c r="R88" s="652">
        <v>0.0</v>
      </c>
      <c r="S88" s="652">
        <v>0.0</v>
      </c>
      <c r="T88" s="652">
        <v>0.0</v>
      </c>
      <c r="U88" s="652">
        <v>8855997.0</v>
      </c>
      <c r="V88" s="652">
        <v>3733281.0</v>
      </c>
      <c r="W88" s="652">
        <v>8476536.555555556</v>
      </c>
      <c r="X88" s="652">
        <v>-8476536.555555556</v>
      </c>
      <c r="Y88" s="652"/>
      <c r="Z88" s="652"/>
      <c r="AA88" s="652">
        <v>0.0</v>
      </c>
      <c r="AB88" s="652">
        <v>0.0</v>
      </c>
      <c r="AC88" s="654">
        <v>0.0</v>
      </c>
      <c r="AD88" s="654">
        <v>1.0658609E7</v>
      </c>
      <c r="AE88" s="654">
        <v>-1.0658609E7</v>
      </c>
      <c r="AF88" s="654"/>
      <c r="AG88" s="652"/>
      <c r="AH88" s="652">
        <v>2.707776E7</v>
      </c>
      <c r="AI88" s="652">
        <v>1.535328E7</v>
      </c>
      <c r="AJ88" s="652">
        <v>1.172448E7</v>
      </c>
      <c r="AK88" s="652">
        <v>9804542.0</v>
      </c>
      <c r="AL88" s="652">
        <v>5445296.0</v>
      </c>
      <c r="AM88" s="652">
        <v>1.0350114888888888E7</v>
      </c>
      <c r="AN88" s="652">
        <v>1374365.111111112</v>
      </c>
      <c r="AO88" s="652"/>
      <c r="AP88" s="652"/>
      <c r="AQ88" s="652">
        <v>2.9116531E7</v>
      </c>
      <c r="AR88" s="652">
        <v>1.6663392E7</v>
      </c>
      <c r="AS88" s="652">
        <v>1.2453139E7</v>
      </c>
      <c r="AT88" s="652">
        <v>1.146491E7</v>
      </c>
      <c r="AU88" s="652">
        <v>988229.0</v>
      </c>
      <c r="AV88" s="652"/>
      <c r="AW88" s="652"/>
      <c r="AX88" s="652">
        <v>5.162454E7</v>
      </c>
      <c r="AY88" s="652">
        <v>0.0</v>
      </c>
      <c r="AZ88" s="652">
        <v>5.162454E7</v>
      </c>
      <c r="BA88" s="652">
        <v>1.6747619E7</v>
      </c>
      <c r="BB88" s="652">
        <v>6639184.0</v>
      </c>
      <c r="BC88" s="652">
        <v>1.9822886037037037E7</v>
      </c>
      <c r="BD88" s="652">
        <v>3.1801653962962963E7</v>
      </c>
      <c r="BE88" s="652"/>
      <c r="BF88" s="652"/>
      <c r="BG88" s="652">
        <v>4.5503924E7</v>
      </c>
      <c r="BH88" s="652">
        <v>0.0</v>
      </c>
      <c r="BI88" s="652">
        <v>4.5503924E7</v>
      </c>
      <c r="BJ88" s="652">
        <v>2.3082411E7</v>
      </c>
      <c r="BK88" s="652">
        <v>2.2421513E7</v>
      </c>
      <c r="BL88" s="652"/>
      <c r="BM88" s="652"/>
      <c r="BN88" s="652">
        <v>1.8020455E7</v>
      </c>
      <c r="BO88" s="652">
        <v>9779994.0</v>
      </c>
      <c r="BP88" s="652">
        <v>8240461.0</v>
      </c>
      <c r="BQ88" s="652">
        <v>6336156.0</v>
      </c>
      <c r="BR88" s="652">
        <v>5668215.0</v>
      </c>
      <c r="BS88" s="652">
        <v>6897083.407407408</v>
      </c>
      <c r="BT88" s="652">
        <v>1343377.5925925924</v>
      </c>
      <c r="BU88" s="652"/>
      <c r="BV88" s="652"/>
      <c r="BW88" s="652">
        <v>1.318892E7</v>
      </c>
      <c r="BX88" s="652">
        <v>7110064.0</v>
      </c>
      <c r="BY88" s="655">
        <v>6078856.0</v>
      </c>
      <c r="BZ88" s="655">
        <v>8780100.0</v>
      </c>
      <c r="CA88" s="655">
        <v>-2701244.0</v>
      </c>
      <c r="CB88" s="655"/>
      <c r="CC88" s="651"/>
      <c r="CD88" s="651">
        <v>1.2031076E7</v>
      </c>
      <c r="CE88" s="651">
        <v>6803366.0</v>
      </c>
      <c r="CF88" s="651">
        <v>5227710.0</v>
      </c>
      <c r="CG88" s="651">
        <v>7319710.0</v>
      </c>
      <c r="CH88" s="652">
        <v>5066800.0</v>
      </c>
      <c r="CI88" s="652">
        <v>7540065.555555556</v>
      </c>
      <c r="CJ88" s="652">
        <v>-2312355.555555556</v>
      </c>
      <c r="CK88" s="655"/>
      <c r="CL88" s="655"/>
      <c r="CM88" s="655">
        <v>1.99368E7</v>
      </c>
      <c r="CN88" s="655">
        <v>9591000.0</v>
      </c>
      <c r="CO88" s="652">
        <v>1.03458E7</v>
      </c>
      <c r="CP88" s="652">
        <v>7908022.0</v>
      </c>
      <c r="CQ88" s="652">
        <v>2437778.0</v>
      </c>
      <c r="CR88" s="652"/>
      <c r="CS88" s="652"/>
      <c r="CT88" s="651">
        <v>1.6894864E7</v>
      </c>
      <c r="CU88" s="651">
        <v>0.0</v>
      </c>
      <c r="CV88" s="651">
        <v>1.6894864E7</v>
      </c>
      <c r="CW88" s="651">
        <v>1.3880782E7</v>
      </c>
      <c r="CX88" s="651">
        <v>8541341.0</v>
      </c>
      <c r="CY88" s="651">
        <v>1.473673925925926E7</v>
      </c>
      <c r="CZ88" s="651">
        <v>2158124.7407407407</v>
      </c>
      <c r="DA88" s="651"/>
      <c r="DB88" s="651"/>
      <c r="DC88" s="651">
        <v>2.5190045E7</v>
      </c>
      <c r="DD88" s="651">
        <v>0.0</v>
      </c>
      <c r="DE88" s="651">
        <v>2.5190045E7</v>
      </c>
      <c r="DF88" s="651">
        <v>2.7136301E7</v>
      </c>
      <c r="DG88" s="651">
        <v>-1946256.0</v>
      </c>
      <c r="DH88" s="651"/>
      <c r="DI88" s="651"/>
      <c r="DJ88" s="651">
        <v>0.0</v>
      </c>
      <c r="DK88" s="651">
        <v>0.0</v>
      </c>
      <c r="DL88" s="651">
        <v>0.0</v>
      </c>
      <c r="DM88" s="651">
        <v>6486019.0</v>
      </c>
      <c r="DN88" s="651">
        <v>3503001.0</v>
      </c>
      <c r="DO88" s="651">
        <v>6377083.740740741</v>
      </c>
      <c r="DP88" s="651">
        <v>-6377083.740740741</v>
      </c>
      <c r="DQ88" s="651"/>
      <c r="DR88" s="651"/>
      <c r="DS88" s="651">
        <v>0.0</v>
      </c>
      <c r="DT88" s="651">
        <v>0.0</v>
      </c>
      <c r="DU88" s="651">
        <v>0.0</v>
      </c>
      <c r="DV88" s="651">
        <v>1.4290807E7</v>
      </c>
      <c r="DW88" s="651">
        <v>-1.4290807E7</v>
      </c>
      <c r="DX88" s="651"/>
      <c r="DY88" s="651"/>
    </row>
    <row r="89" ht="12.0" customHeight="1">
      <c r="A89" s="651">
        <v>201607.0</v>
      </c>
      <c r="B89" s="652">
        <v>1.25772457E8</v>
      </c>
      <c r="C89" s="652">
        <v>3.7132646E7</v>
      </c>
      <c r="D89" s="652">
        <v>8.8639811E7</v>
      </c>
      <c r="E89" s="652">
        <v>6.634534E7</v>
      </c>
      <c r="F89" s="652">
        <v>3.0268247E7</v>
      </c>
      <c r="G89" s="652">
        <v>7.05452265925926E7</v>
      </c>
      <c r="H89" s="652">
        <v>1.809458440740741E7</v>
      </c>
      <c r="I89" s="652"/>
      <c r="J89" s="652"/>
      <c r="K89" s="652">
        <v>1.38335761E8</v>
      </c>
      <c r="L89" s="652">
        <v>4.110403E7</v>
      </c>
      <c r="M89" s="652">
        <v>9.7231731E7</v>
      </c>
      <c r="N89" s="652">
        <v>7.977244E7</v>
      </c>
      <c r="O89" s="652">
        <v>1.7459291E7</v>
      </c>
      <c r="P89" s="652"/>
      <c r="Q89" s="652"/>
      <c r="R89" s="652">
        <v>0.0</v>
      </c>
      <c r="S89" s="652">
        <v>0.0</v>
      </c>
      <c r="T89" s="652">
        <v>0.0</v>
      </c>
      <c r="U89" s="652">
        <v>7008551.0</v>
      </c>
      <c r="V89" s="652">
        <v>2262921.0</v>
      </c>
      <c r="W89" s="652">
        <v>6657022.851851852</v>
      </c>
      <c r="X89" s="652">
        <v>-6657022.851851852</v>
      </c>
      <c r="Y89" s="652"/>
      <c r="Z89" s="652"/>
      <c r="AA89" s="652">
        <v>0.0</v>
      </c>
      <c r="AB89" s="652">
        <v>0.0</v>
      </c>
      <c r="AC89" s="654">
        <v>0.0</v>
      </c>
      <c r="AD89" s="654">
        <v>6201276.0</v>
      </c>
      <c r="AE89" s="654">
        <v>-6201276.0</v>
      </c>
      <c r="AF89" s="654"/>
      <c r="AG89" s="652"/>
      <c r="AH89" s="652">
        <v>2.6948295E7</v>
      </c>
      <c r="AI89" s="652">
        <v>1.5292043E7</v>
      </c>
      <c r="AJ89" s="652">
        <v>1.1656252E7</v>
      </c>
      <c r="AK89" s="652">
        <v>1.0773696E7</v>
      </c>
      <c r="AL89" s="652">
        <v>5234065.0</v>
      </c>
      <c r="AM89" s="652">
        <v>1.1226779037037037E7</v>
      </c>
      <c r="AN89" s="652">
        <v>429472.9629629627</v>
      </c>
      <c r="AO89" s="652"/>
      <c r="AP89" s="652"/>
      <c r="AQ89" s="652">
        <v>2.9251519E7</v>
      </c>
      <c r="AR89" s="652">
        <v>1.7010998E7</v>
      </c>
      <c r="AS89" s="652">
        <v>1.2240521E7</v>
      </c>
      <c r="AT89" s="652">
        <v>9735746.0</v>
      </c>
      <c r="AU89" s="652">
        <v>2504775.0</v>
      </c>
      <c r="AV89" s="652"/>
      <c r="AW89" s="652"/>
      <c r="AX89" s="652">
        <v>4.222098E7</v>
      </c>
      <c r="AY89" s="652">
        <v>0.0</v>
      </c>
      <c r="AZ89" s="652">
        <v>4.222098E7</v>
      </c>
      <c r="BA89" s="652">
        <v>1.3887442E7</v>
      </c>
      <c r="BB89" s="652">
        <v>4218681.0</v>
      </c>
      <c r="BC89" s="652">
        <v>1.6298717481481481E7</v>
      </c>
      <c r="BD89" s="652">
        <v>2.592226251851852E7</v>
      </c>
      <c r="BE89" s="652"/>
      <c r="BF89" s="652"/>
      <c r="BG89" s="652">
        <v>4.0773268E7</v>
      </c>
      <c r="BH89" s="652">
        <v>0.0</v>
      </c>
      <c r="BI89" s="652">
        <v>4.0773268E7</v>
      </c>
      <c r="BJ89" s="652">
        <v>1.7332729E7</v>
      </c>
      <c r="BK89" s="652">
        <v>2.3440539E7</v>
      </c>
      <c r="BL89" s="652"/>
      <c r="BM89" s="652"/>
      <c r="BN89" s="652">
        <v>2.4541608E7</v>
      </c>
      <c r="BO89" s="652">
        <v>1.3667877E7</v>
      </c>
      <c r="BP89" s="652">
        <v>1.0873731E7</v>
      </c>
      <c r="BQ89" s="652">
        <v>5110160.0</v>
      </c>
      <c r="BR89" s="652">
        <v>4271088.0</v>
      </c>
      <c r="BS89" s="652">
        <v>5853468.074074074</v>
      </c>
      <c r="BT89" s="652">
        <v>5020262.925925926</v>
      </c>
      <c r="BU89" s="652"/>
      <c r="BV89" s="652"/>
      <c r="BW89" s="652">
        <v>2.3743583E7</v>
      </c>
      <c r="BX89" s="652">
        <v>1.3061933E7</v>
      </c>
      <c r="BY89" s="655">
        <v>1.068165E7</v>
      </c>
      <c r="BZ89" s="655">
        <v>6871974.0</v>
      </c>
      <c r="CA89" s="655">
        <v>3809676.0</v>
      </c>
      <c r="CB89" s="655"/>
      <c r="CC89" s="651"/>
      <c r="CD89" s="651">
        <v>1.4817012E7</v>
      </c>
      <c r="CE89" s="651">
        <v>8172726.0</v>
      </c>
      <c r="CF89" s="651">
        <v>6644286.0</v>
      </c>
      <c r="CG89" s="651">
        <v>4595386.0</v>
      </c>
      <c r="CH89" s="652">
        <v>3475114.0</v>
      </c>
      <c r="CI89" s="652">
        <v>5004572.222222222</v>
      </c>
      <c r="CJ89" s="652">
        <v>1639713.777777778</v>
      </c>
      <c r="CK89" s="655"/>
      <c r="CL89" s="655"/>
      <c r="CM89" s="655">
        <v>2.307204E7</v>
      </c>
      <c r="CN89" s="655">
        <v>1.10311E7</v>
      </c>
      <c r="CO89" s="652">
        <v>1.204094E7</v>
      </c>
      <c r="CP89" s="652">
        <v>6375255.0</v>
      </c>
      <c r="CQ89" s="652">
        <v>5665685.0</v>
      </c>
      <c r="CR89" s="652"/>
      <c r="CS89" s="652"/>
      <c r="CT89" s="651">
        <v>1.7244562E7</v>
      </c>
      <c r="CU89" s="651">
        <v>0.0</v>
      </c>
      <c r="CV89" s="651">
        <v>1.7244562E7</v>
      </c>
      <c r="CW89" s="651">
        <v>1.5287636E7</v>
      </c>
      <c r="CX89" s="651">
        <v>7303377.0</v>
      </c>
      <c r="CY89" s="651">
        <v>1.597358437037037E7</v>
      </c>
      <c r="CZ89" s="651">
        <v>1270977.6296296306</v>
      </c>
      <c r="DA89" s="651"/>
      <c r="DB89" s="651"/>
      <c r="DC89" s="651">
        <v>2.1495352E7</v>
      </c>
      <c r="DD89" s="651">
        <v>0.0</v>
      </c>
      <c r="DE89" s="651">
        <v>2.1495352E7</v>
      </c>
      <c r="DF89" s="651">
        <v>2.0692793E7</v>
      </c>
      <c r="DG89" s="651">
        <v>802559.0</v>
      </c>
      <c r="DH89" s="651"/>
      <c r="DI89" s="651"/>
      <c r="DJ89" s="651">
        <v>0.0</v>
      </c>
      <c r="DK89" s="651">
        <v>0.0</v>
      </c>
      <c r="DL89" s="651">
        <v>0.0</v>
      </c>
      <c r="DM89" s="651">
        <v>9682469.0</v>
      </c>
      <c r="DN89" s="651">
        <v>3503001.0</v>
      </c>
      <c r="DO89" s="651">
        <v>9531082.555555556</v>
      </c>
      <c r="DP89" s="651">
        <v>-9531082.555555556</v>
      </c>
      <c r="DQ89" s="651"/>
      <c r="DR89" s="651"/>
      <c r="DS89" s="651">
        <v>0.0</v>
      </c>
      <c r="DT89" s="651">
        <v>0.0</v>
      </c>
      <c r="DU89" s="651">
        <v>0.0</v>
      </c>
      <c r="DV89" s="651">
        <v>1.2562667E7</v>
      </c>
      <c r="DW89" s="651">
        <v>-1.2562667E7</v>
      </c>
      <c r="DX89" s="651"/>
      <c r="DY89" s="651"/>
    </row>
    <row r="90" ht="12.0" customHeight="1">
      <c r="A90" s="651">
        <v>201608.0</v>
      </c>
      <c r="B90" s="652">
        <v>9.8421544E7</v>
      </c>
      <c r="C90" s="652">
        <v>2.6232507E7</v>
      </c>
      <c r="D90" s="652">
        <v>7.2189037E7</v>
      </c>
      <c r="E90" s="652">
        <v>5.7778653E7</v>
      </c>
      <c r="F90" s="652">
        <v>2.9761669E7</v>
      </c>
      <c r="G90" s="652">
        <v>6.127199359259259E7</v>
      </c>
      <c r="H90" s="652">
        <v>1.091704340740741E7</v>
      </c>
      <c r="I90" s="652"/>
      <c r="J90" s="652"/>
      <c r="K90" s="652">
        <v>1.18587033E8</v>
      </c>
      <c r="L90" s="652">
        <v>3.5021482E7</v>
      </c>
      <c r="M90" s="652">
        <v>8.3565551E7</v>
      </c>
      <c r="N90" s="652">
        <v>7.7339244E7</v>
      </c>
      <c r="O90" s="652">
        <v>6226307.0</v>
      </c>
      <c r="P90" s="652"/>
      <c r="Q90" s="652"/>
      <c r="R90" s="652">
        <v>0.0</v>
      </c>
      <c r="S90" s="652">
        <v>0.0</v>
      </c>
      <c r="T90" s="652">
        <v>0.0</v>
      </c>
      <c r="U90" s="652">
        <v>6868316.0</v>
      </c>
      <c r="V90" s="652">
        <v>2400094.0</v>
      </c>
      <c r="W90" s="652">
        <v>6537336.592592592</v>
      </c>
      <c r="X90" s="652">
        <v>-6537336.592592592</v>
      </c>
      <c r="Y90" s="652"/>
      <c r="Z90" s="652"/>
      <c r="AA90" s="652">
        <v>0.0</v>
      </c>
      <c r="AB90" s="652">
        <v>0.0</v>
      </c>
      <c r="AC90" s="654">
        <v>0.0</v>
      </c>
      <c r="AD90" s="654">
        <v>8159609.0</v>
      </c>
      <c r="AE90" s="654">
        <v>-8159609.0</v>
      </c>
      <c r="AF90" s="654"/>
      <c r="AG90" s="652"/>
      <c r="AH90" s="652">
        <v>2.6398251E7</v>
      </c>
      <c r="AI90" s="652">
        <v>1.4770603E7</v>
      </c>
      <c r="AJ90" s="652">
        <v>1.1627648E7</v>
      </c>
      <c r="AK90" s="652">
        <v>8776037.0</v>
      </c>
      <c r="AL90" s="652">
        <v>5118160.0</v>
      </c>
      <c r="AM90" s="652">
        <v>9366390.407407407</v>
      </c>
      <c r="AN90" s="652">
        <v>2261257.5925925933</v>
      </c>
      <c r="AO90" s="652"/>
      <c r="AP90" s="652"/>
      <c r="AQ90" s="652">
        <v>3.3235596E7</v>
      </c>
      <c r="AR90" s="652">
        <v>1.9327664E7</v>
      </c>
      <c r="AS90" s="652">
        <v>1.3907932E7</v>
      </c>
      <c r="AT90" s="652">
        <v>9477631.0</v>
      </c>
      <c r="AU90" s="652">
        <v>4430301.0</v>
      </c>
      <c r="AV90" s="652"/>
      <c r="AW90" s="652"/>
      <c r="AX90" s="652">
        <v>3.05127E7</v>
      </c>
      <c r="AY90" s="652">
        <v>0.0</v>
      </c>
      <c r="AZ90" s="652">
        <v>3.05127E7</v>
      </c>
      <c r="BA90" s="652">
        <v>1.0050193E7</v>
      </c>
      <c r="BB90" s="652">
        <v>4016542.0</v>
      </c>
      <c r="BC90" s="652">
        <v>1.1863455888888888E7</v>
      </c>
      <c r="BD90" s="652">
        <v>1.8649244111111112E7</v>
      </c>
      <c r="BE90" s="652"/>
      <c r="BF90" s="652"/>
      <c r="BG90" s="652">
        <v>3.0177756E7</v>
      </c>
      <c r="BH90" s="652">
        <v>0.0</v>
      </c>
      <c r="BI90" s="652">
        <v>3.0177756E7</v>
      </c>
      <c r="BJ90" s="652">
        <v>1.5942047E7</v>
      </c>
      <c r="BK90" s="652">
        <v>1.4235709E7</v>
      </c>
      <c r="BL90" s="652"/>
      <c r="BM90" s="652"/>
      <c r="BN90" s="652">
        <v>9128365.0</v>
      </c>
      <c r="BO90" s="652">
        <v>4247244.0</v>
      </c>
      <c r="BP90" s="652">
        <v>4881121.0</v>
      </c>
      <c r="BQ90" s="652">
        <v>5273560.0</v>
      </c>
      <c r="BR90" s="652">
        <v>4143987.0</v>
      </c>
      <c r="BS90" s="652">
        <v>5551452.444444444</v>
      </c>
      <c r="BT90" s="652">
        <v>-670331.444444444</v>
      </c>
      <c r="BU90" s="652"/>
      <c r="BV90" s="652"/>
      <c r="BW90" s="652">
        <v>1.0219542E7</v>
      </c>
      <c r="BX90" s="652">
        <v>4541819.0</v>
      </c>
      <c r="BY90" s="655">
        <v>5677723.0</v>
      </c>
      <c r="BZ90" s="655">
        <v>5539276.0</v>
      </c>
      <c r="CA90" s="655">
        <v>138447.0</v>
      </c>
      <c r="CB90" s="655"/>
      <c r="CC90" s="651"/>
      <c r="CD90" s="651">
        <v>1.6744988E7</v>
      </c>
      <c r="CE90" s="651">
        <v>7214660.0</v>
      </c>
      <c r="CF90" s="651">
        <v>9530328.0</v>
      </c>
      <c r="CG90" s="651">
        <v>4675183.0</v>
      </c>
      <c r="CH90" s="652">
        <v>3544392.0</v>
      </c>
      <c r="CI90" s="652">
        <v>5297370.925925926</v>
      </c>
      <c r="CJ90" s="652">
        <v>4232957.074074074</v>
      </c>
      <c r="CK90" s="655"/>
      <c r="CL90" s="655"/>
      <c r="CM90" s="655">
        <v>2.322648E7</v>
      </c>
      <c r="CN90" s="655">
        <v>1.1152E7</v>
      </c>
      <c r="CO90" s="652">
        <v>1.207448E7</v>
      </c>
      <c r="CP90" s="652">
        <v>6377739.0</v>
      </c>
      <c r="CQ90" s="652">
        <v>5696741.0</v>
      </c>
      <c r="CR90" s="652"/>
      <c r="CS90" s="652"/>
      <c r="CT90" s="651">
        <v>1.563724E7</v>
      </c>
      <c r="CU90" s="651">
        <v>0.0</v>
      </c>
      <c r="CV90" s="651">
        <v>1.563724E7</v>
      </c>
      <c r="CW90" s="651">
        <v>1.3848183E7</v>
      </c>
      <c r="CX90" s="651">
        <v>7035493.0</v>
      </c>
      <c r="CY90" s="651">
        <v>1.450185337037037E7</v>
      </c>
      <c r="CZ90" s="651">
        <v>1135386.6296296306</v>
      </c>
      <c r="DA90" s="651"/>
      <c r="DB90" s="651"/>
      <c r="DC90" s="651">
        <v>2.172766E7</v>
      </c>
      <c r="DD90" s="651">
        <v>0.0</v>
      </c>
      <c r="DE90" s="651">
        <v>2.172766E7</v>
      </c>
      <c r="DF90" s="651">
        <v>2.0130053E7</v>
      </c>
      <c r="DG90" s="651">
        <v>1597607.0</v>
      </c>
      <c r="DH90" s="651"/>
      <c r="DI90" s="651"/>
      <c r="DJ90" s="651">
        <v>0.0</v>
      </c>
      <c r="DK90" s="651">
        <v>0.0</v>
      </c>
      <c r="DL90" s="651">
        <v>0.0</v>
      </c>
      <c r="DM90" s="651">
        <v>8287181.0</v>
      </c>
      <c r="DN90" s="651">
        <v>3503001.0</v>
      </c>
      <c r="DO90" s="651">
        <v>8154133.962962963</v>
      </c>
      <c r="DP90" s="651">
        <v>-8154133.962962963</v>
      </c>
      <c r="DQ90" s="651"/>
      <c r="DR90" s="651"/>
      <c r="DS90" s="651">
        <v>0.0</v>
      </c>
      <c r="DT90" s="651">
        <v>0.0</v>
      </c>
      <c r="DU90" s="651">
        <v>0.0</v>
      </c>
      <c r="DV90" s="651">
        <v>1.1712889E7</v>
      </c>
      <c r="DW90" s="651">
        <v>-1.1712889E7</v>
      </c>
      <c r="DX90" s="651"/>
      <c r="DY90" s="651"/>
    </row>
    <row r="91" ht="12.0" customHeight="1">
      <c r="A91" s="651">
        <v>201609.0</v>
      </c>
      <c r="B91" s="652">
        <v>1.08384052E8</v>
      </c>
      <c r="C91" s="652">
        <v>3.6480378E7</v>
      </c>
      <c r="D91" s="652">
        <v>7.1903674E7</v>
      </c>
      <c r="E91" s="652">
        <v>6.5859415E7</v>
      </c>
      <c r="F91" s="652">
        <v>2.9393792E7</v>
      </c>
      <c r="G91" s="652">
        <v>6.870877122222222E7</v>
      </c>
      <c r="H91" s="652">
        <v>3194902.777777776</v>
      </c>
      <c r="I91" s="652"/>
      <c r="J91" s="652"/>
      <c r="K91" s="652">
        <v>1.09382341E8</v>
      </c>
      <c r="L91" s="652">
        <v>3.3754562E7</v>
      </c>
      <c r="M91" s="652">
        <v>7.5627779E7</v>
      </c>
      <c r="N91" s="652">
        <v>9.3151606E7</v>
      </c>
      <c r="O91" s="652">
        <v>-1.7523827E7</v>
      </c>
      <c r="P91" s="652"/>
      <c r="Q91" s="652"/>
      <c r="R91" s="652">
        <v>0.0</v>
      </c>
      <c r="S91" s="652">
        <v>0.0</v>
      </c>
      <c r="T91" s="652">
        <v>0.0</v>
      </c>
      <c r="U91" s="652">
        <v>1.033312E7</v>
      </c>
      <c r="V91" s="652">
        <v>2491626.0</v>
      </c>
      <c r="W91" s="652">
        <v>9752268.592592593</v>
      </c>
      <c r="X91" s="652">
        <v>-9752268.592592593</v>
      </c>
      <c r="Y91" s="652"/>
      <c r="Z91" s="652"/>
      <c r="AA91" s="652">
        <v>0.0</v>
      </c>
      <c r="AB91" s="652">
        <v>0.0</v>
      </c>
      <c r="AC91" s="654">
        <v>0.0</v>
      </c>
      <c r="AD91" s="654">
        <v>6354609.0</v>
      </c>
      <c r="AE91" s="654">
        <v>-6354609.0</v>
      </c>
      <c r="AF91" s="654"/>
      <c r="AG91" s="652"/>
      <c r="AH91" s="652">
        <v>2.6363016E7</v>
      </c>
      <c r="AI91" s="652">
        <v>1.5059942E7</v>
      </c>
      <c r="AJ91" s="652">
        <v>1.1303074E7</v>
      </c>
      <c r="AK91" s="652">
        <v>9688887.0</v>
      </c>
      <c r="AL91" s="652">
        <v>5240377.0</v>
      </c>
      <c r="AM91" s="652">
        <v>1.0196632481481481E7</v>
      </c>
      <c r="AN91" s="652">
        <v>1106441.5185185187</v>
      </c>
      <c r="AO91" s="652"/>
      <c r="AP91" s="652"/>
      <c r="AQ91" s="652">
        <v>3.3000665E7</v>
      </c>
      <c r="AR91" s="652">
        <v>1.9231014E7</v>
      </c>
      <c r="AS91" s="652">
        <v>1.3769651E7</v>
      </c>
      <c r="AT91" s="652">
        <v>1.0175002E7</v>
      </c>
      <c r="AU91" s="652">
        <v>3594649.0</v>
      </c>
      <c r="AV91" s="652"/>
      <c r="AW91" s="652"/>
      <c r="AX91" s="652">
        <v>2.42379E7</v>
      </c>
      <c r="AY91" s="652">
        <v>0.0</v>
      </c>
      <c r="AZ91" s="652">
        <v>2.42379E7</v>
      </c>
      <c r="BA91" s="652">
        <v>1.1214493E7</v>
      </c>
      <c r="BB91" s="652">
        <v>3290589.0</v>
      </c>
      <c r="BC91" s="652">
        <v>1.2422937148148147E7</v>
      </c>
      <c r="BD91" s="652">
        <v>1.1814962851851853E7</v>
      </c>
      <c r="BE91" s="652"/>
      <c r="BF91" s="652"/>
      <c r="BG91" s="652">
        <v>2.115902E7</v>
      </c>
      <c r="BH91" s="652">
        <v>0.0</v>
      </c>
      <c r="BI91" s="652">
        <v>2.115902E7</v>
      </c>
      <c r="BJ91" s="652">
        <v>1.7219681E7</v>
      </c>
      <c r="BK91" s="652">
        <v>3939339.0</v>
      </c>
      <c r="BL91" s="652"/>
      <c r="BM91" s="652"/>
      <c r="BN91" s="652">
        <v>2.5140781E7</v>
      </c>
      <c r="BO91" s="652">
        <v>1.3431134E7</v>
      </c>
      <c r="BP91" s="652">
        <v>1.1709647E7</v>
      </c>
      <c r="BQ91" s="652">
        <v>5191172.0</v>
      </c>
      <c r="BR91" s="652">
        <v>4175555.0</v>
      </c>
      <c r="BS91" s="652">
        <v>5983322.37037037</v>
      </c>
      <c r="BT91" s="652">
        <v>5726324.62962963</v>
      </c>
      <c r="BU91" s="652"/>
      <c r="BV91" s="652"/>
      <c r="BW91" s="652">
        <v>7537497.0</v>
      </c>
      <c r="BX91" s="652">
        <v>3133948.0</v>
      </c>
      <c r="BY91" s="655">
        <v>4403549.0</v>
      </c>
      <c r="BZ91" s="655">
        <v>5751374.0</v>
      </c>
      <c r="CA91" s="655">
        <v>-1347825.0</v>
      </c>
      <c r="CB91" s="655"/>
      <c r="CC91" s="651"/>
      <c r="CD91" s="651">
        <v>1.3912347E7</v>
      </c>
      <c r="CE91" s="651">
        <v>7989302.0</v>
      </c>
      <c r="CF91" s="651">
        <v>5923045.0</v>
      </c>
      <c r="CG91" s="651">
        <v>4928335.0</v>
      </c>
      <c r="CH91" s="652">
        <v>3597777.0</v>
      </c>
      <c r="CI91" s="652">
        <v>5268519.222222222</v>
      </c>
      <c r="CJ91" s="652">
        <v>654525.777777778</v>
      </c>
      <c r="CK91" s="655"/>
      <c r="CL91" s="655"/>
      <c r="CM91" s="655">
        <v>2.253744E7</v>
      </c>
      <c r="CN91" s="655">
        <v>1.13896E7</v>
      </c>
      <c r="CO91" s="652">
        <v>1.114784E7</v>
      </c>
      <c r="CP91" s="652">
        <v>6424840.0</v>
      </c>
      <c r="CQ91" s="652">
        <v>4723000.0</v>
      </c>
      <c r="CR91" s="652"/>
      <c r="CS91" s="652"/>
      <c r="CT91" s="651">
        <v>1.8730008E7</v>
      </c>
      <c r="CU91" s="651">
        <v>0.0</v>
      </c>
      <c r="CV91" s="651">
        <v>1.8730008E7</v>
      </c>
      <c r="CW91" s="651">
        <v>1.6431694000000002E7</v>
      </c>
      <c r="CX91" s="651">
        <v>7094867.0</v>
      </c>
      <c r="CY91" s="651">
        <v>1.7127485185185187E7</v>
      </c>
      <c r="CZ91" s="651">
        <v>1602522.8148148134</v>
      </c>
      <c r="DA91" s="651"/>
      <c r="DB91" s="651"/>
      <c r="DC91" s="651">
        <v>2.5147719E7</v>
      </c>
      <c r="DD91" s="651">
        <v>0.0</v>
      </c>
      <c r="DE91" s="651">
        <v>2.5147719E7</v>
      </c>
      <c r="DF91" s="651">
        <v>3.5278118E7</v>
      </c>
      <c r="DG91" s="651">
        <v>-1.0130399E7</v>
      </c>
      <c r="DH91" s="651"/>
      <c r="DI91" s="651"/>
      <c r="DJ91" s="651">
        <v>0.0</v>
      </c>
      <c r="DK91" s="651">
        <v>0.0</v>
      </c>
      <c r="DL91" s="651">
        <v>0.0</v>
      </c>
      <c r="DM91" s="651">
        <v>8071714.0</v>
      </c>
      <c r="DN91" s="651">
        <v>3503001.0</v>
      </c>
      <c r="DO91" s="651">
        <v>7957606.222222222</v>
      </c>
      <c r="DP91" s="651">
        <v>-7957606.222222222</v>
      </c>
      <c r="DQ91" s="651"/>
      <c r="DR91" s="651"/>
      <c r="DS91" s="651">
        <v>0.0</v>
      </c>
      <c r="DT91" s="651">
        <v>0.0</v>
      </c>
      <c r="DU91" s="651">
        <v>0.0</v>
      </c>
      <c r="DV91" s="651">
        <v>1.1947981E7</v>
      </c>
      <c r="DW91" s="651">
        <v>-1.1947981E7</v>
      </c>
      <c r="DX91" s="651"/>
      <c r="DY91" s="651"/>
    </row>
    <row r="92" ht="12.0" customHeight="1">
      <c r="A92" s="651">
        <v>201610.0</v>
      </c>
      <c r="B92" s="652">
        <v>1.07261823E8</v>
      </c>
      <c r="C92" s="652">
        <v>3.5871242E7</v>
      </c>
      <c r="D92" s="652">
        <v>7.1390581E7</v>
      </c>
      <c r="E92" s="652">
        <v>6.8420737E7</v>
      </c>
      <c r="F92" s="652">
        <v>3.1404723E7</v>
      </c>
      <c r="G92" s="652">
        <v>7.124549211111112E7</v>
      </c>
      <c r="H92" s="652">
        <v>145088.8888888862</v>
      </c>
      <c r="I92" s="652"/>
      <c r="J92" s="652"/>
      <c r="K92" s="652">
        <v>1.50768919E8</v>
      </c>
      <c r="L92" s="652">
        <v>5.3730851E7</v>
      </c>
      <c r="M92" s="652">
        <v>9.7038068E7</v>
      </c>
      <c r="N92" s="652">
        <v>9.726551E7</v>
      </c>
      <c r="O92" s="652">
        <v>-227442.0</v>
      </c>
      <c r="P92" s="652"/>
      <c r="Q92" s="652"/>
      <c r="R92" s="652">
        <v>0.0</v>
      </c>
      <c r="S92" s="652">
        <v>0.0</v>
      </c>
      <c r="T92" s="652">
        <v>0.0</v>
      </c>
      <c r="U92" s="652">
        <v>1.0969021E7</v>
      </c>
      <c r="V92" s="652">
        <v>2476692.0</v>
      </c>
      <c r="W92" s="652">
        <v>1.0339959592592593E7</v>
      </c>
      <c r="X92" s="652">
        <v>-1.0339959592592593E7</v>
      </c>
      <c r="Y92" s="652"/>
      <c r="Z92" s="652"/>
      <c r="AA92" s="652">
        <v>0.0</v>
      </c>
      <c r="AB92" s="652">
        <v>0.0</v>
      </c>
      <c r="AC92" s="654">
        <v>0.0</v>
      </c>
      <c r="AD92" s="654">
        <v>8737239.0</v>
      </c>
      <c r="AE92" s="654">
        <v>-8737239.0</v>
      </c>
      <c r="AF92" s="654"/>
      <c r="AG92" s="652"/>
      <c r="AH92" s="652">
        <v>3.1776705E7</v>
      </c>
      <c r="AI92" s="652">
        <v>1.7917208E7</v>
      </c>
      <c r="AJ92" s="652">
        <v>1.3859497E7</v>
      </c>
      <c r="AK92" s="652">
        <v>8876792.0</v>
      </c>
      <c r="AL92" s="652">
        <v>5736327.0</v>
      </c>
      <c r="AM92" s="652">
        <v>9670794.37037037</v>
      </c>
      <c r="AN92" s="652">
        <v>4188702.6296296306</v>
      </c>
      <c r="AO92" s="652"/>
      <c r="AP92" s="652"/>
      <c r="AQ92" s="652">
        <v>3.7988276E7</v>
      </c>
      <c r="AR92" s="652">
        <v>2.2077546E7</v>
      </c>
      <c r="AS92" s="652">
        <v>1.591073E7</v>
      </c>
      <c r="AT92" s="652">
        <v>1.2265164E7</v>
      </c>
      <c r="AU92" s="652">
        <v>3645566.0</v>
      </c>
      <c r="AV92" s="652"/>
      <c r="AW92" s="652"/>
      <c r="AX92" s="652">
        <v>2.529306E7</v>
      </c>
      <c r="AY92" s="652">
        <v>0.0</v>
      </c>
      <c r="AZ92" s="652">
        <v>2.529306E7</v>
      </c>
      <c r="BA92" s="652">
        <v>1.0940468E7</v>
      </c>
      <c r="BB92" s="652">
        <v>4226614.0</v>
      </c>
      <c r="BC92" s="652">
        <v>1.2316705481481481E7</v>
      </c>
      <c r="BD92" s="652">
        <v>1.2976354518518519E7</v>
      </c>
      <c r="BE92" s="652"/>
      <c r="BF92" s="652"/>
      <c r="BG92" s="652">
        <v>2.4952684E7</v>
      </c>
      <c r="BH92" s="652">
        <v>0.0</v>
      </c>
      <c r="BI92" s="652">
        <v>2.4952684E7</v>
      </c>
      <c r="BJ92" s="652">
        <v>1.6149553E7</v>
      </c>
      <c r="BK92" s="652">
        <v>8803131.0</v>
      </c>
      <c r="BL92" s="652"/>
      <c r="BM92" s="652"/>
      <c r="BN92" s="652">
        <v>1.6886405E7</v>
      </c>
      <c r="BO92" s="652">
        <v>8631528.0</v>
      </c>
      <c r="BP92" s="652">
        <v>8254877.0</v>
      </c>
      <c r="BQ92" s="652">
        <v>5432664.0</v>
      </c>
      <c r="BR92" s="652">
        <v>4502653.0</v>
      </c>
      <c r="BS92" s="652">
        <v>5975246.666666667</v>
      </c>
      <c r="BT92" s="652">
        <v>2279630.333333333</v>
      </c>
      <c r="BU92" s="652"/>
      <c r="BV92" s="652"/>
      <c r="BW92" s="652">
        <v>3.3311771E7</v>
      </c>
      <c r="BX92" s="652">
        <v>1.9428705E7</v>
      </c>
      <c r="BY92" s="655">
        <v>1.3883066E7</v>
      </c>
      <c r="BZ92" s="655">
        <v>6317450.0</v>
      </c>
      <c r="CA92" s="655">
        <v>7565616.0</v>
      </c>
      <c r="CB92" s="655"/>
      <c r="CC92" s="651"/>
      <c r="CD92" s="651">
        <v>1.6253165E7</v>
      </c>
      <c r="CE92" s="651">
        <v>9322506.0</v>
      </c>
      <c r="CF92" s="651">
        <v>6930659.0</v>
      </c>
      <c r="CG92" s="651">
        <v>4959077.0</v>
      </c>
      <c r="CH92" s="652">
        <v>3939643.0</v>
      </c>
      <c r="CI92" s="652">
        <v>5396945.518518519</v>
      </c>
      <c r="CJ92" s="652">
        <v>1533713.4814814813</v>
      </c>
      <c r="CK92" s="655"/>
      <c r="CL92" s="655"/>
      <c r="CM92" s="655">
        <v>2.383776E7</v>
      </c>
      <c r="CN92" s="655">
        <v>1.22246E7</v>
      </c>
      <c r="CO92" s="652">
        <v>1.161316E7</v>
      </c>
      <c r="CP92" s="652">
        <v>6886160.0</v>
      </c>
      <c r="CQ92" s="652">
        <v>4727000.0</v>
      </c>
      <c r="CR92" s="652"/>
      <c r="CS92" s="652"/>
      <c r="CT92" s="651">
        <v>1.7052488E7</v>
      </c>
      <c r="CU92" s="651">
        <v>0.0</v>
      </c>
      <c r="CV92" s="651">
        <v>1.7052488E7</v>
      </c>
      <c r="CW92" s="651">
        <v>1.8507463E7</v>
      </c>
      <c r="CX92" s="651">
        <v>7019793.0</v>
      </c>
      <c r="CY92" s="651">
        <v>1.8919671740740743E7</v>
      </c>
      <c r="CZ92" s="651">
        <v>-1867183.7407407425</v>
      </c>
      <c r="DA92" s="651"/>
      <c r="DB92" s="651"/>
      <c r="DC92" s="651">
        <v>3.0678429E7</v>
      </c>
      <c r="DD92" s="651">
        <v>0.0</v>
      </c>
      <c r="DE92" s="651">
        <v>3.0678429E7</v>
      </c>
      <c r="DF92" s="651">
        <v>3.4976556E7</v>
      </c>
      <c r="DG92" s="651">
        <v>-4298127.0</v>
      </c>
      <c r="DH92" s="651"/>
      <c r="DI92" s="651"/>
      <c r="DJ92" s="651">
        <v>0.0</v>
      </c>
      <c r="DK92" s="651">
        <v>0.0</v>
      </c>
      <c r="DL92" s="651">
        <v>0.0</v>
      </c>
      <c r="DM92" s="651">
        <v>8735252.0</v>
      </c>
      <c r="DN92" s="651">
        <v>3503001.0</v>
      </c>
      <c r="DO92" s="651">
        <v>8626168.74074074</v>
      </c>
      <c r="DP92" s="651">
        <v>-8626168.74074074</v>
      </c>
      <c r="DQ92" s="651"/>
      <c r="DR92" s="651"/>
      <c r="DS92" s="651">
        <v>0.0</v>
      </c>
      <c r="DT92" s="651">
        <v>0.0</v>
      </c>
      <c r="DU92" s="651">
        <v>0.0</v>
      </c>
      <c r="DV92" s="651">
        <v>1.1933389E7</v>
      </c>
      <c r="DW92" s="651">
        <v>-1.1933389E7</v>
      </c>
      <c r="DX92" s="651"/>
      <c r="DY92" s="651"/>
    </row>
    <row r="93" ht="12.0" customHeight="1">
      <c r="A93" s="651">
        <v>201611.0</v>
      </c>
      <c r="B93" s="652">
        <v>1.23778186E8</v>
      </c>
      <c r="C93" s="652">
        <v>4.4221291E7</v>
      </c>
      <c r="D93" s="652">
        <v>7.9556895E7</v>
      </c>
      <c r="E93" s="652">
        <v>6.3154006E7</v>
      </c>
      <c r="F93" s="652">
        <v>3.1099722E7</v>
      </c>
      <c r="G93" s="652">
        <v>6.69266302962963E7</v>
      </c>
      <c r="H93" s="652">
        <v>1.2630264703703705E7</v>
      </c>
      <c r="I93" s="652"/>
      <c r="J93" s="652"/>
      <c r="K93" s="652">
        <v>1.50863755E8</v>
      </c>
      <c r="L93" s="652">
        <v>5.0671547E7</v>
      </c>
      <c r="M93" s="652">
        <v>1.00192208E8</v>
      </c>
      <c r="N93" s="652">
        <v>9.0371132E7</v>
      </c>
      <c r="O93" s="652">
        <v>9821076.0</v>
      </c>
      <c r="P93" s="652"/>
      <c r="Q93" s="652"/>
      <c r="R93" s="652">
        <v>0.0</v>
      </c>
      <c r="S93" s="652">
        <v>0.0</v>
      </c>
      <c r="T93" s="652">
        <v>0.0</v>
      </c>
      <c r="U93" s="652">
        <v>6417304.0</v>
      </c>
      <c r="V93" s="652">
        <v>2406834.0</v>
      </c>
      <c r="W93" s="652">
        <v>6120232.148148148</v>
      </c>
      <c r="X93" s="652">
        <v>-6120232.148148148</v>
      </c>
      <c r="Y93" s="652"/>
      <c r="Z93" s="652"/>
      <c r="AA93" s="652">
        <v>0.0</v>
      </c>
      <c r="AB93" s="652">
        <v>0.0</v>
      </c>
      <c r="AC93" s="654">
        <v>0.0</v>
      </c>
      <c r="AD93" s="654">
        <v>1.255857E7</v>
      </c>
      <c r="AE93" s="654">
        <v>-1.255857E7</v>
      </c>
      <c r="AF93" s="654"/>
      <c r="AG93" s="652"/>
      <c r="AH93" s="652">
        <v>3.3466176E7</v>
      </c>
      <c r="AI93" s="652">
        <v>1.9012798E7</v>
      </c>
      <c r="AJ93" s="652">
        <v>1.4453378E7</v>
      </c>
      <c r="AK93" s="652">
        <v>8626768.0</v>
      </c>
      <c r="AL93" s="652">
        <v>5373258.0</v>
      </c>
      <c r="AM93" s="652">
        <v>9456387.851851853</v>
      </c>
      <c r="AN93" s="652">
        <v>4996990.148148147</v>
      </c>
      <c r="AO93" s="652"/>
      <c r="AP93" s="652"/>
      <c r="AQ93" s="652">
        <v>3.9911717E7</v>
      </c>
      <c r="AR93" s="652">
        <v>2.3184305E7</v>
      </c>
      <c r="AS93" s="652">
        <v>1.6727412E7</v>
      </c>
      <c r="AT93" s="652">
        <v>1.3150055E7</v>
      </c>
      <c r="AU93" s="652">
        <v>3577357.0</v>
      </c>
      <c r="AV93" s="652"/>
      <c r="AW93" s="652"/>
      <c r="AX93" s="652">
        <v>3.107214E7</v>
      </c>
      <c r="AY93" s="652">
        <v>0.0</v>
      </c>
      <c r="AZ93" s="652">
        <v>3.107214E7</v>
      </c>
      <c r="BA93" s="652">
        <v>1.0349413E7</v>
      </c>
      <c r="BB93" s="652">
        <v>4299885.0</v>
      </c>
      <c r="BC93" s="652">
        <v>1.2202939814814815E7</v>
      </c>
      <c r="BD93" s="652">
        <v>1.8869200185185187E7</v>
      </c>
      <c r="BE93" s="652"/>
      <c r="BF93" s="652"/>
      <c r="BG93" s="652">
        <v>2.774994E7</v>
      </c>
      <c r="BH93" s="652">
        <v>0.0</v>
      </c>
      <c r="BI93" s="652">
        <v>2.774994E7</v>
      </c>
      <c r="BJ93" s="652">
        <v>1.589509E7</v>
      </c>
      <c r="BK93" s="652">
        <v>1.185485E7</v>
      </c>
      <c r="BL93" s="652"/>
      <c r="BM93" s="652"/>
      <c r="BN93" s="652">
        <v>2.9343832E7</v>
      </c>
      <c r="BO93" s="652">
        <v>1.6177048E7</v>
      </c>
      <c r="BP93" s="652">
        <v>1.3166784E7</v>
      </c>
      <c r="BQ93" s="652">
        <v>6661441.0</v>
      </c>
      <c r="BR93" s="652">
        <v>4615868.0</v>
      </c>
      <c r="BS93" s="652">
        <v>7485234.407407408</v>
      </c>
      <c r="BT93" s="652">
        <v>5681549.592592592</v>
      </c>
      <c r="BU93" s="652"/>
      <c r="BV93" s="652"/>
      <c r="BW93" s="652">
        <v>2.7633824E7</v>
      </c>
      <c r="BX93" s="652">
        <v>1.5923942E7</v>
      </c>
      <c r="BY93" s="655">
        <v>1.1709882E7</v>
      </c>
      <c r="BZ93" s="655">
        <v>5996287.0</v>
      </c>
      <c r="CA93" s="655">
        <v>5713595.0</v>
      </c>
      <c r="CB93" s="655"/>
      <c r="CC93" s="651"/>
      <c r="CD93" s="651">
        <v>1.7225422E7</v>
      </c>
      <c r="CE93" s="651">
        <v>9031445.0</v>
      </c>
      <c r="CF93" s="651">
        <v>8193977.0</v>
      </c>
      <c r="CG93" s="651">
        <v>4637977.0</v>
      </c>
      <c r="CH93" s="652">
        <v>3677354.0</v>
      </c>
      <c r="CI93" s="652">
        <v>5173781.0</v>
      </c>
      <c r="CJ93" s="652">
        <v>3020196.0</v>
      </c>
      <c r="CK93" s="655"/>
      <c r="CL93" s="655"/>
      <c r="CM93" s="655">
        <v>2.262492E7</v>
      </c>
      <c r="CN93" s="655">
        <v>1.15633E7</v>
      </c>
      <c r="CO93" s="652">
        <v>1.106162E7</v>
      </c>
      <c r="CP93" s="652">
        <v>6752713.0</v>
      </c>
      <c r="CQ93" s="652">
        <v>4308907.0</v>
      </c>
      <c r="CR93" s="652"/>
      <c r="CS93" s="652"/>
      <c r="CT93" s="651">
        <v>1.2670616E7</v>
      </c>
      <c r="CU93" s="651">
        <v>0.0</v>
      </c>
      <c r="CV93" s="651">
        <v>1.2670616E7</v>
      </c>
      <c r="CW93" s="651">
        <v>1.8473337E7</v>
      </c>
      <c r="CX93" s="651">
        <v>7223522.0</v>
      </c>
      <c r="CY93" s="651">
        <v>1.857858151851852E7</v>
      </c>
      <c r="CZ93" s="651">
        <v>-5907965.518518519</v>
      </c>
      <c r="DA93" s="651"/>
      <c r="DB93" s="651"/>
      <c r="DC93" s="651">
        <v>3.2943354E7</v>
      </c>
      <c r="DD93" s="651">
        <v>0.0</v>
      </c>
      <c r="DE93" s="651">
        <v>3.2943354E7</v>
      </c>
      <c r="DF93" s="651">
        <v>2.4085028E7</v>
      </c>
      <c r="DG93" s="651">
        <v>8858326.0</v>
      </c>
      <c r="DH93" s="651"/>
      <c r="DI93" s="651"/>
      <c r="DJ93" s="651">
        <v>0.0</v>
      </c>
      <c r="DK93" s="651">
        <v>0.0</v>
      </c>
      <c r="DL93" s="651">
        <v>0.0</v>
      </c>
      <c r="DM93" s="651">
        <v>7987766.0</v>
      </c>
      <c r="DN93" s="651">
        <v>3503001.0</v>
      </c>
      <c r="DO93" s="651">
        <v>7909473.555555556</v>
      </c>
      <c r="DP93" s="651">
        <v>-7909473.555555556</v>
      </c>
      <c r="DQ93" s="651"/>
      <c r="DR93" s="651"/>
      <c r="DS93" s="651">
        <v>0.0</v>
      </c>
      <c r="DT93" s="651">
        <v>0.0</v>
      </c>
      <c r="DU93" s="651">
        <v>0.0</v>
      </c>
      <c r="DV93" s="651">
        <v>1.1933389E7</v>
      </c>
      <c r="DW93" s="651">
        <v>-1.1933389E7</v>
      </c>
      <c r="DX93" s="651"/>
      <c r="DY93" s="651"/>
    </row>
    <row r="94" ht="12.0" customHeight="1">
      <c r="A94" s="651">
        <v>201612.0</v>
      </c>
      <c r="B94" s="652">
        <v>1.04386604E8</v>
      </c>
      <c r="C94" s="652">
        <v>3.3446789E7</v>
      </c>
      <c r="D94" s="652">
        <v>7.0939815E7</v>
      </c>
      <c r="E94" s="652">
        <v>6.7422422E7</v>
      </c>
      <c r="F94" s="652">
        <v>4.1931117E7</v>
      </c>
      <c r="G94" s="652">
        <v>7.08111157037037E7</v>
      </c>
      <c r="H94" s="652">
        <v>128699.29629629571</v>
      </c>
      <c r="I94" s="652"/>
      <c r="J94" s="652"/>
      <c r="K94" s="652">
        <v>1.27922196E8</v>
      </c>
      <c r="L94" s="652">
        <v>4.0789889E7</v>
      </c>
      <c r="M94" s="652">
        <v>8.7132307E7</v>
      </c>
      <c r="N94" s="652">
        <v>9.0347565E7</v>
      </c>
      <c r="O94" s="652">
        <v>-3215258.0</v>
      </c>
      <c r="P94" s="652"/>
      <c r="Q94" s="652"/>
      <c r="R94" s="652">
        <v>0.0</v>
      </c>
      <c r="S94" s="652">
        <v>0.0</v>
      </c>
      <c r="T94" s="652">
        <v>0.0</v>
      </c>
      <c r="U94" s="652">
        <v>8872625.0</v>
      </c>
      <c r="V94" s="652">
        <v>3900695.0</v>
      </c>
      <c r="W94" s="652">
        <v>8504333.888888888</v>
      </c>
      <c r="X94" s="652">
        <v>-8504333.888888888</v>
      </c>
      <c r="Y94" s="652"/>
      <c r="Z94" s="652"/>
      <c r="AA94" s="652">
        <v>0.0</v>
      </c>
      <c r="AB94" s="652">
        <v>0.0</v>
      </c>
      <c r="AC94" s="654">
        <v>0.0</v>
      </c>
      <c r="AD94" s="654">
        <v>1.0130459E7</v>
      </c>
      <c r="AE94" s="654">
        <v>-1.0130459E7</v>
      </c>
      <c r="AF94" s="654"/>
      <c r="AG94" s="652"/>
      <c r="AH94" s="652">
        <v>3.3258411E7</v>
      </c>
      <c r="AI94" s="652">
        <v>1.9081484E7</v>
      </c>
      <c r="AJ94" s="652">
        <v>1.4176927E7</v>
      </c>
      <c r="AK94" s="652">
        <v>9791890.0</v>
      </c>
      <c r="AL94" s="652">
        <v>6031183.0</v>
      </c>
      <c r="AM94" s="652">
        <v>1.0563461851851853E7</v>
      </c>
      <c r="AN94" s="652">
        <v>3613465.1481481474</v>
      </c>
      <c r="AO94" s="652"/>
      <c r="AP94" s="652"/>
      <c r="AQ94" s="652">
        <v>3.9939679E7</v>
      </c>
      <c r="AR94" s="652">
        <v>2.3443861E7</v>
      </c>
      <c r="AS94" s="652">
        <v>1.6495818E7</v>
      </c>
      <c r="AT94" s="652">
        <v>1.041547E7</v>
      </c>
      <c r="AU94" s="652">
        <v>6080348.0</v>
      </c>
      <c r="AV94" s="652"/>
      <c r="AW94" s="652"/>
      <c r="AX94" s="652">
        <v>2.559114E7</v>
      </c>
      <c r="AY94" s="652">
        <v>0.0</v>
      </c>
      <c r="AZ94" s="652">
        <v>2.559114E7</v>
      </c>
      <c r="BA94" s="652">
        <v>1.2922153E7</v>
      </c>
      <c r="BB94" s="652">
        <v>7070444.0</v>
      </c>
      <c r="BC94" s="652">
        <v>1.4384333074074075E7</v>
      </c>
      <c r="BD94" s="652">
        <v>1.1206806925925925E7</v>
      </c>
      <c r="BE94" s="652"/>
      <c r="BF94" s="652"/>
      <c r="BG94" s="652">
        <v>2.0058836E7</v>
      </c>
      <c r="BH94" s="652">
        <v>0.0</v>
      </c>
      <c r="BI94" s="652">
        <v>2.0058836E7</v>
      </c>
      <c r="BJ94" s="652">
        <v>1.8924935E7</v>
      </c>
      <c r="BK94" s="652">
        <v>1133901.0</v>
      </c>
      <c r="BL94" s="652"/>
      <c r="BM94" s="652"/>
      <c r="BN94" s="652">
        <v>1.7715976E7</v>
      </c>
      <c r="BO94" s="652">
        <v>7117326.0</v>
      </c>
      <c r="BP94" s="652">
        <v>1.059865E7</v>
      </c>
      <c r="BQ94" s="652">
        <v>9412811.0</v>
      </c>
      <c r="BR94" s="652">
        <v>7803618.0</v>
      </c>
      <c r="BS94" s="652">
        <v>1.0078696703703703E7</v>
      </c>
      <c r="BT94" s="652">
        <v>519953.29629629664</v>
      </c>
      <c r="BU94" s="652"/>
      <c r="BV94" s="652"/>
      <c r="BW94" s="652">
        <v>1.1235228E7</v>
      </c>
      <c r="BX94" s="652">
        <v>4862728.0</v>
      </c>
      <c r="BY94" s="655">
        <v>6372500.0</v>
      </c>
      <c r="BZ94" s="655">
        <v>5725000.0</v>
      </c>
      <c r="CA94" s="655">
        <v>647500.0</v>
      </c>
      <c r="CB94" s="655"/>
      <c r="CC94" s="651"/>
      <c r="CD94" s="651">
        <v>1.3416435E7</v>
      </c>
      <c r="CE94" s="651">
        <v>7247979.0</v>
      </c>
      <c r="CF94" s="651">
        <v>6168456.0</v>
      </c>
      <c r="CG94" s="651">
        <v>6113856.0</v>
      </c>
      <c r="CH94" s="652">
        <v>5176771.0</v>
      </c>
      <c r="CI94" s="652">
        <v>6501364.962962963</v>
      </c>
      <c r="CJ94" s="652">
        <v>-332908.9629629627</v>
      </c>
      <c r="CK94" s="655"/>
      <c r="CL94" s="655"/>
      <c r="CM94" s="655">
        <v>2.484324E7</v>
      </c>
      <c r="CN94" s="655">
        <v>1.24833E7</v>
      </c>
      <c r="CO94" s="652">
        <v>1.235994E7</v>
      </c>
      <c r="CP94" s="652">
        <v>8164625.0</v>
      </c>
      <c r="CQ94" s="652">
        <v>4195315.0</v>
      </c>
      <c r="CR94" s="652"/>
      <c r="CS94" s="652"/>
      <c r="CT94" s="651">
        <v>1.4404642E7</v>
      </c>
      <c r="CU94" s="651">
        <v>0.0</v>
      </c>
      <c r="CV94" s="651">
        <v>1.4404642E7</v>
      </c>
      <c r="CW94" s="651">
        <v>1.5701087E7</v>
      </c>
      <c r="CX94" s="651">
        <v>8445405.0</v>
      </c>
      <c r="CY94" s="651">
        <v>1.6230639592592593E7</v>
      </c>
      <c r="CZ94" s="651">
        <v>-1825997.5925925933</v>
      </c>
      <c r="DA94" s="651"/>
      <c r="DB94" s="651"/>
      <c r="DC94" s="651">
        <v>3.1845213E7</v>
      </c>
      <c r="DD94" s="651">
        <v>0.0</v>
      </c>
      <c r="DE94" s="651">
        <v>3.1845213E7</v>
      </c>
      <c r="DF94" s="651">
        <v>2.3940794E7</v>
      </c>
      <c r="DG94" s="651">
        <v>7904419.0</v>
      </c>
      <c r="DH94" s="651"/>
      <c r="DI94" s="651"/>
      <c r="DJ94" s="651">
        <v>0.0</v>
      </c>
      <c r="DK94" s="651">
        <v>0.0</v>
      </c>
      <c r="DL94" s="651">
        <v>0.0</v>
      </c>
      <c r="DM94" s="651">
        <v>4608000.0</v>
      </c>
      <c r="DN94" s="651">
        <v>3503001.0</v>
      </c>
      <c r="DO94" s="651">
        <v>4548285.62962963</v>
      </c>
      <c r="DP94" s="651">
        <v>-4548285.62962963</v>
      </c>
      <c r="DQ94" s="651"/>
      <c r="DR94" s="651"/>
      <c r="DS94" s="651">
        <v>0.0</v>
      </c>
      <c r="DT94" s="651">
        <v>0.0</v>
      </c>
      <c r="DU94" s="651">
        <v>0.0</v>
      </c>
      <c r="DV94" s="651">
        <v>1.3046281E7</v>
      </c>
      <c r="DW94" s="651">
        <v>-1.3046281E7</v>
      </c>
      <c r="DX94" s="651"/>
      <c r="DY94" s="651"/>
    </row>
    <row r="95" ht="12.0" customHeight="1">
      <c r="A95" s="651">
        <v>201701.0</v>
      </c>
      <c r="B95" s="652">
        <v>1.07068313E8</v>
      </c>
      <c r="C95" s="652">
        <v>3.889554E7</v>
      </c>
      <c r="D95" s="652">
        <v>6.8172773E7</v>
      </c>
      <c r="E95" s="652">
        <v>6.5199323E7</v>
      </c>
      <c r="F95" s="652">
        <v>3.0907353E7</v>
      </c>
      <c r="G95" s="652">
        <v>6.795284366666667E7</v>
      </c>
      <c r="H95" s="652">
        <v>219929.3333333321</v>
      </c>
      <c r="I95" s="652"/>
      <c r="J95" s="652"/>
      <c r="K95" s="652">
        <v>1.44392285E8</v>
      </c>
      <c r="L95" s="652">
        <v>5.0657389E7</v>
      </c>
      <c r="M95" s="652">
        <v>9.3734896E7</v>
      </c>
      <c r="N95" s="652">
        <v>8.8964679E7</v>
      </c>
      <c r="O95" s="652">
        <v>4770217.0</v>
      </c>
      <c r="P95" s="652"/>
      <c r="Q95" s="652"/>
      <c r="R95" s="652">
        <v>0.0</v>
      </c>
      <c r="S95" s="652">
        <v>0.0</v>
      </c>
      <c r="T95" s="652">
        <v>0.0</v>
      </c>
      <c r="U95" s="652">
        <v>7075152.0</v>
      </c>
      <c r="V95" s="652">
        <v>2225512.0</v>
      </c>
      <c r="W95" s="652">
        <v>6715919.407407408</v>
      </c>
      <c r="X95" s="652">
        <v>-6715919.407407408</v>
      </c>
      <c r="Y95" s="652"/>
      <c r="Z95" s="652"/>
      <c r="AA95" s="652">
        <v>0.0</v>
      </c>
      <c r="AB95" s="652">
        <v>0.0</v>
      </c>
      <c r="AC95" s="654">
        <v>0.0</v>
      </c>
      <c r="AD95" s="654">
        <v>7447459.0</v>
      </c>
      <c r="AE95" s="654">
        <v>-7447459.0</v>
      </c>
      <c r="AF95" s="654"/>
      <c r="AG95" s="652"/>
      <c r="AH95" s="652">
        <v>3.2284521E7</v>
      </c>
      <c r="AI95" s="652">
        <v>1.8900972E7</v>
      </c>
      <c r="AJ95" s="652">
        <v>1.3383549E7</v>
      </c>
      <c r="AK95" s="652">
        <v>8506375.0</v>
      </c>
      <c r="AL95" s="652">
        <v>5288681.0</v>
      </c>
      <c r="AM95" s="652">
        <v>9259401.296296297</v>
      </c>
      <c r="AN95" s="652">
        <v>4124147.7037037034</v>
      </c>
      <c r="AO95" s="652"/>
      <c r="AP95" s="652"/>
      <c r="AQ95" s="652">
        <v>4.2097551E7</v>
      </c>
      <c r="AR95" s="652">
        <v>2.4682655E7</v>
      </c>
      <c r="AS95" s="652">
        <v>1.7414896E7</v>
      </c>
      <c r="AT95" s="652">
        <v>1.2044816E7</v>
      </c>
      <c r="AU95" s="652">
        <v>5370080.0</v>
      </c>
      <c r="AV95" s="652"/>
      <c r="AW95" s="652"/>
      <c r="AX95" s="652">
        <v>2.444526E7</v>
      </c>
      <c r="AY95" s="652">
        <v>0.0</v>
      </c>
      <c r="AZ95" s="652">
        <v>2.444526E7</v>
      </c>
      <c r="BA95" s="652">
        <v>9747246.0</v>
      </c>
      <c r="BB95" s="652">
        <v>4514886.0</v>
      </c>
      <c r="BC95" s="652">
        <v>1.1170423777777778E7</v>
      </c>
      <c r="BD95" s="652">
        <v>1.3274836222222222E7</v>
      </c>
      <c r="BE95" s="652"/>
      <c r="BF95" s="652"/>
      <c r="BG95" s="652">
        <v>2.0769564E7</v>
      </c>
      <c r="BH95" s="652">
        <v>0.0</v>
      </c>
      <c r="BI95" s="652">
        <v>2.0769564E7</v>
      </c>
      <c r="BJ95" s="652">
        <v>1.5507613E7</v>
      </c>
      <c r="BK95" s="652">
        <v>5261951.0</v>
      </c>
      <c r="BL95" s="652"/>
      <c r="BM95" s="652"/>
      <c r="BN95" s="652">
        <v>2.2639712E7</v>
      </c>
      <c r="BO95" s="652">
        <v>1.2458124E7</v>
      </c>
      <c r="BP95" s="652">
        <v>1.0181588E7</v>
      </c>
      <c r="BQ95" s="652">
        <v>6320626.0</v>
      </c>
      <c r="BR95" s="652">
        <v>4634558.0</v>
      </c>
      <c r="BS95" s="652">
        <v>6949923.777777778</v>
      </c>
      <c r="BT95" s="652">
        <v>3231664.222222222</v>
      </c>
      <c r="BU95" s="652"/>
      <c r="BV95" s="652"/>
      <c r="BW95" s="652">
        <v>2.2064628E7</v>
      </c>
      <c r="BX95" s="652">
        <v>1.1815934E7</v>
      </c>
      <c r="BY95" s="655">
        <v>1.0248694E7</v>
      </c>
      <c r="BZ95" s="655">
        <v>9748237.0</v>
      </c>
      <c r="CA95" s="655">
        <v>500457.0</v>
      </c>
      <c r="CB95" s="655"/>
      <c r="CC95" s="651"/>
      <c r="CD95" s="651">
        <v>1.3111745E7</v>
      </c>
      <c r="CE95" s="651">
        <v>7536444.0</v>
      </c>
      <c r="CF95" s="651">
        <v>5575301.0</v>
      </c>
      <c r="CG95" s="651">
        <v>4027300.0</v>
      </c>
      <c r="CH95" s="652">
        <v>3373645.0</v>
      </c>
      <c r="CI95" s="652">
        <v>4391866.37037037</v>
      </c>
      <c r="CJ95" s="652">
        <v>1183434.6296296297</v>
      </c>
      <c r="CK95" s="655"/>
      <c r="CL95" s="655"/>
      <c r="CM95" s="655">
        <v>2.746872E7</v>
      </c>
      <c r="CN95" s="655">
        <v>1.41588E7</v>
      </c>
      <c r="CO95" s="652">
        <v>1.330992E7</v>
      </c>
      <c r="CP95" s="652">
        <v>6919253.0</v>
      </c>
      <c r="CQ95" s="652">
        <v>6390667.0</v>
      </c>
      <c r="CR95" s="652"/>
      <c r="CS95" s="652"/>
      <c r="CT95" s="651">
        <v>1.4587075E7</v>
      </c>
      <c r="CU95" s="651">
        <v>0.0</v>
      </c>
      <c r="CV95" s="651">
        <v>1.4587075E7</v>
      </c>
      <c r="CW95" s="651">
        <v>1.8050153E7</v>
      </c>
      <c r="CX95" s="651">
        <v>7367070.0</v>
      </c>
      <c r="CY95" s="651">
        <v>1.8339337592592593E7</v>
      </c>
      <c r="CZ95" s="651">
        <v>-3752262.5925925933</v>
      </c>
      <c r="DA95" s="651"/>
      <c r="DB95" s="651"/>
      <c r="DC95" s="651">
        <v>3.1991822E7</v>
      </c>
      <c r="DD95" s="651">
        <v>0.0</v>
      </c>
      <c r="DE95" s="651">
        <v>3.1991822E7</v>
      </c>
      <c r="DF95" s="651">
        <v>2.4628911E7</v>
      </c>
      <c r="DG95" s="651">
        <v>7362911.0</v>
      </c>
      <c r="DH95" s="651"/>
      <c r="DI95" s="651"/>
      <c r="DJ95" s="651">
        <v>0.0</v>
      </c>
      <c r="DK95" s="651">
        <v>0.0</v>
      </c>
      <c r="DL95" s="651">
        <v>0.0</v>
      </c>
      <c r="DM95" s="651">
        <v>1.1472471E7</v>
      </c>
      <c r="DN95" s="651">
        <v>3503001.0</v>
      </c>
      <c r="DO95" s="651">
        <v>1.1125971444444444E7</v>
      </c>
      <c r="DP95" s="651">
        <v>-1.1125971444444444E7</v>
      </c>
      <c r="DQ95" s="651"/>
      <c r="DR95" s="651"/>
      <c r="DS95" s="651">
        <v>0.0</v>
      </c>
      <c r="DT95" s="651">
        <v>0.0</v>
      </c>
      <c r="DU95" s="651">
        <v>0.0</v>
      </c>
      <c r="DV95" s="651">
        <v>1.2668389E7</v>
      </c>
      <c r="DW95" s="651">
        <v>-1.2668389E7</v>
      </c>
      <c r="DX95" s="651"/>
      <c r="DY95" s="651"/>
    </row>
    <row r="96" ht="12.0" customHeight="1">
      <c r="A96" s="651">
        <v>201702.0</v>
      </c>
      <c r="B96" s="652">
        <v>8.4856993E7</v>
      </c>
      <c r="C96" s="652">
        <v>2.6647804E7</v>
      </c>
      <c r="D96" s="652">
        <v>5.8209189E7</v>
      </c>
      <c r="E96" s="652">
        <v>8.9292761E7</v>
      </c>
      <c r="F96" s="652">
        <v>3.1618211E7</v>
      </c>
      <c r="G96" s="652">
        <v>8.975464114814815E7</v>
      </c>
      <c r="H96" s="652">
        <v>-3.1545452148148146E7</v>
      </c>
      <c r="I96" s="652"/>
      <c r="J96" s="652"/>
      <c r="K96" s="652">
        <v>1.32160322E8</v>
      </c>
      <c r="L96" s="652">
        <v>4.3133008E7</v>
      </c>
      <c r="M96" s="652">
        <v>8.9027314E7</v>
      </c>
      <c r="N96" s="652">
        <v>9.4067568E7</v>
      </c>
      <c r="O96" s="652">
        <v>-5040254.0</v>
      </c>
      <c r="P96" s="652"/>
      <c r="Q96" s="652"/>
      <c r="R96" s="652">
        <v>0.0</v>
      </c>
      <c r="S96" s="652">
        <v>0.0</v>
      </c>
      <c r="T96" s="652">
        <v>0.0</v>
      </c>
      <c r="U96" s="652">
        <v>1.6620293E7</v>
      </c>
      <c r="V96" s="652">
        <v>2275897.0</v>
      </c>
      <c r="W96" s="652">
        <v>1.5557745148148147E7</v>
      </c>
      <c r="X96" s="652">
        <v>-1.5557745148148147E7</v>
      </c>
      <c r="Y96" s="652"/>
      <c r="Z96" s="652"/>
      <c r="AA96" s="652">
        <v>0.0</v>
      </c>
      <c r="AB96" s="652">
        <v>0.0</v>
      </c>
      <c r="AC96" s="654">
        <v>0.0</v>
      </c>
      <c r="AD96" s="654">
        <v>8850793.0</v>
      </c>
      <c r="AE96" s="654">
        <v>-8850793.0</v>
      </c>
      <c r="AF96" s="654"/>
      <c r="AG96" s="652"/>
      <c r="AH96" s="652">
        <v>2.8441638E7</v>
      </c>
      <c r="AI96" s="652">
        <v>1.5945421E7</v>
      </c>
      <c r="AJ96" s="652">
        <v>1.2496217E7</v>
      </c>
      <c r="AK96" s="652">
        <v>9238424.0</v>
      </c>
      <c r="AL96" s="652">
        <v>5780349.0</v>
      </c>
      <c r="AM96" s="652">
        <v>9907916.0</v>
      </c>
      <c r="AN96" s="652">
        <v>2588301.0</v>
      </c>
      <c r="AO96" s="652"/>
      <c r="AP96" s="652"/>
      <c r="AQ96" s="652">
        <v>3.722332E7</v>
      </c>
      <c r="AR96" s="652">
        <v>2.1677004E7</v>
      </c>
      <c r="AS96" s="652">
        <v>1.5546316E7</v>
      </c>
      <c r="AT96" s="652">
        <v>1.0501453E7</v>
      </c>
      <c r="AU96" s="652">
        <v>5044863.0</v>
      </c>
      <c r="AV96" s="652"/>
      <c r="AW96" s="652"/>
      <c r="AX96" s="652">
        <v>1.907442E7</v>
      </c>
      <c r="AY96" s="652">
        <v>0.0</v>
      </c>
      <c r="AZ96" s="652">
        <v>1.907442E7</v>
      </c>
      <c r="BA96" s="652">
        <v>1.3053512E7</v>
      </c>
      <c r="BB96" s="652">
        <v>4634951.0</v>
      </c>
      <c r="BC96" s="652">
        <v>1.3842834888888888E7</v>
      </c>
      <c r="BD96" s="652">
        <v>5231585.111111112</v>
      </c>
      <c r="BE96" s="652"/>
      <c r="BF96" s="652"/>
      <c r="BG96" s="652">
        <v>1.4218412E7</v>
      </c>
      <c r="BH96" s="652">
        <v>0.0</v>
      </c>
      <c r="BI96" s="652">
        <v>1.4218412E7</v>
      </c>
      <c r="BJ96" s="652">
        <v>1.776495E7</v>
      </c>
      <c r="BK96" s="652">
        <v>-3546538.0</v>
      </c>
      <c r="BL96" s="652"/>
      <c r="BM96" s="652"/>
      <c r="BN96" s="652">
        <v>8078886.0</v>
      </c>
      <c r="BO96" s="652">
        <v>3504333.0</v>
      </c>
      <c r="BP96" s="652">
        <v>4574553.0</v>
      </c>
      <c r="BQ96" s="652">
        <v>5059113.0</v>
      </c>
      <c r="BR96" s="652">
        <v>4765912.0</v>
      </c>
      <c r="BS96" s="652">
        <v>5376250.185185185</v>
      </c>
      <c r="BT96" s="652">
        <v>-801697.1851851847</v>
      </c>
      <c r="BU96" s="652"/>
      <c r="BV96" s="652"/>
      <c r="BW96" s="652">
        <v>8941531.0</v>
      </c>
      <c r="BX96" s="652">
        <v>4427204.0</v>
      </c>
      <c r="BY96" s="655">
        <v>4514327.0</v>
      </c>
      <c r="BZ96" s="655">
        <v>5979256.0</v>
      </c>
      <c r="CA96" s="655">
        <v>-1464929.0</v>
      </c>
      <c r="CB96" s="655"/>
      <c r="CC96" s="651"/>
      <c r="CD96" s="651">
        <v>1.4381225E7</v>
      </c>
      <c r="CE96" s="651">
        <v>7198050.0</v>
      </c>
      <c r="CF96" s="651">
        <v>7183175.0</v>
      </c>
      <c r="CG96" s="651">
        <v>4028856.0</v>
      </c>
      <c r="CH96" s="652">
        <v>3210048.0</v>
      </c>
      <c r="CI96" s="652">
        <v>4500290.592592592</v>
      </c>
      <c r="CJ96" s="652">
        <v>2682884.4074074076</v>
      </c>
      <c r="CK96" s="655"/>
      <c r="CL96" s="655"/>
      <c r="CM96" s="655">
        <v>3.339576E7</v>
      </c>
      <c r="CN96" s="655">
        <v>1.70288E7</v>
      </c>
      <c r="CO96" s="652">
        <v>1.636696E7</v>
      </c>
      <c r="CP96" s="652">
        <v>7145701.0</v>
      </c>
      <c r="CQ96" s="652">
        <v>9221259.0</v>
      </c>
      <c r="CR96" s="652"/>
      <c r="CS96" s="652"/>
      <c r="CT96" s="651">
        <v>1.4880824E7</v>
      </c>
      <c r="CU96" s="651">
        <v>0.0</v>
      </c>
      <c r="CV96" s="651">
        <v>1.4880824E7</v>
      </c>
      <c r="CW96" s="651">
        <v>1.5373816E7</v>
      </c>
      <c r="CX96" s="651">
        <v>7448053.0</v>
      </c>
      <c r="CY96" s="651">
        <v>1.5889005703703703E7</v>
      </c>
      <c r="CZ96" s="651">
        <v>-1008181.7037037034</v>
      </c>
      <c r="DA96" s="651"/>
      <c r="DB96" s="651"/>
      <c r="DC96" s="651">
        <v>3.8381299E7</v>
      </c>
      <c r="DD96" s="651">
        <v>0.0</v>
      </c>
      <c r="DE96" s="651">
        <v>3.8381299E7</v>
      </c>
      <c r="DF96" s="651">
        <v>2.4484619E7</v>
      </c>
      <c r="DG96" s="651">
        <v>1.389668E7</v>
      </c>
      <c r="DH96" s="651"/>
      <c r="DI96" s="651"/>
      <c r="DJ96" s="651">
        <v>0.0</v>
      </c>
      <c r="DK96" s="651">
        <v>0.0</v>
      </c>
      <c r="DL96" s="651">
        <v>0.0</v>
      </c>
      <c r="DM96" s="651">
        <v>2.5918747E7</v>
      </c>
      <c r="DN96" s="651">
        <v>3503001.0</v>
      </c>
      <c r="DO96" s="651">
        <v>2.468059862962963E7</v>
      </c>
      <c r="DP96" s="651">
        <v>-2.468059862962963E7</v>
      </c>
      <c r="DQ96" s="651"/>
      <c r="DR96" s="651"/>
      <c r="DS96" s="651">
        <v>0.0</v>
      </c>
      <c r="DT96" s="651">
        <v>0.0</v>
      </c>
      <c r="DU96" s="651">
        <v>0.0</v>
      </c>
      <c r="DV96" s="651">
        <v>1.9340796E7</v>
      </c>
      <c r="DW96" s="651">
        <v>-1.9340796E7</v>
      </c>
      <c r="DX96" s="651"/>
      <c r="DY96" s="651"/>
    </row>
    <row r="97" ht="12.0" customHeight="1">
      <c r="A97" s="651">
        <v>201703.0</v>
      </c>
      <c r="B97" s="652">
        <v>1.0634657E8</v>
      </c>
      <c r="C97" s="652">
        <v>2.7350676E7</v>
      </c>
      <c r="D97" s="652">
        <v>7.8995894E7</v>
      </c>
      <c r="E97" s="652">
        <v>9.0156697E7</v>
      </c>
      <c r="F97" s="652">
        <v>3.2535037E7</v>
      </c>
      <c r="G97" s="652">
        <v>9.268683996296297E7</v>
      </c>
      <c r="H97" s="652">
        <v>-1.3690945962962966E7</v>
      </c>
      <c r="I97" s="652"/>
      <c r="J97" s="652"/>
      <c r="K97" s="652">
        <v>1.4192673E8</v>
      </c>
      <c r="L97" s="652">
        <v>4.0329729E7</v>
      </c>
      <c r="M97" s="652">
        <v>1.01597001E8</v>
      </c>
      <c r="N97" s="652">
        <v>1.02293517E8</v>
      </c>
      <c r="O97" s="652">
        <v>-696516.0</v>
      </c>
      <c r="P97" s="652"/>
      <c r="Q97" s="652"/>
      <c r="R97" s="652">
        <v>0.0</v>
      </c>
      <c r="S97" s="652">
        <v>0.0</v>
      </c>
      <c r="T97" s="652">
        <v>0.0</v>
      </c>
      <c r="U97" s="652">
        <v>1.3308888E7</v>
      </c>
      <c r="V97" s="652">
        <v>2429913.0</v>
      </c>
      <c r="W97" s="652">
        <v>1.2503038E7</v>
      </c>
      <c r="X97" s="652">
        <v>-1.2503038E7</v>
      </c>
      <c r="Y97" s="652"/>
      <c r="Z97" s="652"/>
      <c r="AA97" s="652">
        <v>0.0</v>
      </c>
      <c r="AB97" s="652">
        <v>0.0</v>
      </c>
      <c r="AC97" s="654">
        <v>0.0</v>
      </c>
      <c r="AD97" s="654">
        <v>1.0337237E7</v>
      </c>
      <c r="AE97" s="654">
        <v>-1.0337237E7</v>
      </c>
      <c r="AF97" s="654"/>
      <c r="AG97" s="652"/>
      <c r="AH97" s="652">
        <v>2.6875206E7</v>
      </c>
      <c r="AI97" s="652">
        <v>1.3871194E7</v>
      </c>
      <c r="AJ97" s="652">
        <v>1.3004012E7</v>
      </c>
      <c r="AK97" s="652">
        <v>9864395.0</v>
      </c>
      <c r="AL97" s="652">
        <v>6104592.0</v>
      </c>
      <c r="AM97" s="652">
        <v>1.0549151222222222E7</v>
      </c>
      <c r="AN97" s="652">
        <v>2454860.777777778</v>
      </c>
      <c r="AO97" s="652"/>
      <c r="AP97" s="652"/>
      <c r="AQ97" s="652">
        <v>3.3623055E7</v>
      </c>
      <c r="AR97" s="652">
        <v>1.9249842E7</v>
      </c>
      <c r="AS97" s="652">
        <v>1.4373213E7</v>
      </c>
      <c r="AT97" s="652">
        <v>1.0645546E7</v>
      </c>
      <c r="AU97" s="652">
        <v>3727667.0</v>
      </c>
      <c r="AV97" s="652"/>
      <c r="AW97" s="652"/>
      <c r="AX97" s="652">
        <v>3.275586E7</v>
      </c>
      <c r="AY97" s="652">
        <v>0.0</v>
      </c>
      <c r="AZ97" s="652">
        <v>3.275586E7</v>
      </c>
      <c r="BA97" s="652">
        <v>1.7892601E7</v>
      </c>
      <c r="BB97" s="652">
        <v>4937657.0</v>
      </c>
      <c r="BC97" s="652">
        <v>1.935933551851852E7</v>
      </c>
      <c r="BD97" s="652">
        <v>1.3396524481481481E7</v>
      </c>
      <c r="BE97" s="652"/>
      <c r="BF97" s="652"/>
      <c r="BG97" s="652">
        <v>2.212794E7</v>
      </c>
      <c r="BH97" s="652">
        <v>0.0</v>
      </c>
      <c r="BI97" s="652">
        <v>2.212794E7</v>
      </c>
      <c r="BJ97" s="652">
        <v>2.18585E7</v>
      </c>
      <c r="BK97" s="652">
        <v>269440.0</v>
      </c>
      <c r="BL97" s="652"/>
      <c r="BM97" s="652"/>
      <c r="BN97" s="652">
        <v>1.1426525E7</v>
      </c>
      <c r="BO97" s="652">
        <v>6304906.0</v>
      </c>
      <c r="BP97" s="652">
        <v>5121619.0</v>
      </c>
      <c r="BQ97" s="652">
        <v>5767528.0</v>
      </c>
      <c r="BR97" s="652">
        <v>4874076.0</v>
      </c>
      <c r="BS97" s="652">
        <v>6080725.555555556</v>
      </c>
      <c r="BT97" s="652">
        <v>-959106.555555556</v>
      </c>
      <c r="BU97" s="652"/>
      <c r="BV97" s="652"/>
      <c r="BW97" s="652">
        <v>7413173.0</v>
      </c>
      <c r="BX97" s="652">
        <v>3175088.0</v>
      </c>
      <c r="BY97" s="655">
        <v>4238085.0</v>
      </c>
      <c r="BZ97" s="655">
        <v>6016895.0</v>
      </c>
      <c r="CA97" s="655">
        <v>-1778810.0</v>
      </c>
      <c r="CB97" s="655"/>
      <c r="CC97" s="651"/>
      <c r="CD97" s="651">
        <v>1.4322354E7</v>
      </c>
      <c r="CE97" s="651">
        <v>7174576.0</v>
      </c>
      <c r="CF97" s="651">
        <v>7147778.0</v>
      </c>
      <c r="CG97" s="651">
        <v>4048305.0</v>
      </c>
      <c r="CH97" s="652">
        <v>3385891.0</v>
      </c>
      <c r="CI97" s="652">
        <v>4528702.333333333</v>
      </c>
      <c r="CJ97" s="652">
        <v>2619075.666666667</v>
      </c>
      <c r="CK97" s="655"/>
      <c r="CL97" s="655"/>
      <c r="CM97" s="655">
        <v>3.676752E7</v>
      </c>
      <c r="CN97" s="655">
        <v>1.79048E7</v>
      </c>
      <c r="CO97" s="652">
        <v>1.886272E7</v>
      </c>
      <c r="CP97" s="652">
        <v>7446313.0</v>
      </c>
      <c r="CQ97" s="652">
        <v>1.1416407E7</v>
      </c>
      <c r="CR97" s="652"/>
      <c r="CS97" s="652"/>
      <c r="CT97" s="651">
        <v>2.0966625E7</v>
      </c>
      <c r="CU97" s="651">
        <v>0.0</v>
      </c>
      <c r="CV97" s="651">
        <v>2.0966625E7</v>
      </c>
      <c r="CW97" s="651">
        <v>2.0620514E7</v>
      </c>
      <c r="CX97" s="651">
        <v>7299907.0</v>
      </c>
      <c r="CY97" s="651">
        <v>2.1186885703703705E7</v>
      </c>
      <c r="CZ97" s="651">
        <v>-220260.70370370522</v>
      </c>
      <c r="DA97" s="651"/>
      <c r="DB97" s="651"/>
      <c r="DC97" s="651">
        <v>4.1995042E7</v>
      </c>
      <c r="DD97" s="651">
        <v>0.0</v>
      </c>
      <c r="DE97" s="651">
        <v>4.1995042E7</v>
      </c>
      <c r="DF97" s="651">
        <v>3.3500081E7</v>
      </c>
      <c r="DG97" s="651">
        <v>8494961.0</v>
      </c>
      <c r="DH97" s="651"/>
      <c r="DI97" s="651"/>
      <c r="DJ97" s="651">
        <v>0.0</v>
      </c>
      <c r="DK97" s="651">
        <v>0.0</v>
      </c>
      <c r="DL97" s="651">
        <v>0.0</v>
      </c>
      <c r="DM97" s="651">
        <v>1.8654466E7</v>
      </c>
      <c r="DN97" s="651">
        <v>3503001.0</v>
      </c>
      <c r="DO97" s="651">
        <v>1.847900162962963E7</v>
      </c>
      <c r="DP97" s="651">
        <v>-1.847900162962963E7</v>
      </c>
      <c r="DQ97" s="651"/>
      <c r="DR97" s="651"/>
      <c r="DS97" s="651">
        <v>0.0</v>
      </c>
      <c r="DT97" s="651">
        <v>0.0</v>
      </c>
      <c r="DU97" s="651">
        <v>0.0</v>
      </c>
      <c r="DV97" s="651">
        <v>1.2488944E7</v>
      </c>
      <c r="DW97" s="651">
        <v>-1.2488944E7</v>
      </c>
      <c r="DX97" s="651"/>
      <c r="DY97" s="651"/>
    </row>
    <row r="98" ht="12.0" customHeight="1">
      <c r="A98" s="651">
        <v>201704.0</v>
      </c>
      <c r="B98" s="652">
        <v>1.13953232E8</v>
      </c>
      <c r="C98" s="652">
        <v>2.5116867E7</v>
      </c>
      <c r="D98" s="652">
        <v>8.8836365E7</v>
      </c>
      <c r="E98" s="652">
        <v>8.6351932E7</v>
      </c>
      <c r="F98" s="652">
        <v>3.3315708E7</v>
      </c>
      <c r="G98" s="652">
        <v>8.933698459259258E7</v>
      </c>
      <c r="H98" s="652">
        <v>-500619.5925925914</v>
      </c>
      <c r="I98" s="652"/>
      <c r="J98" s="652"/>
      <c r="K98" s="652">
        <v>1.19240644E8</v>
      </c>
      <c r="L98" s="652">
        <v>2.7152806E7</v>
      </c>
      <c r="M98" s="652">
        <v>9.2087838E7</v>
      </c>
      <c r="N98" s="652">
        <v>9.6406556E7</v>
      </c>
      <c r="O98" s="652">
        <v>-4318718.0</v>
      </c>
      <c r="P98" s="652"/>
      <c r="Q98" s="652"/>
      <c r="R98" s="652">
        <v>0.0</v>
      </c>
      <c r="S98" s="652">
        <v>0.0</v>
      </c>
      <c r="T98" s="652">
        <v>0.0</v>
      </c>
      <c r="U98" s="652">
        <v>1.3134344E7</v>
      </c>
      <c r="V98" s="652">
        <v>3572591.0</v>
      </c>
      <c r="W98" s="652">
        <v>1.2426066E7</v>
      </c>
      <c r="X98" s="652">
        <v>-1.2426066E7</v>
      </c>
      <c r="Y98" s="652"/>
      <c r="Z98" s="652"/>
      <c r="AA98" s="652">
        <v>0.0</v>
      </c>
      <c r="AB98" s="652">
        <v>0.0</v>
      </c>
      <c r="AC98" s="652">
        <v>0.0</v>
      </c>
      <c r="AD98" s="652">
        <v>8592227.0</v>
      </c>
      <c r="AE98" s="652">
        <v>-8592227.0</v>
      </c>
      <c r="AF98" s="652"/>
      <c r="AG98" s="652"/>
      <c r="AH98" s="652">
        <v>2.7353646E7</v>
      </c>
      <c r="AI98" s="652">
        <v>1.5088907E7</v>
      </c>
      <c r="AJ98" s="652">
        <v>1.2264739E7</v>
      </c>
      <c r="AK98" s="652">
        <v>9775849.0</v>
      </c>
      <c r="AL98" s="652">
        <v>5805253.0</v>
      </c>
      <c r="AM98" s="652">
        <v>1.0390229962962963E7</v>
      </c>
      <c r="AN98" s="652">
        <v>1874509.0370370373</v>
      </c>
      <c r="AO98" s="652"/>
      <c r="AP98" s="652"/>
      <c r="AQ98" s="652">
        <v>2.5439952E7</v>
      </c>
      <c r="AR98" s="652">
        <v>1.4036219E7</v>
      </c>
      <c r="AS98" s="652">
        <v>1.1403733E7</v>
      </c>
      <c r="AT98" s="652">
        <v>9853205.0</v>
      </c>
      <c r="AU98" s="652">
        <v>1550528.0</v>
      </c>
      <c r="AV98" s="652"/>
      <c r="AW98" s="652"/>
      <c r="AX98" s="652">
        <v>4.934358E7</v>
      </c>
      <c r="AY98" s="652">
        <v>0.0</v>
      </c>
      <c r="AZ98" s="652">
        <v>4.934358E7</v>
      </c>
      <c r="BA98" s="652">
        <v>2.5970538E7</v>
      </c>
      <c r="BB98" s="652">
        <v>4752451.0</v>
      </c>
      <c r="BC98" s="652">
        <v>2.805390785185185E7</v>
      </c>
      <c r="BD98" s="652">
        <v>2.128967214814815E7</v>
      </c>
      <c r="BE98" s="652"/>
      <c r="BF98" s="652"/>
      <c r="BG98" s="652">
        <v>5.5336524E7</v>
      </c>
      <c r="BH98" s="652">
        <v>0.0</v>
      </c>
      <c r="BI98" s="652">
        <v>5.5336524E7</v>
      </c>
      <c r="BJ98" s="652">
        <v>2.831487E7</v>
      </c>
      <c r="BK98" s="652">
        <v>2.7021654E7</v>
      </c>
      <c r="BL98" s="652"/>
      <c r="BM98" s="652"/>
      <c r="BN98" s="652">
        <v>9358834.0</v>
      </c>
      <c r="BO98" s="652">
        <v>3366100.0</v>
      </c>
      <c r="BP98" s="652">
        <v>5992734.0</v>
      </c>
      <c r="BQ98" s="652">
        <v>5621119.0</v>
      </c>
      <c r="BR98" s="652">
        <v>4828974.0</v>
      </c>
      <c r="BS98" s="652">
        <v>6006347.814814815</v>
      </c>
      <c r="BT98" s="652">
        <v>-13613.814814815298</v>
      </c>
      <c r="BU98" s="652"/>
      <c r="BV98" s="652"/>
      <c r="BW98" s="652">
        <v>7300000.0</v>
      </c>
      <c r="BX98" s="652">
        <v>3475000.0</v>
      </c>
      <c r="BY98" s="652">
        <v>3825000.0</v>
      </c>
      <c r="BZ98" s="651">
        <v>6242500.0</v>
      </c>
      <c r="CA98" s="651">
        <v>-2417500.0</v>
      </c>
      <c r="CB98" s="651"/>
      <c r="CC98" s="651"/>
      <c r="CD98" s="651">
        <v>1.0896664E7</v>
      </c>
      <c r="CE98" s="651">
        <v>6661860.0</v>
      </c>
      <c r="CF98" s="651">
        <v>4234804.0</v>
      </c>
      <c r="CG98" s="651">
        <v>4669638.0</v>
      </c>
      <c r="CH98" s="652">
        <v>3758286.0</v>
      </c>
      <c r="CI98" s="652">
        <v>4915819.62962963</v>
      </c>
      <c r="CJ98" s="652">
        <v>-681015.6296296297</v>
      </c>
      <c r="CK98" s="652"/>
      <c r="CL98" s="652"/>
      <c r="CM98" s="652">
        <v>1.6864168E7</v>
      </c>
      <c r="CN98" s="652">
        <v>9641587.0</v>
      </c>
      <c r="CO98" s="652">
        <v>7222581.0</v>
      </c>
      <c r="CP98" s="652">
        <v>5818154.0</v>
      </c>
      <c r="CQ98" s="652">
        <v>1404427.0</v>
      </c>
      <c r="CR98" s="652"/>
      <c r="CS98" s="652"/>
      <c r="CT98" s="651">
        <v>1.5191508E7</v>
      </c>
      <c r="CU98" s="651">
        <v>0.0</v>
      </c>
      <c r="CV98" s="651">
        <v>1.5191508E7</v>
      </c>
      <c r="CW98" s="651">
        <v>1.6418492E7</v>
      </c>
      <c r="CX98" s="651">
        <v>5735364.0</v>
      </c>
      <c r="CY98" s="651">
        <v>1.6752446074074075E7</v>
      </c>
      <c r="CZ98" s="651">
        <v>-1560938.0740740746</v>
      </c>
      <c r="DA98" s="651"/>
      <c r="DB98" s="651"/>
      <c r="DC98" s="651">
        <v>1.43E7</v>
      </c>
      <c r="DD98" s="651">
        <v>0.0</v>
      </c>
      <c r="DE98" s="651">
        <v>1.43E7</v>
      </c>
      <c r="DF98" s="651">
        <v>2.4941073E7</v>
      </c>
      <c r="DG98" s="651">
        <v>-1.0641073E7</v>
      </c>
      <c r="DH98" s="651"/>
      <c r="DI98" s="651"/>
      <c r="DJ98" s="651">
        <v>1809000.0</v>
      </c>
      <c r="DK98" s="651">
        <v>0.0</v>
      </c>
      <c r="DL98" s="651">
        <v>1809000.0</v>
      </c>
      <c r="DM98" s="651">
        <v>1.0761952E7</v>
      </c>
      <c r="DN98" s="651">
        <v>4862789.0</v>
      </c>
      <c r="DO98" s="651">
        <v>1.079216725925926E7</v>
      </c>
      <c r="DP98" s="651">
        <v>-8983167.25925926</v>
      </c>
      <c r="DQ98" s="651"/>
      <c r="DR98" s="651"/>
      <c r="DS98" s="651">
        <v>0.0</v>
      </c>
      <c r="DT98" s="651">
        <v>0.0</v>
      </c>
      <c r="DU98" s="651">
        <v>0.0</v>
      </c>
      <c r="DV98" s="651">
        <v>1.2644527E7</v>
      </c>
      <c r="DW98" s="651">
        <v>-1.2644527E7</v>
      </c>
      <c r="DX98" s="651"/>
      <c r="DY98" s="651"/>
    </row>
    <row r="99" ht="12.0" customHeight="1">
      <c r="A99" s="651">
        <v>201705.0</v>
      </c>
      <c r="B99" s="652">
        <v>1.56164195E8</v>
      </c>
      <c r="C99" s="652">
        <v>3.6858377E7</v>
      </c>
      <c r="D99" s="652">
        <v>1.19305818E8</v>
      </c>
      <c r="E99" s="652">
        <v>9.0910973E7</v>
      </c>
      <c r="F99" s="652">
        <v>3.3746563E7</v>
      </c>
      <c r="G99" s="652">
        <v>9.606549462962964E7</v>
      </c>
      <c r="H99" s="652">
        <v>2.3240323370370366E7</v>
      </c>
      <c r="I99" s="652"/>
      <c r="J99" s="652"/>
      <c r="K99" s="652">
        <v>1.49357144E8</v>
      </c>
      <c r="L99" s="652">
        <v>3.6326863E7</v>
      </c>
      <c r="M99" s="652">
        <v>1.13030281E8</v>
      </c>
      <c r="N99" s="652">
        <v>9.2273462E7</v>
      </c>
      <c r="O99" s="652">
        <v>2.0756819E7</v>
      </c>
      <c r="P99" s="652"/>
      <c r="Q99" s="652"/>
      <c r="R99" s="652">
        <v>0.0</v>
      </c>
      <c r="S99" s="652">
        <v>0.0</v>
      </c>
      <c r="T99" s="652">
        <v>0.0</v>
      </c>
      <c r="U99" s="652">
        <v>8589069.0</v>
      </c>
      <c r="V99" s="652">
        <v>3809324.0</v>
      </c>
      <c r="W99" s="652">
        <v>8235013.814814815</v>
      </c>
      <c r="X99" s="652">
        <v>-8235013.814814815</v>
      </c>
      <c r="Y99" s="652"/>
      <c r="Z99" s="652"/>
      <c r="AA99" s="652">
        <v>0.0</v>
      </c>
      <c r="AB99" s="652">
        <v>0.0</v>
      </c>
      <c r="AC99" s="652">
        <v>0.0</v>
      </c>
      <c r="AD99" s="652">
        <v>7779125.0</v>
      </c>
      <c r="AE99" s="652">
        <v>-7779125.0</v>
      </c>
      <c r="AF99" s="652"/>
      <c r="AG99" s="652"/>
      <c r="AH99" s="652">
        <v>2.8282311E7</v>
      </c>
      <c r="AI99" s="652">
        <v>1.5899007E7</v>
      </c>
      <c r="AJ99" s="652">
        <v>1.2383304E7</v>
      </c>
      <c r="AK99" s="652">
        <v>9085109.0</v>
      </c>
      <c r="AL99" s="652">
        <v>5668557.0</v>
      </c>
      <c r="AM99" s="652">
        <v>9749312.851851853</v>
      </c>
      <c r="AN99" s="652">
        <v>2633991.1481481474</v>
      </c>
      <c r="AO99" s="652"/>
      <c r="AP99" s="652"/>
      <c r="AQ99" s="652">
        <v>2.7868198E7</v>
      </c>
      <c r="AR99" s="652">
        <v>1.544022E7</v>
      </c>
      <c r="AS99" s="652">
        <v>1.2427978E7</v>
      </c>
      <c r="AT99" s="652">
        <v>1.0199087E7</v>
      </c>
      <c r="AU99" s="652">
        <v>2228891.0</v>
      </c>
      <c r="AV99" s="652"/>
      <c r="AW99" s="652"/>
      <c r="AX99" s="652">
        <v>6.86583E7</v>
      </c>
      <c r="AY99" s="652">
        <v>0.0</v>
      </c>
      <c r="AZ99" s="652">
        <v>6.86583E7</v>
      </c>
      <c r="BA99" s="652">
        <v>1.9906875E7</v>
      </c>
      <c r="BB99" s="652">
        <v>4662181.0</v>
      </c>
      <c r="BC99" s="652">
        <v>2.3863438407407407E7</v>
      </c>
      <c r="BD99" s="652">
        <v>4.47948615925926E7</v>
      </c>
      <c r="BE99" s="652"/>
      <c r="BF99" s="652"/>
      <c r="BG99" s="652">
        <v>6.225434E7</v>
      </c>
      <c r="BH99" s="652">
        <v>0.0</v>
      </c>
      <c r="BI99" s="652">
        <v>6.225434E7</v>
      </c>
      <c r="BJ99" s="652">
        <v>2.9679523E7</v>
      </c>
      <c r="BK99" s="652">
        <v>3.2574817E7</v>
      </c>
      <c r="BL99" s="652"/>
      <c r="BM99" s="652"/>
      <c r="BN99" s="652">
        <v>2.4285738E7</v>
      </c>
      <c r="BO99" s="652">
        <v>1.2962789E7</v>
      </c>
      <c r="BP99" s="652">
        <v>1.1322949E7</v>
      </c>
      <c r="BQ99" s="652">
        <v>5988548.0</v>
      </c>
      <c r="BR99" s="652">
        <v>4875705.0</v>
      </c>
      <c r="BS99" s="652">
        <v>6744852.148148148</v>
      </c>
      <c r="BT99" s="652">
        <v>4578096.851851852</v>
      </c>
      <c r="BU99" s="652"/>
      <c r="BV99" s="652"/>
      <c r="BW99" s="652">
        <v>1.966E7</v>
      </c>
      <c r="BX99" s="652">
        <v>1.05475E7</v>
      </c>
      <c r="BY99" s="652">
        <v>9112500.0</v>
      </c>
      <c r="BZ99" s="651">
        <v>7373056.0</v>
      </c>
      <c r="CA99" s="651">
        <v>1739444.0</v>
      </c>
      <c r="CB99" s="651"/>
      <c r="CC99" s="651"/>
      <c r="CD99" s="651">
        <v>1.6941155E7</v>
      </c>
      <c r="CE99" s="651">
        <v>7996581.0</v>
      </c>
      <c r="CF99" s="651">
        <v>8944574.0</v>
      </c>
      <c r="CG99" s="651">
        <v>4726086.0</v>
      </c>
      <c r="CH99" s="652">
        <v>4004646.0</v>
      </c>
      <c r="CI99" s="652">
        <v>5335207.037037037</v>
      </c>
      <c r="CJ99" s="652">
        <v>3609366.9629629627</v>
      </c>
      <c r="CK99" s="652"/>
      <c r="CL99" s="652"/>
      <c r="CM99" s="652">
        <v>2.3159724E7</v>
      </c>
      <c r="CN99" s="652">
        <v>1.0339143E7</v>
      </c>
      <c r="CO99" s="652">
        <v>1.2820581E7</v>
      </c>
      <c r="CP99" s="652">
        <v>6577265.0</v>
      </c>
      <c r="CQ99" s="652">
        <v>6243316.0</v>
      </c>
      <c r="CR99" s="652"/>
      <c r="CS99" s="652"/>
      <c r="CT99" s="651">
        <v>1.6721751E7</v>
      </c>
      <c r="CU99" s="651">
        <v>0.0</v>
      </c>
      <c r="CV99" s="651">
        <v>1.6721751E7</v>
      </c>
      <c r="CW99" s="651">
        <v>2.7761204E7</v>
      </c>
      <c r="CX99" s="651">
        <v>5864008.0</v>
      </c>
      <c r="CY99" s="651">
        <v>2.7377837703703705E7</v>
      </c>
      <c r="CZ99" s="651">
        <v>-1.0656086703703705E7</v>
      </c>
      <c r="DA99" s="651"/>
      <c r="DB99" s="651"/>
      <c r="DC99" s="651">
        <v>1.6414882E7</v>
      </c>
      <c r="DD99" s="651">
        <v>0.0</v>
      </c>
      <c r="DE99" s="651">
        <v>1.6414882E7</v>
      </c>
      <c r="DF99" s="651">
        <v>1.8534436E7</v>
      </c>
      <c r="DG99" s="651">
        <v>-2119554.0</v>
      </c>
      <c r="DH99" s="651"/>
      <c r="DI99" s="651"/>
      <c r="DJ99" s="651">
        <v>1274940.0</v>
      </c>
      <c r="DK99" s="651">
        <v>0.0</v>
      </c>
      <c r="DL99" s="651">
        <v>1274940.0</v>
      </c>
      <c r="DM99" s="651">
        <v>1.4854082E7</v>
      </c>
      <c r="DN99" s="651">
        <v>4862142.0</v>
      </c>
      <c r="DO99" s="651">
        <v>1.4759832666666666E7</v>
      </c>
      <c r="DP99" s="651">
        <v>-1.3484892666666666E7</v>
      </c>
      <c r="DQ99" s="651"/>
      <c r="DR99" s="651"/>
      <c r="DS99" s="651">
        <v>0.0</v>
      </c>
      <c r="DT99" s="651">
        <v>0.0</v>
      </c>
      <c r="DU99" s="651">
        <v>0.0</v>
      </c>
      <c r="DV99" s="651">
        <v>1.2130971E7</v>
      </c>
      <c r="DW99" s="651">
        <v>-1.2130971E7</v>
      </c>
      <c r="DX99" s="651"/>
      <c r="DY99" s="651"/>
    </row>
    <row r="100" ht="12.0" customHeight="1">
      <c r="A100" s="651">
        <v>201706.0</v>
      </c>
      <c r="B100" s="652">
        <v>1.55276461E8</v>
      </c>
      <c r="C100" s="652">
        <v>3.5289759E7</v>
      </c>
      <c r="D100" s="652">
        <v>1.19986702E8</v>
      </c>
      <c r="E100" s="652">
        <v>8.8611252E7</v>
      </c>
      <c r="F100" s="652">
        <v>4.7047812E7</v>
      </c>
      <c r="G100" s="652">
        <v>9.464526207407406E7</v>
      </c>
      <c r="H100" s="652">
        <v>2.5341439925925925E7</v>
      </c>
      <c r="I100" s="652"/>
      <c r="J100" s="652"/>
      <c r="K100" s="652">
        <v>1.5261581E8</v>
      </c>
      <c r="L100" s="652">
        <v>3.6901715E7</v>
      </c>
      <c r="M100" s="652">
        <v>1.15714095E8</v>
      </c>
      <c r="N100" s="652">
        <v>1.06504044E8</v>
      </c>
      <c r="O100" s="652">
        <v>9210051.0</v>
      </c>
      <c r="P100" s="652"/>
      <c r="Q100" s="652"/>
      <c r="R100" s="652">
        <v>0.0</v>
      </c>
      <c r="S100" s="652">
        <v>0.0</v>
      </c>
      <c r="T100" s="652">
        <v>0.0</v>
      </c>
      <c r="U100" s="652">
        <v>1.1153048E7</v>
      </c>
      <c r="V100" s="652">
        <v>6270303.0</v>
      </c>
      <c r="W100" s="652">
        <v>1.0791363185185185E7</v>
      </c>
      <c r="X100" s="652">
        <v>-1.0791363185185185E7</v>
      </c>
      <c r="Y100" s="652"/>
      <c r="Z100" s="652"/>
      <c r="AA100" s="652">
        <v>0.0</v>
      </c>
      <c r="AB100" s="652">
        <v>0.0</v>
      </c>
      <c r="AC100" s="652">
        <v>0.0</v>
      </c>
      <c r="AD100" s="652">
        <v>1.1152921E7</v>
      </c>
      <c r="AE100" s="652">
        <v>-1.1152921E7</v>
      </c>
      <c r="AF100" s="652"/>
      <c r="AG100" s="652"/>
      <c r="AH100" s="652">
        <v>3.0377322E7</v>
      </c>
      <c r="AI100" s="652">
        <v>1.6690316E7</v>
      </c>
      <c r="AJ100" s="652">
        <v>1.3687006E7</v>
      </c>
      <c r="AK100" s="652">
        <v>1.0921333E7</v>
      </c>
      <c r="AL100" s="652">
        <v>6724303.0</v>
      </c>
      <c r="AM100" s="652">
        <v>1.1624294185185185E7</v>
      </c>
      <c r="AN100" s="652">
        <v>2062711.8148148153</v>
      </c>
      <c r="AO100" s="652"/>
      <c r="AP100" s="652"/>
      <c r="AQ100" s="652">
        <v>2.9897593E7</v>
      </c>
      <c r="AR100" s="652">
        <v>1.6390809E7</v>
      </c>
      <c r="AS100" s="652">
        <v>1.3506784E7</v>
      </c>
      <c r="AT100" s="652">
        <v>1.1240469E7</v>
      </c>
      <c r="AU100" s="652">
        <v>2266315.0</v>
      </c>
      <c r="AV100" s="652"/>
      <c r="AW100" s="652"/>
      <c r="AX100" s="652">
        <v>6.416658E7</v>
      </c>
      <c r="AY100" s="652">
        <v>0.0</v>
      </c>
      <c r="AZ100" s="652">
        <v>6.416658E7</v>
      </c>
      <c r="BA100" s="652">
        <v>1.9850025E7</v>
      </c>
      <c r="BB100" s="652">
        <v>8015750.0</v>
      </c>
      <c r="BC100" s="652">
        <v>2.3726492037037037E7</v>
      </c>
      <c r="BD100" s="652">
        <v>4.044008796296296E7</v>
      </c>
      <c r="BE100" s="652"/>
      <c r="BF100" s="652"/>
      <c r="BG100" s="652">
        <v>6.1689952E7</v>
      </c>
      <c r="BH100" s="652">
        <v>0.0</v>
      </c>
      <c r="BI100" s="652">
        <v>6.1689952E7</v>
      </c>
      <c r="BJ100" s="652">
        <v>2.8466873E7</v>
      </c>
      <c r="BK100" s="652">
        <v>3.3223079E7</v>
      </c>
      <c r="BL100" s="652"/>
      <c r="BM100" s="652"/>
      <c r="BN100" s="652">
        <v>2.079073E7</v>
      </c>
      <c r="BO100" s="652">
        <v>1.1469778E7</v>
      </c>
      <c r="BP100" s="652">
        <v>9320952.0</v>
      </c>
      <c r="BQ100" s="652">
        <v>8542699.0</v>
      </c>
      <c r="BR100" s="652">
        <v>7843840.0</v>
      </c>
      <c r="BS100" s="652">
        <v>9181372.555555556</v>
      </c>
      <c r="BT100" s="652">
        <v>139579.44444444403</v>
      </c>
      <c r="BU100" s="652"/>
      <c r="BV100" s="652"/>
      <c r="BW100" s="652">
        <v>1.9675E7</v>
      </c>
      <c r="BX100" s="652">
        <v>1.1375E7</v>
      </c>
      <c r="BY100" s="652">
        <v>8300000.0</v>
      </c>
      <c r="BZ100" s="651">
        <v>9948056.0</v>
      </c>
      <c r="CA100" s="651">
        <v>-1648056.0</v>
      </c>
      <c r="CB100" s="651"/>
      <c r="CC100" s="651"/>
      <c r="CD100" s="651">
        <v>1.3178638E7</v>
      </c>
      <c r="CE100" s="651">
        <v>7129665.0</v>
      </c>
      <c r="CF100" s="651">
        <v>6048973.0</v>
      </c>
      <c r="CG100" s="651">
        <v>7106203.0</v>
      </c>
      <c r="CH100" s="652">
        <v>5397225.0</v>
      </c>
      <c r="CI100" s="652">
        <v>7427684.111111111</v>
      </c>
      <c r="CJ100" s="652">
        <v>-1378711.111111111</v>
      </c>
      <c r="CK100" s="652"/>
      <c r="CL100" s="652"/>
      <c r="CM100" s="652">
        <v>2.1545138E7</v>
      </c>
      <c r="CN100" s="652">
        <v>9135905.0</v>
      </c>
      <c r="CO100" s="652">
        <v>1.2409233E7</v>
      </c>
      <c r="CP100" s="652">
        <v>8346795.0</v>
      </c>
      <c r="CQ100" s="652">
        <v>4062438.0</v>
      </c>
      <c r="CR100" s="652"/>
      <c r="CS100" s="652"/>
      <c r="CT100" s="651">
        <v>2.6174591E7</v>
      </c>
      <c r="CU100" s="651">
        <v>0.0</v>
      </c>
      <c r="CV100" s="651">
        <v>2.6174591E7</v>
      </c>
      <c r="CW100" s="651">
        <v>1.9020762E7</v>
      </c>
      <c r="CX100" s="651">
        <v>7423421.0</v>
      </c>
      <c r="CY100" s="651">
        <v>2.0100558296296295E7</v>
      </c>
      <c r="CZ100" s="651">
        <v>6074032.703703705</v>
      </c>
      <c r="DA100" s="651"/>
      <c r="DB100" s="651"/>
      <c r="DC100" s="651">
        <v>1.9808127E7</v>
      </c>
      <c r="DD100" s="651">
        <v>0.0</v>
      </c>
      <c r="DE100" s="651">
        <v>1.9808127E7</v>
      </c>
      <c r="DF100" s="651">
        <v>2.2104954E7</v>
      </c>
      <c r="DG100" s="651">
        <v>-2296827.0</v>
      </c>
      <c r="DH100" s="651"/>
      <c r="DI100" s="651"/>
      <c r="DJ100" s="651">
        <v>588600.0</v>
      </c>
      <c r="DK100" s="651">
        <v>0.0</v>
      </c>
      <c r="DL100" s="651">
        <v>588600.0</v>
      </c>
      <c r="DM100" s="651">
        <v>1.2017182E7</v>
      </c>
      <c r="DN100" s="651">
        <v>5372970.0</v>
      </c>
      <c r="DO100" s="651">
        <v>1.1793497703703703E7</v>
      </c>
      <c r="DP100" s="651">
        <v>-1.1204897703703703E7</v>
      </c>
      <c r="DQ100" s="651"/>
      <c r="DR100" s="651"/>
      <c r="DS100" s="651">
        <v>0.0</v>
      </c>
      <c r="DT100" s="651">
        <v>0.0</v>
      </c>
      <c r="DU100" s="651">
        <v>0.0</v>
      </c>
      <c r="DV100" s="651">
        <v>1.5243976E7</v>
      </c>
      <c r="DW100" s="651">
        <v>-1.5243976E7</v>
      </c>
      <c r="DX100" s="651"/>
      <c r="DY100" s="651"/>
    </row>
    <row r="101" ht="12.0" customHeight="1">
      <c r="A101" s="651">
        <v>201707.0</v>
      </c>
      <c r="B101" s="652">
        <v>1.56899604E8</v>
      </c>
      <c r="C101" s="652">
        <v>4.1330596E7</v>
      </c>
      <c r="D101" s="652">
        <v>1.15569008E8</v>
      </c>
      <c r="E101" s="652">
        <v>7.9182109E7</v>
      </c>
      <c r="F101" s="652">
        <v>3.434398E7</v>
      </c>
      <c r="G101" s="652">
        <v>8.496653922222222E7</v>
      </c>
      <c r="H101" s="652">
        <v>3.0602468777777776E7</v>
      </c>
      <c r="I101" s="652"/>
      <c r="J101" s="652"/>
      <c r="K101" s="652">
        <v>1.48989399E8</v>
      </c>
      <c r="L101" s="652">
        <v>4.099042E7</v>
      </c>
      <c r="M101" s="652">
        <v>1.07998979E8</v>
      </c>
      <c r="N101" s="652">
        <v>8.6887762E7</v>
      </c>
      <c r="O101" s="652">
        <v>2.1111217E7</v>
      </c>
      <c r="P101" s="652"/>
      <c r="Q101" s="652"/>
      <c r="R101" s="652">
        <v>0.0</v>
      </c>
      <c r="S101" s="652">
        <v>0.0</v>
      </c>
      <c r="T101" s="652">
        <v>0.0</v>
      </c>
      <c r="U101" s="652">
        <v>7330196.0</v>
      </c>
      <c r="V101" s="652">
        <v>2534869.0</v>
      </c>
      <c r="W101" s="652">
        <v>6974986.592592592</v>
      </c>
      <c r="X101" s="652">
        <v>-6974986.592592592</v>
      </c>
      <c r="Y101" s="652"/>
      <c r="Z101" s="652"/>
      <c r="AA101" s="652">
        <v>0.0</v>
      </c>
      <c r="AB101" s="652">
        <v>0.0</v>
      </c>
      <c r="AC101" s="652">
        <v>0.0</v>
      </c>
      <c r="AD101" s="652">
        <v>6548384.0</v>
      </c>
      <c r="AE101" s="652">
        <v>-6548384.0</v>
      </c>
      <c r="AF101" s="652"/>
      <c r="AG101" s="652"/>
      <c r="AH101" s="652">
        <v>2.8959957E7</v>
      </c>
      <c r="AI101" s="652">
        <v>1.5934144E7</v>
      </c>
      <c r="AJ101" s="652">
        <v>1.3025813E7</v>
      </c>
      <c r="AK101" s="652">
        <v>1.0045458E7</v>
      </c>
      <c r="AL101" s="652">
        <v>6096951.0</v>
      </c>
      <c r="AM101" s="652">
        <v>1.0717851037037037E7</v>
      </c>
      <c r="AN101" s="652">
        <v>2307961.9629629627</v>
      </c>
      <c r="AO101" s="652"/>
      <c r="AP101" s="652"/>
      <c r="AQ101" s="652">
        <v>3.1181746E7</v>
      </c>
      <c r="AR101" s="652">
        <v>1.7131978E7</v>
      </c>
      <c r="AS101" s="652">
        <v>1.4049768E7</v>
      </c>
      <c r="AT101" s="652">
        <v>1.1800108E7</v>
      </c>
      <c r="AU101" s="652">
        <v>2249660.0</v>
      </c>
      <c r="AV101" s="652"/>
      <c r="AW101" s="652"/>
      <c r="AX101" s="652">
        <v>5.103054E7</v>
      </c>
      <c r="AY101" s="652">
        <v>0.0</v>
      </c>
      <c r="AZ101" s="652">
        <v>5.103054E7</v>
      </c>
      <c r="BA101" s="652">
        <v>1.8830465E7</v>
      </c>
      <c r="BB101" s="652">
        <v>5214450.0</v>
      </c>
      <c r="BC101" s="652">
        <v>2.1601911296296295E7</v>
      </c>
      <c r="BD101" s="652">
        <v>2.9428628703703705E7</v>
      </c>
      <c r="BE101" s="652"/>
      <c r="BF101" s="652"/>
      <c r="BG101" s="652">
        <v>5.0589468E7</v>
      </c>
      <c r="BH101" s="652">
        <v>0.0</v>
      </c>
      <c r="BI101" s="652">
        <v>5.0589468E7</v>
      </c>
      <c r="BJ101" s="652">
        <v>2.315067E7</v>
      </c>
      <c r="BK101" s="652">
        <v>2.7438798E7</v>
      </c>
      <c r="BL101" s="652"/>
      <c r="BM101" s="652"/>
      <c r="BN101" s="652">
        <v>3.2082291E7</v>
      </c>
      <c r="BO101" s="652">
        <v>1.7688065E7</v>
      </c>
      <c r="BP101" s="652">
        <v>1.4394226E7</v>
      </c>
      <c r="BQ101" s="652">
        <v>6478760.0</v>
      </c>
      <c r="BR101" s="652">
        <v>5086524.0</v>
      </c>
      <c r="BS101" s="652">
        <v>7441870.37037037</v>
      </c>
      <c r="BT101" s="652">
        <v>6952355.62962963</v>
      </c>
      <c r="BU101" s="652"/>
      <c r="BV101" s="652"/>
      <c r="BW101" s="652">
        <v>2.465E7</v>
      </c>
      <c r="BX101" s="652">
        <v>1.34E7</v>
      </c>
      <c r="BY101" s="652">
        <v>1.125E7</v>
      </c>
      <c r="BZ101" s="651">
        <v>7417500.0</v>
      </c>
      <c r="CA101" s="651">
        <v>3832500.0</v>
      </c>
      <c r="CB101" s="651"/>
      <c r="CC101" s="651"/>
      <c r="CD101" s="651">
        <v>1.4753919E7</v>
      </c>
      <c r="CE101" s="651">
        <v>7708387.0</v>
      </c>
      <c r="CF101" s="651">
        <v>7045532.0</v>
      </c>
      <c r="CG101" s="651">
        <v>5706693.0</v>
      </c>
      <c r="CH101" s="652">
        <v>4351430.0</v>
      </c>
      <c r="CI101" s="652">
        <v>6128194.407407408</v>
      </c>
      <c r="CJ101" s="652">
        <v>917337.5925925924</v>
      </c>
      <c r="CK101" s="652"/>
      <c r="CL101" s="652"/>
      <c r="CM101" s="652">
        <v>2.2430001E7</v>
      </c>
      <c r="CN101" s="652">
        <v>1.0458442E7</v>
      </c>
      <c r="CO101" s="652">
        <v>1.1971559E7</v>
      </c>
      <c r="CP101" s="652">
        <v>6886227.0</v>
      </c>
      <c r="CQ101" s="652">
        <v>5085332.0</v>
      </c>
      <c r="CR101" s="652"/>
      <c r="CS101" s="652"/>
      <c r="CT101" s="651">
        <v>2.9579337E7</v>
      </c>
      <c r="CU101" s="651">
        <v>0.0</v>
      </c>
      <c r="CV101" s="651">
        <v>2.9579337E7</v>
      </c>
      <c r="CW101" s="651">
        <v>1.6216418E7</v>
      </c>
      <c r="CX101" s="651">
        <v>6107298.0</v>
      </c>
      <c r="CY101" s="651">
        <v>1.7658656296296295E7</v>
      </c>
      <c r="CZ101" s="651">
        <v>1.1920680703703705E7</v>
      </c>
      <c r="DA101" s="651"/>
      <c r="DB101" s="651"/>
      <c r="DC101" s="651">
        <v>2.0138184E7</v>
      </c>
      <c r="DD101" s="651">
        <v>0.0</v>
      </c>
      <c r="DE101" s="651">
        <v>2.0138184E7</v>
      </c>
      <c r="DF101" s="651">
        <v>1.7976625E7</v>
      </c>
      <c r="DG101" s="651">
        <v>2161559.0</v>
      </c>
      <c r="DH101" s="651"/>
      <c r="DI101" s="651"/>
      <c r="DJ101" s="651">
        <v>493560.0</v>
      </c>
      <c r="DK101" s="651">
        <v>0.0</v>
      </c>
      <c r="DL101" s="651">
        <v>493560.0</v>
      </c>
      <c r="DM101" s="651">
        <v>1.4574119E7</v>
      </c>
      <c r="DN101" s="651">
        <v>4952458.0</v>
      </c>
      <c r="DO101" s="651">
        <v>1.4443069222222222E7</v>
      </c>
      <c r="DP101" s="651">
        <v>-1.3949509222222222E7</v>
      </c>
      <c r="DQ101" s="651"/>
      <c r="DR101" s="651"/>
      <c r="DS101" s="651">
        <v>0.0</v>
      </c>
      <c r="DT101" s="651">
        <v>0.0</v>
      </c>
      <c r="DU101" s="651">
        <v>0.0</v>
      </c>
      <c r="DV101" s="651">
        <v>1.3108249E7</v>
      </c>
      <c r="DW101" s="651">
        <v>-1.3108249E7</v>
      </c>
      <c r="DX101" s="651"/>
      <c r="DY101" s="651"/>
    </row>
    <row r="102" ht="12.0" customHeight="1">
      <c r="A102" s="651">
        <v>201708.0</v>
      </c>
      <c r="B102" s="652">
        <v>1.24366997E8</v>
      </c>
      <c r="C102" s="652">
        <v>3.3042447E7</v>
      </c>
      <c r="D102" s="652">
        <v>9.132455E7</v>
      </c>
      <c r="E102" s="652">
        <v>8.3305185E7</v>
      </c>
      <c r="F102" s="652">
        <v>3.4739113E7</v>
      </c>
      <c r="G102" s="652">
        <v>8.708579077777778E7</v>
      </c>
      <c r="H102" s="652">
        <v>4238759.222222226</v>
      </c>
      <c r="I102" s="652"/>
      <c r="J102" s="652"/>
      <c r="K102" s="652">
        <v>1.23544867E8</v>
      </c>
      <c r="L102" s="652">
        <v>3.1883335E7</v>
      </c>
      <c r="M102" s="652">
        <v>9.1661532E7</v>
      </c>
      <c r="N102" s="652">
        <v>8.1286484E7</v>
      </c>
      <c r="O102" s="652">
        <v>1.0375048E7</v>
      </c>
      <c r="P102" s="652"/>
      <c r="Q102" s="652"/>
      <c r="R102" s="652">
        <v>0.0</v>
      </c>
      <c r="S102" s="652">
        <v>0.0</v>
      </c>
      <c r="T102" s="652">
        <v>0.0</v>
      </c>
      <c r="U102" s="652">
        <v>1.2040711E7</v>
      </c>
      <c r="V102" s="652">
        <v>2665939.0</v>
      </c>
      <c r="W102" s="652">
        <v>1.1346283444444444E7</v>
      </c>
      <c r="X102" s="652">
        <v>-1.1346283444444444E7</v>
      </c>
      <c r="Y102" s="652"/>
      <c r="Z102" s="652"/>
      <c r="AA102" s="652">
        <v>0.0</v>
      </c>
      <c r="AB102" s="652">
        <v>0.0</v>
      </c>
      <c r="AC102" s="652">
        <v>0.0</v>
      </c>
      <c r="AD102" s="652">
        <v>8662745.0</v>
      </c>
      <c r="AE102" s="652">
        <v>-8662745.0</v>
      </c>
      <c r="AF102" s="652"/>
      <c r="AG102" s="652"/>
      <c r="AH102" s="652">
        <v>3.0611007E7</v>
      </c>
      <c r="AI102" s="652">
        <v>1.6471808E7</v>
      </c>
      <c r="AJ102" s="652">
        <v>1.4139199E7</v>
      </c>
      <c r="AK102" s="652">
        <v>9460271.0</v>
      </c>
      <c r="AL102" s="652">
        <v>6035700.0</v>
      </c>
      <c r="AM102" s="652">
        <v>1.0253947148148147E7</v>
      </c>
      <c r="AN102" s="652">
        <v>3885251.8518518526</v>
      </c>
      <c r="AO102" s="652"/>
      <c r="AP102" s="652"/>
      <c r="AQ102" s="652">
        <v>3.0382705E7</v>
      </c>
      <c r="AR102" s="652">
        <v>1.6486266E7</v>
      </c>
      <c r="AS102" s="652">
        <v>1.3896439E7</v>
      </c>
      <c r="AT102" s="652">
        <v>1.1474923E7</v>
      </c>
      <c r="AU102" s="652">
        <v>2421516.0</v>
      </c>
      <c r="AV102" s="652"/>
      <c r="AW102" s="652"/>
      <c r="AX102" s="652">
        <v>3.946374E7</v>
      </c>
      <c r="AY102" s="652">
        <v>0.0</v>
      </c>
      <c r="AZ102" s="652">
        <v>3.946374E7</v>
      </c>
      <c r="BA102" s="652">
        <v>1.7406694E7</v>
      </c>
      <c r="BB102" s="652">
        <v>5608746.0</v>
      </c>
      <c r="BC102" s="652">
        <v>1.9456011925925925E7</v>
      </c>
      <c r="BD102" s="652">
        <v>2.0007728074074075E7</v>
      </c>
      <c r="BE102" s="652"/>
      <c r="BF102" s="652"/>
      <c r="BG102" s="652">
        <v>4.083118E7</v>
      </c>
      <c r="BH102" s="652">
        <v>0.0</v>
      </c>
      <c r="BI102" s="652">
        <v>4.083118E7</v>
      </c>
      <c r="BJ102" s="652">
        <v>1.9053795E7</v>
      </c>
      <c r="BK102" s="652">
        <v>2.1777385E7</v>
      </c>
      <c r="BL102" s="652"/>
      <c r="BM102" s="652"/>
      <c r="BN102" s="652">
        <v>1.5964293E7</v>
      </c>
      <c r="BO102" s="652">
        <v>8961883.0</v>
      </c>
      <c r="BP102" s="652">
        <v>7002410.0</v>
      </c>
      <c r="BQ102" s="652">
        <v>5916151.0</v>
      </c>
      <c r="BR102" s="652">
        <v>5088104.0</v>
      </c>
      <c r="BS102" s="652">
        <v>6373511.222222222</v>
      </c>
      <c r="BT102" s="652">
        <v>628898.777777778</v>
      </c>
      <c r="BU102" s="652"/>
      <c r="BV102" s="652"/>
      <c r="BW102" s="652">
        <v>1.205E7</v>
      </c>
      <c r="BX102" s="652">
        <v>5887500.0</v>
      </c>
      <c r="BY102" s="652">
        <v>6162500.0</v>
      </c>
      <c r="BZ102" s="651">
        <v>6903611.0</v>
      </c>
      <c r="CA102" s="651">
        <v>-741111.0</v>
      </c>
      <c r="CB102" s="651"/>
      <c r="CC102" s="651"/>
      <c r="CD102" s="651">
        <v>1.5189414E7</v>
      </c>
      <c r="CE102" s="651">
        <v>7608756.0</v>
      </c>
      <c r="CF102" s="651">
        <v>7580658.0</v>
      </c>
      <c r="CG102" s="651">
        <v>5646554.0</v>
      </c>
      <c r="CH102" s="652">
        <v>4455478.0</v>
      </c>
      <c r="CI102" s="652">
        <v>6119856.37037037</v>
      </c>
      <c r="CJ102" s="652">
        <v>1460801.6296296297</v>
      </c>
      <c r="CK102" s="652"/>
      <c r="CL102" s="652"/>
      <c r="CM102" s="652">
        <v>2.1208497E7</v>
      </c>
      <c r="CN102" s="652">
        <v>9509569.0</v>
      </c>
      <c r="CO102" s="652">
        <v>1.1698928E7</v>
      </c>
      <c r="CP102" s="652">
        <v>6810476.0</v>
      </c>
      <c r="CQ102" s="652">
        <v>4888452.0</v>
      </c>
      <c r="CR102" s="652"/>
      <c r="CS102" s="652"/>
      <c r="CT102" s="651">
        <v>2.2596383E7</v>
      </c>
      <c r="CU102" s="651">
        <v>0.0</v>
      </c>
      <c r="CV102" s="651">
        <v>2.2596383E7</v>
      </c>
      <c r="CW102" s="651">
        <v>1.7348393E7</v>
      </c>
      <c r="CX102" s="651">
        <v>6212842.0</v>
      </c>
      <c r="CY102" s="651">
        <v>1.819734351851852E7</v>
      </c>
      <c r="CZ102" s="651">
        <v>4399039.481481481</v>
      </c>
      <c r="DA102" s="651"/>
      <c r="DB102" s="651"/>
      <c r="DC102" s="651">
        <v>1.9072485E7</v>
      </c>
      <c r="DD102" s="651">
        <v>0.0</v>
      </c>
      <c r="DE102" s="651">
        <v>1.9072485E7</v>
      </c>
      <c r="DF102" s="651">
        <v>1.4884258E7</v>
      </c>
      <c r="DG102" s="651">
        <v>4188227.0</v>
      </c>
      <c r="DH102" s="651"/>
      <c r="DI102" s="651"/>
      <c r="DJ102" s="651">
        <v>542160.0</v>
      </c>
      <c r="DK102" s="651">
        <v>0.0</v>
      </c>
      <c r="DL102" s="651">
        <v>542160.0</v>
      </c>
      <c r="DM102" s="651">
        <v>1.5486411E7</v>
      </c>
      <c r="DN102" s="651">
        <v>4672304.0</v>
      </c>
      <c r="DO102" s="651">
        <v>1.5338837148148147E7</v>
      </c>
      <c r="DP102" s="651">
        <v>-1.4796677148148147E7</v>
      </c>
      <c r="DQ102" s="651"/>
      <c r="DR102" s="651"/>
      <c r="DS102" s="651">
        <v>0.0</v>
      </c>
      <c r="DT102" s="651">
        <v>0.0</v>
      </c>
      <c r="DU102" s="651">
        <v>0.0</v>
      </c>
      <c r="DV102" s="651">
        <v>1.3496675E7</v>
      </c>
      <c r="DW102" s="651">
        <v>-1.3496675E7</v>
      </c>
      <c r="DX102" s="651"/>
      <c r="DY102" s="651"/>
    </row>
    <row r="103" ht="12.0" customHeight="1">
      <c r="A103" s="651">
        <v>201709.0</v>
      </c>
      <c r="B103" s="652">
        <v>1.30665744E8</v>
      </c>
      <c r="C103" s="652">
        <v>3.985143E7</v>
      </c>
      <c r="D103" s="652">
        <v>9.0814314E7</v>
      </c>
      <c r="E103" s="652">
        <v>8.3049877E7</v>
      </c>
      <c r="F103" s="652">
        <v>3.3571345E7</v>
      </c>
      <c r="G103" s="652">
        <v>8.648901292592593E7</v>
      </c>
      <c r="H103" s="652">
        <v>4325301.074074073</v>
      </c>
      <c r="I103" s="652"/>
      <c r="J103" s="652"/>
      <c r="K103" s="652">
        <v>1.20686279E8</v>
      </c>
      <c r="L103" s="652">
        <v>3.7396001E7</v>
      </c>
      <c r="M103" s="652">
        <v>8.3290278E7</v>
      </c>
      <c r="N103" s="652">
        <v>8.5800758E7</v>
      </c>
      <c r="O103" s="652">
        <v>-2510480.0</v>
      </c>
      <c r="P103" s="652"/>
      <c r="Q103" s="652"/>
      <c r="R103" s="652">
        <v>0.0</v>
      </c>
      <c r="S103" s="652">
        <v>0.0</v>
      </c>
      <c r="T103" s="652">
        <v>0.0</v>
      </c>
      <c r="U103" s="652">
        <v>1.236854E7</v>
      </c>
      <c r="V103" s="652">
        <v>2624384.0</v>
      </c>
      <c r="W103" s="652">
        <v>1.1646750666666666E7</v>
      </c>
      <c r="X103" s="652">
        <v>-1.1646750666666666E7</v>
      </c>
      <c r="Y103" s="652"/>
      <c r="Z103" s="652"/>
      <c r="AA103" s="652">
        <v>0.0</v>
      </c>
      <c r="AB103" s="652">
        <v>0.0</v>
      </c>
      <c r="AC103" s="652">
        <v>0.0</v>
      </c>
      <c r="AD103" s="652">
        <v>1.1106727E7</v>
      </c>
      <c r="AE103" s="652">
        <v>-1.1106727E7</v>
      </c>
      <c r="AF103" s="652"/>
      <c r="AG103" s="652"/>
      <c r="AH103" s="652">
        <v>3.1779027E7</v>
      </c>
      <c r="AI103" s="652">
        <v>1.7054924E7</v>
      </c>
      <c r="AJ103" s="652">
        <v>1.4724103E7</v>
      </c>
      <c r="AK103" s="652">
        <v>9480575.0</v>
      </c>
      <c r="AL103" s="652">
        <v>5848565.0</v>
      </c>
      <c r="AM103" s="652">
        <v>1.0302211518518519E7</v>
      </c>
      <c r="AN103" s="652">
        <v>4421891.481481481</v>
      </c>
      <c r="AO103" s="652"/>
      <c r="AP103" s="652"/>
      <c r="AQ103" s="652">
        <v>3.1252334E7</v>
      </c>
      <c r="AR103" s="652">
        <v>1.6943981E7</v>
      </c>
      <c r="AS103" s="652">
        <v>1.4308353E7</v>
      </c>
      <c r="AT103" s="652">
        <v>1.160377E7</v>
      </c>
      <c r="AU103" s="652">
        <v>2704583.0</v>
      </c>
      <c r="AV103" s="652"/>
      <c r="AW103" s="652"/>
      <c r="AX103" s="652">
        <v>3.038742E7</v>
      </c>
      <c r="AY103" s="652">
        <v>0.0</v>
      </c>
      <c r="AZ103" s="652">
        <v>3.038742E7</v>
      </c>
      <c r="BA103" s="652">
        <v>1.5094492E7</v>
      </c>
      <c r="BB103" s="652">
        <v>5217835.0</v>
      </c>
      <c r="BC103" s="652">
        <v>1.6613807777777778E7</v>
      </c>
      <c r="BD103" s="652">
        <v>1.3773612222222222E7</v>
      </c>
      <c r="BE103" s="652"/>
      <c r="BF103" s="652"/>
      <c r="BG103" s="652">
        <v>3.0417264E7</v>
      </c>
      <c r="BH103" s="652">
        <v>0.0</v>
      </c>
      <c r="BI103" s="652">
        <v>3.0417264E7</v>
      </c>
      <c r="BJ103" s="652">
        <v>1.8657962E7</v>
      </c>
      <c r="BK103" s="652">
        <v>1.1759302E7</v>
      </c>
      <c r="BL103" s="652"/>
      <c r="BM103" s="652"/>
      <c r="BN103" s="652">
        <v>2.8790612E7</v>
      </c>
      <c r="BO103" s="652">
        <v>1.5981627E7</v>
      </c>
      <c r="BP103" s="652">
        <v>1.2808985E7</v>
      </c>
      <c r="BQ103" s="652">
        <v>6915382.0</v>
      </c>
      <c r="BR103" s="652">
        <v>5070072.0</v>
      </c>
      <c r="BS103" s="652">
        <v>7727506.074074074</v>
      </c>
      <c r="BT103" s="652">
        <v>5081478.925925926</v>
      </c>
      <c r="BU103" s="652"/>
      <c r="BV103" s="652"/>
      <c r="BW103" s="652">
        <v>1.6625E7</v>
      </c>
      <c r="BX103" s="652">
        <v>9940000.0</v>
      </c>
      <c r="BY103" s="652">
        <v>6685000.0</v>
      </c>
      <c r="BZ103" s="651">
        <v>6804352.0</v>
      </c>
      <c r="CA103" s="651">
        <v>-119352.0</v>
      </c>
      <c r="CB103" s="651"/>
      <c r="CC103" s="651"/>
      <c r="CD103" s="651">
        <v>1.2673445E7</v>
      </c>
      <c r="CE103" s="651">
        <v>6814879.0</v>
      </c>
      <c r="CF103" s="651">
        <v>5858566.0</v>
      </c>
      <c r="CG103" s="651">
        <v>5614774.0</v>
      </c>
      <c r="CH103" s="652">
        <v>4195482.0</v>
      </c>
      <c r="CI103" s="652">
        <v>5943609.111111111</v>
      </c>
      <c r="CJ103" s="652">
        <v>-85043.11111111101</v>
      </c>
      <c r="CK103" s="652"/>
      <c r="CL103" s="652"/>
      <c r="CM103" s="652">
        <v>2.0593197E7</v>
      </c>
      <c r="CN103" s="652">
        <v>1.051202E7</v>
      </c>
      <c r="CO103" s="652">
        <v>1.0081177E7</v>
      </c>
      <c r="CP103" s="652">
        <v>6783236.0</v>
      </c>
      <c r="CQ103" s="652">
        <v>3297941.0</v>
      </c>
      <c r="CR103" s="652"/>
      <c r="CS103" s="652"/>
      <c r="CT103" s="651">
        <v>2.581124E7</v>
      </c>
      <c r="CU103" s="651">
        <v>0.0</v>
      </c>
      <c r="CV103" s="651">
        <v>2.581124E7</v>
      </c>
      <c r="CW103" s="651">
        <v>2.1571601E7</v>
      </c>
      <c r="CX103" s="651">
        <v>5907015.0</v>
      </c>
      <c r="CY103" s="651">
        <v>2.2323205E7</v>
      </c>
      <c r="CZ103" s="651">
        <v>3488035.0</v>
      </c>
      <c r="DA103" s="651"/>
      <c r="DB103" s="651"/>
      <c r="DC103" s="651">
        <v>2.1798484E7</v>
      </c>
      <c r="DD103" s="651">
        <v>0.0</v>
      </c>
      <c r="DE103" s="651">
        <v>2.1798484E7</v>
      </c>
      <c r="DF103" s="651">
        <v>1.8459147E7</v>
      </c>
      <c r="DG103" s="651">
        <v>3339337.0</v>
      </c>
      <c r="DH103" s="651"/>
      <c r="DI103" s="651"/>
      <c r="DJ103" s="651">
        <v>1224000.0</v>
      </c>
      <c r="DK103" s="651">
        <v>0.0</v>
      </c>
      <c r="DL103" s="651">
        <v>1224000.0</v>
      </c>
      <c r="DM103" s="651">
        <v>1.2004513E7</v>
      </c>
      <c r="DN103" s="651">
        <v>4707992.0</v>
      </c>
      <c r="DO103" s="651">
        <v>1.1931922777777778E7</v>
      </c>
      <c r="DP103" s="651">
        <v>-1.0707922777777778E7</v>
      </c>
      <c r="DQ103" s="651"/>
      <c r="DR103" s="651"/>
      <c r="DS103" s="651">
        <v>0.0</v>
      </c>
      <c r="DT103" s="651">
        <v>0.0</v>
      </c>
      <c r="DU103" s="651">
        <v>0.0</v>
      </c>
      <c r="DV103" s="651">
        <v>1.2385564E7</v>
      </c>
      <c r="DW103" s="651">
        <v>-1.2385564E7</v>
      </c>
      <c r="DX103" s="651"/>
      <c r="DY103" s="651"/>
    </row>
    <row r="104" ht="12.0" customHeight="1">
      <c r="A104" s="651">
        <v>201710.0</v>
      </c>
      <c r="B104" s="652">
        <v>1.32822004E8</v>
      </c>
      <c r="C104" s="652">
        <v>3.9900287E7</v>
      </c>
      <c r="D104" s="652">
        <v>9.2921717E7</v>
      </c>
      <c r="E104" s="652">
        <v>7.9413395E7</v>
      </c>
      <c r="F104" s="652">
        <v>3.4664719E7</v>
      </c>
      <c r="G104" s="652">
        <v>8.34546964074074E7</v>
      </c>
      <c r="H104" s="652">
        <v>9467020.592592591</v>
      </c>
      <c r="I104" s="652"/>
      <c r="J104" s="652"/>
      <c r="K104" s="652">
        <v>1.5233529E8</v>
      </c>
      <c r="L104" s="652">
        <v>4.8163199E7</v>
      </c>
      <c r="M104" s="652">
        <v>1.04172091E8</v>
      </c>
      <c r="N104" s="652">
        <v>9.0141643E7</v>
      </c>
      <c r="O104" s="652">
        <v>1.4030448E7</v>
      </c>
      <c r="P104" s="652"/>
      <c r="Q104" s="652"/>
      <c r="R104" s="652">
        <v>0.0</v>
      </c>
      <c r="S104" s="652">
        <v>0.0</v>
      </c>
      <c r="T104" s="652">
        <v>0.0</v>
      </c>
      <c r="U104" s="652">
        <v>1.0344943E7</v>
      </c>
      <c r="V104" s="652">
        <v>2369774.0</v>
      </c>
      <c r="W104" s="652">
        <v>9754189.74074074</v>
      </c>
      <c r="X104" s="652">
        <v>-9754189.74074074</v>
      </c>
      <c r="Y104" s="652"/>
      <c r="Z104" s="652"/>
      <c r="AA104" s="652">
        <v>0.0</v>
      </c>
      <c r="AB104" s="652">
        <v>0.0</v>
      </c>
      <c r="AC104" s="652">
        <v>0.0</v>
      </c>
      <c r="AD104" s="652">
        <v>8967158.0</v>
      </c>
      <c r="AE104" s="652">
        <v>-8967158.0</v>
      </c>
      <c r="AF104" s="652"/>
      <c r="AG104" s="652"/>
      <c r="AH104" s="652">
        <v>3.8449188E7</v>
      </c>
      <c r="AI104" s="652">
        <v>2.0690684E7</v>
      </c>
      <c r="AJ104" s="652">
        <v>1.7758504E7</v>
      </c>
      <c r="AK104" s="652">
        <v>1.058697E7</v>
      </c>
      <c r="AL104" s="652">
        <v>6107268.0</v>
      </c>
      <c r="AM104" s="652">
        <v>1.1570584962962963E7</v>
      </c>
      <c r="AN104" s="652">
        <v>6187919.037037037</v>
      </c>
      <c r="AO104" s="652"/>
      <c r="AP104" s="652"/>
      <c r="AQ104" s="652">
        <v>3.7396576E7</v>
      </c>
      <c r="AR104" s="652">
        <v>2.0205188E7</v>
      </c>
      <c r="AS104" s="652">
        <v>1.7191388E7</v>
      </c>
      <c r="AT104" s="652">
        <v>1.1827149E7</v>
      </c>
      <c r="AU104" s="652">
        <v>5364239.0</v>
      </c>
      <c r="AV104" s="652"/>
      <c r="AW104" s="652"/>
      <c r="AX104" s="652">
        <v>3.063582E7</v>
      </c>
      <c r="AY104" s="652">
        <v>0.0</v>
      </c>
      <c r="AZ104" s="652">
        <v>3.063582E7</v>
      </c>
      <c r="BA104" s="652">
        <v>1.4933928E7</v>
      </c>
      <c r="BB104" s="652">
        <v>5452107.0</v>
      </c>
      <c r="BC104" s="652">
        <v>1.6500890888888888E7</v>
      </c>
      <c r="BD104" s="652">
        <v>1.4134929111111112E7</v>
      </c>
      <c r="BE104" s="652"/>
      <c r="BF104" s="652"/>
      <c r="BG104" s="652">
        <v>3.4103828E7</v>
      </c>
      <c r="BH104" s="652">
        <v>0.0</v>
      </c>
      <c r="BI104" s="652">
        <v>3.4103828E7</v>
      </c>
      <c r="BJ104" s="652">
        <v>1.834467E7</v>
      </c>
      <c r="BK104" s="652">
        <v>1.5759158E7</v>
      </c>
      <c r="BL104" s="652"/>
      <c r="BM104" s="652"/>
      <c r="BN104" s="652">
        <v>2.095654E7</v>
      </c>
      <c r="BO104" s="652">
        <v>1.1256721E7</v>
      </c>
      <c r="BP104" s="652">
        <v>9699819.0</v>
      </c>
      <c r="BQ104" s="652">
        <v>7090601.0</v>
      </c>
      <c r="BR104" s="652">
        <v>5383407.0</v>
      </c>
      <c r="BS104" s="652">
        <v>7682647.296296297</v>
      </c>
      <c r="BT104" s="652">
        <v>2017171.7037037034</v>
      </c>
      <c r="BU104" s="652"/>
      <c r="BV104" s="652"/>
      <c r="BW104" s="652">
        <v>2.8995E7</v>
      </c>
      <c r="BX104" s="652">
        <v>1.55885E7</v>
      </c>
      <c r="BY104" s="652">
        <v>1.34065E7</v>
      </c>
      <c r="BZ104" s="651">
        <v>7730574.0</v>
      </c>
      <c r="CA104" s="651">
        <v>5675926.0</v>
      </c>
      <c r="CB104" s="651"/>
      <c r="CC104" s="651"/>
      <c r="CD104" s="651">
        <v>1.5235806E7</v>
      </c>
      <c r="CE104" s="651">
        <v>7952882.0</v>
      </c>
      <c r="CF104" s="651">
        <v>7282924.0</v>
      </c>
      <c r="CG104" s="651">
        <v>6149019.0</v>
      </c>
      <c r="CH104" s="652">
        <v>4681179.0</v>
      </c>
      <c r="CI104" s="652">
        <v>6579765.962962963</v>
      </c>
      <c r="CJ104" s="652">
        <v>703158.0370370373</v>
      </c>
      <c r="CK104" s="652"/>
      <c r="CL104" s="652"/>
      <c r="CM104" s="652">
        <v>2.5059733E7</v>
      </c>
      <c r="CN104" s="652">
        <v>1.2369511E7</v>
      </c>
      <c r="CO104" s="652">
        <v>1.2690222E7</v>
      </c>
      <c r="CP104" s="652">
        <v>6893165.0</v>
      </c>
      <c r="CQ104" s="652">
        <v>5797057.0</v>
      </c>
      <c r="CR104" s="652"/>
      <c r="CS104" s="652"/>
      <c r="CT104" s="651">
        <v>2.679189E7</v>
      </c>
      <c r="CU104" s="651">
        <v>0.0</v>
      </c>
      <c r="CV104" s="651">
        <v>2.679189E7</v>
      </c>
      <c r="CW104" s="651">
        <v>1.6435019E7</v>
      </c>
      <c r="CX104" s="651">
        <v>5971969.0</v>
      </c>
      <c r="CY104" s="651">
        <v>1.7644562703703705E7</v>
      </c>
      <c r="CZ104" s="651">
        <v>9147327.296296295</v>
      </c>
      <c r="DA104" s="651"/>
      <c r="DB104" s="651"/>
      <c r="DC104" s="651">
        <v>2.2780153E7</v>
      </c>
      <c r="DD104" s="651">
        <v>0.0</v>
      </c>
      <c r="DE104" s="651">
        <v>2.2780153E7</v>
      </c>
      <c r="DF104" s="651">
        <v>2.2677882E7</v>
      </c>
      <c r="DG104" s="651">
        <v>102271.0</v>
      </c>
      <c r="DH104" s="651"/>
      <c r="DI104" s="651"/>
      <c r="DJ104" s="651">
        <v>752760.0</v>
      </c>
      <c r="DK104" s="651">
        <v>0.0</v>
      </c>
      <c r="DL104" s="651">
        <v>752760.0</v>
      </c>
      <c r="DM104" s="651">
        <v>1.3872915E7</v>
      </c>
      <c r="DN104" s="651">
        <v>4699015.0</v>
      </c>
      <c r="DO104" s="651">
        <v>1.3722054851851853E7</v>
      </c>
      <c r="DP104" s="651">
        <v>-1.2969294851851853E7</v>
      </c>
      <c r="DQ104" s="651"/>
      <c r="DR104" s="651"/>
      <c r="DS104" s="651">
        <v>4000000.0</v>
      </c>
      <c r="DT104" s="651">
        <v>0.0</v>
      </c>
      <c r="DU104" s="651">
        <v>4000000.0</v>
      </c>
      <c r="DV104" s="651">
        <v>1.3701045E7</v>
      </c>
      <c r="DW104" s="651">
        <v>-9701045.0</v>
      </c>
      <c r="DX104" s="651"/>
      <c r="DY104" s="651"/>
    </row>
    <row r="105" ht="12.0" customHeight="1">
      <c r="A105" s="651">
        <v>201711.0</v>
      </c>
      <c r="B105" s="652">
        <v>1.50635305E8</v>
      </c>
      <c r="C105" s="652">
        <v>4.8741583E7</v>
      </c>
      <c r="D105" s="652">
        <v>1.01893722E8</v>
      </c>
      <c r="E105" s="652">
        <v>8.2538593E7</v>
      </c>
      <c r="F105" s="652">
        <v>3.4945104E7</v>
      </c>
      <c r="G105" s="652">
        <v>8.693774744444445E7</v>
      </c>
      <c r="H105" s="652">
        <v>1.4955974555555556E7</v>
      </c>
      <c r="I105" s="652"/>
      <c r="J105" s="652"/>
      <c r="K105" s="652">
        <v>1.57116859E8</v>
      </c>
      <c r="L105" s="652">
        <v>5.0638659E7</v>
      </c>
      <c r="M105" s="652">
        <v>1.064782E8</v>
      </c>
      <c r="N105" s="652">
        <v>8.7932873E7</v>
      </c>
      <c r="O105" s="652">
        <v>1.8545327E7</v>
      </c>
      <c r="P105" s="652"/>
      <c r="Q105" s="652"/>
      <c r="R105" s="652">
        <v>0.0</v>
      </c>
      <c r="S105" s="652">
        <v>0.0</v>
      </c>
      <c r="T105" s="652">
        <v>0.0</v>
      </c>
      <c r="U105" s="652">
        <v>1.471395E7</v>
      </c>
      <c r="V105" s="652">
        <v>2194055.0</v>
      </c>
      <c r="W105" s="652">
        <v>1.378655037037037E7</v>
      </c>
      <c r="X105" s="652">
        <v>-1.378655037037037E7</v>
      </c>
      <c r="Y105" s="652"/>
      <c r="Z105" s="652"/>
      <c r="AA105" s="652">
        <v>0.0</v>
      </c>
      <c r="AB105" s="652">
        <v>0.0</v>
      </c>
      <c r="AC105" s="652">
        <v>0.0</v>
      </c>
      <c r="AD105" s="652">
        <v>9270153.0</v>
      </c>
      <c r="AE105" s="652">
        <v>-9270153.0</v>
      </c>
      <c r="AF105" s="652"/>
      <c r="AG105" s="652"/>
      <c r="AH105" s="652">
        <v>3.9745215E7</v>
      </c>
      <c r="AI105" s="652">
        <v>2.1463598E7</v>
      </c>
      <c r="AJ105" s="652">
        <v>1.8281617E7</v>
      </c>
      <c r="AK105" s="652">
        <v>1.0823622E7</v>
      </c>
      <c r="AL105" s="652">
        <v>6097191.0</v>
      </c>
      <c r="AM105" s="652">
        <v>1.1827709851851853E7</v>
      </c>
      <c r="AN105" s="652">
        <v>6453907.148148147</v>
      </c>
      <c r="AO105" s="652"/>
      <c r="AP105" s="652"/>
      <c r="AQ105" s="652">
        <v>3.9712053E7</v>
      </c>
      <c r="AR105" s="652">
        <v>2.1385971E7</v>
      </c>
      <c r="AS105" s="652">
        <v>1.8326082E7</v>
      </c>
      <c r="AT105" s="652">
        <v>1.2890002E7</v>
      </c>
      <c r="AU105" s="652">
        <v>5436080.0</v>
      </c>
      <c r="AV105" s="652"/>
      <c r="AW105" s="652"/>
      <c r="AX105" s="652">
        <v>3.096846E7</v>
      </c>
      <c r="AY105" s="652">
        <v>0.0</v>
      </c>
      <c r="AZ105" s="652">
        <v>3.096846E7</v>
      </c>
      <c r="BA105" s="652">
        <v>1.2658164E7</v>
      </c>
      <c r="BB105" s="652">
        <v>5267699.0</v>
      </c>
      <c r="BC105" s="652">
        <v>1.4404682148148147E7</v>
      </c>
      <c r="BD105" s="652">
        <v>1.6563777851851853E7</v>
      </c>
      <c r="BE105" s="652"/>
      <c r="BF105" s="652"/>
      <c r="BG105" s="652">
        <v>3.3713832E7</v>
      </c>
      <c r="BH105" s="652">
        <v>0.0</v>
      </c>
      <c r="BI105" s="652">
        <v>3.3713832E7</v>
      </c>
      <c r="BJ105" s="652">
        <v>1.7985411E7</v>
      </c>
      <c r="BK105" s="652">
        <v>1.5728421E7</v>
      </c>
      <c r="BL105" s="652"/>
      <c r="BM105" s="652"/>
      <c r="BN105" s="652">
        <v>3.2926731E7</v>
      </c>
      <c r="BO105" s="652">
        <v>1.8460596E7</v>
      </c>
      <c r="BP105" s="652">
        <v>1.4466135E7</v>
      </c>
      <c r="BQ105" s="652">
        <v>7225898.0</v>
      </c>
      <c r="BR105" s="652">
        <v>5619864.0</v>
      </c>
      <c r="BS105" s="652">
        <v>8178498.074074074</v>
      </c>
      <c r="BT105" s="652">
        <v>6287636.925925926</v>
      </c>
      <c r="BU105" s="652"/>
      <c r="BV105" s="652"/>
      <c r="BW105" s="652">
        <v>3.0205E7</v>
      </c>
      <c r="BX105" s="652">
        <v>1.67865E7</v>
      </c>
      <c r="BY105" s="652">
        <v>1.34185E7</v>
      </c>
      <c r="BZ105" s="651">
        <v>7374056.0</v>
      </c>
      <c r="CA105" s="651">
        <v>6044444.0</v>
      </c>
      <c r="CB105" s="651"/>
      <c r="CC105" s="651"/>
      <c r="CD105" s="651">
        <v>1.5803165E7</v>
      </c>
      <c r="CE105" s="651">
        <v>8817389.0</v>
      </c>
      <c r="CF105" s="651">
        <v>6985776.0</v>
      </c>
      <c r="CG105" s="651">
        <v>6000639.0</v>
      </c>
      <c r="CH105" s="652">
        <v>4852356.0</v>
      </c>
      <c r="CI105" s="652">
        <v>6433045.888888889</v>
      </c>
      <c r="CJ105" s="652">
        <v>552730.111111111</v>
      </c>
      <c r="CK105" s="652"/>
      <c r="CL105" s="652"/>
      <c r="CM105" s="652">
        <v>2.4973311E7</v>
      </c>
      <c r="CN105" s="652">
        <v>1.2466189E7</v>
      </c>
      <c r="CO105" s="652">
        <v>1.2507122E7</v>
      </c>
      <c r="CP105" s="652">
        <v>6824046.0</v>
      </c>
      <c r="CQ105" s="652">
        <v>5683076.0</v>
      </c>
      <c r="CR105" s="652"/>
      <c r="CS105" s="652"/>
      <c r="CT105" s="651">
        <v>3.0796454E7</v>
      </c>
      <c r="CU105" s="651">
        <v>0.0</v>
      </c>
      <c r="CV105" s="651">
        <v>3.0796454E7</v>
      </c>
      <c r="CW105" s="651">
        <v>1.8338393E7</v>
      </c>
      <c r="CX105" s="651">
        <v>6035754.0</v>
      </c>
      <c r="CY105" s="651">
        <v>1.9708305222222224E7</v>
      </c>
      <c r="CZ105" s="651">
        <v>1.1088148777777776E7</v>
      </c>
      <c r="DA105" s="651"/>
      <c r="DB105" s="651"/>
      <c r="DC105" s="651">
        <v>2.4512663E7</v>
      </c>
      <c r="DD105" s="651">
        <v>0.0</v>
      </c>
      <c r="DE105" s="651">
        <v>2.4512663E7</v>
      </c>
      <c r="DF105" s="651">
        <v>1.9564086E7</v>
      </c>
      <c r="DG105" s="651">
        <v>4948577.0</v>
      </c>
      <c r="DH105" s="651"/>
      <c r="DI105" s="651"/>
      <c r="DJ105" s="651">
        <v>395280.0</v>
      </c>
      <c r="DK105" s="651">
        <v>0.0</v>
      </c>
      <c r="DL105" s="651">
        <v>395280.0</v>
      </c>
      <c r="DM105" s="651">
        <v>1.2777927E7</v>
      </c>
      <c r="DN105" s="651">
        <v>4878185.0</v>
      </c>
      <c r="DO105" s="651">
        <v>1.2598955888888888E7</v>
      </c>
      <c r="DP105" s="651">
        <v>-1.2203675888888888E7</v>
      </c>
      <c r="DQ105" s="651"/>
      <c r="DR105" s="651"/>
      <c r="DS105" s="651">
        <v>4000000.0</v>
      </c>
      <c r="DT105" s="651">
        <v>0.0</v>
      </c>
      <c r="DU105" s="651">
        <v>4000000.0</v>
      </c>
      <c r="DV105" s="651">
        <v>1.4025119E7</v>
      </c>
      <c r="DW105" s="651">
        <v>-1.0025119E7</v>
      </c>
      <c r="DX105" s="651"/>
      <c r="DY105" s="651"/>
    </row>
    <row r="106" ht="12.0" customHeight="1">
      <c r="A106" s="651">
        <v>201712.0</v>
      </c>
      <c r="B106" s="652">
        <v>1.21630514E8</v>
      </c>
      <c r="C106" s="652">
        <v>3.688299E7</v>
      </c>
      <c r="D106" s="652">
        <v>8.4747524E7</v>
      </c>
      <c r="E106" s="652">
        <v>9.4179608E7</v>
      </c>
      <c r="F106" s="652">
        <v>5.3634029E7</v>
      </c>
      <c r="G106" s="652">
        <v>9.763181392592593E7</v>
      </c>
      <c r="H106" s="652">
        <v>-1.2884289925925925E7</v>
      </c>
      <c r="I106" s="652"/>
      <c r="J106" s="652"/>
      <c r="K106" s="652">
        <v>1.36556766E8</v>
      </c>
      <c r="L106" s="652">
        <v>4.0910601E7</v>
      </c>
      <c r="M106" s="652">
        <v>9.5646165E7</v>
      </c>
      <c r="N106" s="652">
        <v>9.6176601E7</v>
      </c>
      <c r="O106" s="652">
        <v>-530436.0</v>
      </c>
      <c r="P106" s="652"/>
      <c r="Q106" s="652"/>
      <c r="R106" s="652">
        <v>0.0</v>
      </c>
      <c r="S106" s="652">
        <v>0.0</v>
      </c>
      <c r="T106" s="652">
        <v>0.0</v>
      </c>
      <c r="U106" s="652">
        <v>1.3989558E7</v>
      </c>
      <c r="V106" s="652">
        <v>4485822.0</v>
      </c>
      <c r="W106" s="652">
        <v>1.3285577555555556E7</v>
      </c>
      <c r="X106" s="652">
        <v>-1.3285577555555556E7</v>
      </c>
      <c r="Y106" s="652"/>
      <c r="Z106" s="652"/>
      <c r="AA106" s="652">
        <v>0.0</v>
      </c>
      <c r="AB106" s="652">
        <v>0.0</v>
      </c>
      <c r="AC106" s="652">
        <v>0.0</v>
      </c>
      <c r="AD106" s="652">
        <v>1.1844134E7</v>
      </c>
      <c r="AE106" s="652">
        <v>-1.1844134E7</v>
      </c>
      <c r="AF106" s="652"/>
      <c r="AG106" s="652"/>
      <c r="AH106" s="652">
        <v>4.1258376E7</v>
      </c>
      <c r="AI106" s="652">
        <v>2.2033779E7</v>
      </c>
      <c r="AJ106" s="652">
        <v>1.9224597E7</v>
      </c>
      <c r="AK106" s="652">
        <v>1.1766292E7</v>
      </c>
      <c r="AL106" s="652">
        <v>7735329.0</v>
      </c>
      <c r="AM106" s="652">
        <v>1.289174637037037E7</v>
      </c>
      <c r="AN106" s="652">
        <v>6332850.629629631</v>
      </c>
      <c r="AO106" s="652"/>
      <c r="AP106" s="652"/>
      <c r="AQ106" s="652">
        <v>3.9417086E7</v>
      </c>
      <c r="AR106" s="652">
        <v>2.1468532E7</v>
      </c>
      <c r="AS106" s="652">
        <v>1.7948554E7</v>
      </c>
      <c r="AT106" s="652">
        <v>1.1769372E7</v>
      </c>
      <c r="AU106" s="652">
        <v>6179182.0</v>
      </c>
      <c r="AV106" s="652"/>
      <c r="AW106" s="652"/>
      <c r="AX106" s="652">
        <v>2.325942E7</v>
      </c>
      <c r="AY106" s="652">
        <v>0.0</v>
      </c>
      <c r="AZ106" s="652">
        <v>2.325942E7</v>
      </c>
      <c r="BA106" s="652">
        <v>1.3806068E7</v>
      </c>
      <c r="BB106" s="652">
        <v>8116481.0</v>
      </c>
      <c r="BC106" s="652">
        <v>1.5107537111111112E7</v>
      </c>
      <c r="BD106" s="652">
        <v>8151882.888888888</v>
      </c>
      <c r="BE106" s="652"/>
      <c r="BF106" s="652"/>
      <c r="BG106" s="652">
        <v>2.3568016E7</v>
      </c>
      <c r="BH106" s="652">
        <v>0.0</v>
      </c>
      <c r="BI106" s="652">
        <v>2.3568016E7</v>
      </c>
      <c r="BJ106" s="652">
        <v>1.5634565E7</v>
      </c>
      <c r="BK106" s="652">
        <v>7933451.0</v>
      </c>
      <c r="BL106" s="652"/>
      <c r="BM106" s="652"/>
      <c r="BN106" s="652">
        <v>1.6574754E7</v>
      </c>
      <c r="BO106" s="652">
        <v>6777613.0</v>
      </c>
      <c r="BP106" s="652">
        <v>9797141.0</v>
      </c>
      <c r="BQ106" s="652">
        <v>1.125704E7</v>
      </c>
      <c r="BR106" s="652">
        <v>9838262.0</v>
      </c>
      <c r="BS106" s="652">
        <v>1.1877659481481481E7</v>
      </c>
      <c r="BT106" s="652">
        <v>-2080518.4814814813</v>
      </c>
      <c r="BU106" s="652"/>
      <c r="BV106" s="652"/>
      <c r="BW106" s="652">
        <v>1.814E7</v>
      </c>
      <c r="BX106" s="652">
        <v>8167500.0</v>
      </c>
      <c r="BY106" s="652">
        <v>9972500.0</v>
      </c>
      <c r="BZ106" s="651">
        <v>1.0414537E7</v>
      </c>
      <c r="CA106" s="651">
        <v>-442037.0</v>
      </c>
      <c r="CB106" s="651"/>
      <c r="CC106" s="651"/>
      <c r="CD106" s="651">
        <v>1.4907098E7</v>
      </c>
      <c r="CE106" s="651">
        <v>8071598.0</v>
      </c>
      <c r="CF106" s="651">
        <v>6835500.0</v>
      </c>
      <c r="CG106" s="651">
        <v>8164098.0</v>
      </c>
      <c r="CH106" s="652">
        <v>6904713.0</v>
      </c>
      <c r="CI106" s="652">
        <v>8577143.555555556</v>
      </c>
      <c r="CJ106" s="652">
        <v>-1741643.555555556</v>
      </c>
      <c r="CK106" s="652"/>
      <c r="CL106" s="652"/>
      <c r="CM106" s="652">
        <v>2.2669261E7</v>
      </c>
      <c r="CN106" s="652">
        <v>1.1274569E7</v>
      </c>
      <c r="CO106" s="652">
        <v>1.1394692E7</v>
      </c>
      <c r="CP106" s="652">
        <v>8791644.0</v>
      </c>
      <c r="CQ106" s="652">
        <v>2603048.0</v>
      </c>
      <c r="CR106" s="652"/>
      <c r="CS106" s="652"/>
      <c r="CT106" s="651">
        <v>2.5489386E7</v>
      </c>
      <c r="CU106" s="651">
        <v>0.0</v>
      </c>
      <c r="CV106" s="651">
        <v>2.5489386E7</v>
      </c>
      <c r="CW106" s="651">
        <v>2.5512946E7</v>
      </c>
      <c r="CX106" s="651">
        <v>1.0742227E7</v>
      </c>
      <c r="CY106" s="651">
        <v>2.6306921333333332E7</v>
      </c>
      <c r="CZ106" s="651">
        <v>-817535.3333333321</v>
      </c>
      <c r="DA106" s="651"/>
      <c r="DB106" s="651"/>
      <c r="DC106" s="651">
        <v>2.6362403E7</v>
      </c>
      <c r="DD106" s="651">
        <v>0.0</v>
      </c>
      <c r="DE106" s="651">
        <v>2.6362403E7</v>
      </c>
      <c r="DF106" s="651">
        <v>1.9267493E7</v>
      </c>
      <c r="DG106" s="651">
        <v>7094910.0</v>
      </c>
      <c r="DH106" s="651"/>
      <c r="DI106" s="651"/>
      <c r="DJ106" s="651">
        <v>141480.0</v>
      </c>
      <c r="DK106" s="651">
        <v>0.0</v>
      </c>
      <c r="DL106" s="651">
        <v>141480.0</v>
      </c>
      <c r="DM106" s="651">
        <v>9683606.0</v>
      </c>
      <c r="DN106" s="651">
        <v>5811195.0</v>
      </c>
      <c r="DO106" s="651">
        <v>9585228.518518519</v>
      </c>
      <c r="DP106" s="651">
        <v>-9443748.518518519</v>
      </c>
      <c r="DQ106" s="651"/>
      <c r="DR106" s="651"/>
      <c r="DS106" s="651">
        <v>6400000.0</v>
      </c>
      <c r="DT106" s="651">
        <v>0.0</v>
      </c>
      <c r="DU106" s="651">
        <v>6400000.0</v>
      </c>
      <c r="DV106" s="651">
        <v>1.8454855E7</v>
      </c>
      <c r="DW106" s="651">
        <v>-1.2054855E7</v>
      </c>
      <c r="DX106" s="651"/>
      <c r="DY106" s="651"/>
    </row>
    <row r="107" ht="12.0" customHeight="1">
      <c r="A107" s="651">
        <v>201801.0</v>
      </c>
      <c r="B107" s="652">
        <v>1.2586153E8</v>
      </c>
      <c r="C107" s="652">
        <v>4.3652492E7</v>
      </c>
      <c r="D107" s="652">
        <v>8.2209038E7</v>
      </c>
      <c r="E107" s="652">
        <v>8.1226439E7</v>
      </c>
      <c r="F107" s="652">
        <v>3.6416151E7</v>
      </c>
      <c r="G107" s="652">
        <v>8.44680512962963E7</v>
      </c>
      <c r="H107" s="652">
        <v>-2259013.2962962966</v>
      </c>
      <c r="I107" s="652"/>
      <c r="J107" s="652"/>
      <c r="K107" s="652">
        <v>1.37259363E8</v>
      </c>
      <c r="L107" s="652">
        <v>4.4079359E7</v>
      </c>
      <c r="M107" s="652">
        <v>9.3180004E7</v>
      </c>
      <c r="N107" s="652">
        <v>8.7849206E7</v>
      </c>
      <c r="O107" s="652">
        <v>5330798.0</v>
      </c>
      <c r="P107" s="652"/>
      <c r="Q107" s="652"/>
      <c r="R107" s="652">
        <v>0.0</v>
      </c>
      <c r="S107" s="652">
        <v>0.0</v>
      </c>
      <c r="T107" s="652">
        <v>0.0</v>
      </c>
      <c r="U107" s="652">
        <v>9802486.0</v>
      </c>
      <c r="V107" s="652">
        <v>2257316.0</v>
      </c>
      <c r="W107" s="652">
        <v>9243584.518518519</v>
      </c>
      <c r="X107" s="652">
        <v>-9243584.518518519</v>
      </c>
      <c r="Y107" s="652"/>
      <c r="Z107" s="652"/>
      <c r="AA107" s="652">
        <v>0.0</v>
      </c>
      <c r="AB107" s="652">
        <v>0.0</v>
      </c>
      <c r="AC107" s="652">
        <v>0.0</v>
      </c>
      <c r="AD107" s="652">
        <v>9666079.0</v>
      </c>
      <c r="AE107" s="652">
        <v>-9666079.0</v>
      </c>
      <c r="AF107" s="652"/>
      <c r="AG107" s="652"/>
      <c r="AH107" s="652">
        <v>3.7805265E7</v>
      </c>
      <c r="AI107" s="652">
        <v>2.0500221E7</v>
      </c>
      <c r="AJ107" s="652">
        <v>1.7305044E7</v>
      </c>
      <c r="AK107" s="652">
        <v>1.0930656E7</v>
      </c>
      <c r="AL107" s="652">
        <v>6408781.0</v>
      </c>
      <c r="AM107" s="652">
        <v>1.1877557407407407E7</v>
      </c>
      <c r="AN107" s="652">
        <v>5427486.592592593</v>
      </c>
      <c r="AO107" s="652"/>
      <c r="AP107" s="652"/>
      <c r="AQ107" s="652">
        <v>3.8208096E7</v>
      </c>
      <c r="AR107" s="652">
        <v>2.1123643E7</v>
      </c>
      <c r="AS107" s="652">
        <v>1.7084453E7</v>
      </c>
      <c r="AT107" s="652">
        <v>1.10015E7</v>
      </c>
      <c r="AU107" s="652">
        <v>6082953.0</v>
      </c>
      <c r="AV107" s="652"/>
      <c r="AW107" s="652"/>
      <c r="AX107" s="652">
        <v>2.20239E7</v>
      </c>
      <c r="AY107" s="652">
        <v>0.0</v>
      </c>
      <c r="AZ107" s="652">
        <v>2.20239E7</v>
      </c>
      <c r="BA107" s="652">
        <v>1.355539E7</v>
      </c>
      <c r="BB107" s="652">
        <v>5178847.0</v>
      </c>
      <c r="BC107" s="652">
        <v>1.4566305333333334E7</v>
      </c>
      <c r="BD107" s="652">
        <v>7457594.666666666</v>
      </c>
      <c r="BE107" s="652"/>
      <c r="BF107" s="652"/>
      <c r="BG107" s="652">
        <v>2.984122E7</v>
      </c>
      <c r="BH107" s="652">
        <v>0.0</v>
      </c>
      <c r="BI107" s="652">
        <v>2.984122E7</v>
      </c>
      <c r="BJ107" s="652">
        <v>2.0423308E7</v>
      </c>
      <c r="BK107" s="652">
        <v>9417912.0</v>
      </c>
      <c r="BL107" s="652"/>
      <c r="BM107" s="652"/>
      <c r="BN107" s="652">
        <v>2.8002686E7</v>
      </c>
      <c r="BO107" s="652">
        <v>1.4787588E7</v>
      </c>
      <c r="BP107" s="652">
        <v>1.3215098E7</v>
      </c>
      <c r="BQ107" s="652">
        <v>7202968.0</v>
      </c>
      <c r="BR107" s="652">
        <v>5422775.0</v>
      </c>
      <c r="BS107" s="652">
        <v>8049998.0</v>
      </c>
      <c r="BT107" s="652">
        <v>5165100.0</v>
      </c>
      <c r="BU107" s="652"/>
      <c r="BV107" s="652"/>
      <c r="BW107" s="652">
        <v>2.345E7</v>
      </c>
      <c r="BX107" s="652">
        <v>1.26675E7</v>
      </c>
      <c r="BY107" s="652">
        <v>1.07825E7</v>
      </c>
      <c r="BZ107" s="651">
        <v>8015833.0</v>
      </c>
      <c r="CA107" s="651">
        <v>2766667.0</v>
      </c>
      <c r="CB107" s="651"/>
      <c r="CC107" s="651"/>
      <c r="CD107" s="651">
        <v>1.7385442E7</v>
      </c>
      <c r="CE107" s="651">
        <v>8364683.0</v>
      </c>
      <c r="CF107" s="651">
        <v>9020759.0</v>
      </c>
      <c r="CG107" s="651">
        <v>7083692.0</v>
      </c>
      <c r="CH107" s="652">
        <v>5590280.0</v>
      </c>
      <c r="CI107" s="652">
        <v>7641273.259259259</v>
      </c>
      <c r="CJ107" s="652">
        <v>1379485.7407407407</v>
      </c>
      <c r="CK107" s="652"/>
      <c r="CL107" s="652"/>
      <c r="CM107" s="652">
        <v>1.933268E7</v>
      </c>
      <c r="CN107" s="652">
        <v>1.0288216E7</v>
      </c>
      <c r="CO107" s="652">
        <v>9044464.0</v>
      </c>
      <c r="CP107" s="652">
        <v>6623108.0</v>
      </c>
      <c r="CQ107" s="652">
        <v>2421356.0</v>
      </c>
      <c r="CR107" s="652"/>
      <c r="CS107" s="652"/>
      <c r="CT107" s="651">
        <v>2.0449837E7</v>
      </c>
      <c r="CU107" s="651">
        <v>0.0</v>
      </c>
      <c r="CV107" s="651">
        <v>2.0449837E7</v>
      </c>
      <c r="CW107" s="651">
        <v>1.8376327E7</v>
      </c>
      <c r="CX107" s="651">
        <v>6654206.0</v>
      </c>
      <c r="CY107" s="651">
        <v>1.902282448148148E7</v>
      </c>
      <c r="CZ107" s="651">
        <v>1427012.5185185187</v>
      </c>
      <c r="DA107" s="651"/>
      <c r="DB107" s="651"/>
      <c r="DC107" s="651">
        <v>2.0427367E7</v>
      </c>
      <c r="DD107" s="651">
        <v>0.0</v>
      </c>
      <c r="DE107" s="651">
        <v>2.0427367E7</v>
      </c>
      <c r="DF107" s="651">
        <v>1.7296009E7</v>
      </c>
      <c r="DG107" s="651">
        <v>3131358.0</v>
      </c>
      <c r="DH107" s="651"/>
      <c r="DI107" s="651"/>
      <c r="DJ107" s="651">
        <v>194400.0</v>
      </c>
      <c r="DK107" s="651">
        <v>0.0</v>
      </c>
      <c r="DL107" s="651">
        <v>194400.0</v>
      </c>
      <c r="DM107" s="651">
        <v>1.427492E7</v>
      </c>
      <c r="DN107" s="651">
        <v>4903946.0</v>
      </c>
      <c r="DO107" s="651">
        <v>1.4066508296296297E7</v>
      </c>
      <c r="DP107" s="651">
        <v>-1.3872108296296297E7</v>
      </c>
      <c r="DQ107" s="651"/>
      <c r="DR107" s="651"/>
      <c r="DS107" s="651">
        <v>6000000.0</v>
      </c>
      <c r="DT107" s="651">
        <v>0.0</v>
      </c>
      <c r="DU107" s="651">
        <v>6000000.0</v>
      </c>
      <c r="DV107" s="651">
        <v>1.482337E7</v>
      </c>
      <c r="DW107" s="651">
        <v>-8823370.0</v>
      </c>
      <c r="DX107" s="651"/>
      <c r="DY107" s="651"/>
    </row>
    <row r="108" ht="12.0" customHeight="1">
      <c r="A108" s="651">
        <v>201802.0</v>
      </c>
      <c r="B108" s="652">
        <v>1.00754535E8</v>
      </c>
      <c r="C108" s="652">
        <v>2.7050337E7</v>
      </c>
      <c r="D108" s="652">
        <v>7.3704198E7</v>
      </c>
      <c r="E108" s="652">
        <v>9.9017583E7</v>
      </c>
      <c r="F108" s="652">
        <v>3.8716863E7</v>
      </c>
      <c r="G108" s="652">
        <v>1.0074396322222222E8</v>
      </c>
      <c r="H108" s="652">
        <v>-2.7039765222222224E7</v>
      </c>
      <c r="I108" s="652"/>
      <c r="J108" s="652"/>
      <c r="K108" s="652">
        <v>1.17567159E8</v>
      </c>
      <c r="L108" s="652">
        <v>3.4000261E7</v>
      </c>
      <c r="M108" s="652">
        <v>8.3566898E7</v>
      </c>
      <c r="N108" s="652">
        <v>9.77812E7</v>
      </c>
      <c r="O108" s="652">
        <v>-1.4214302E7</v>
      </c>
      <c r="P108" s="652"/>
      <c r="Q108" s="652"/>
      <c r="R108" s="652">
        <v>0.0</v>
      </c>
      <c r="S108" s="652">
        <v>0.0</v>
      </c>
      <c r="T108" s="652">
        <v>0.0</v>
      </c>
      <c r="U108" s="652">
        <v>1.3008967E7</v>
      </c>
      <c r="V108" s="652">
        <v>3200321.0</v>
      </c>
      <c r="W108" s="652">
        <v>1.228240062962963E7</v>
      </c>
      <c r="X108" s="652">
        <v>-1.228240062962963E7</v>
      </c>
      <c r="Y108" s="652"/>
      <c r="Z108" s="652"/>
      <c r="AA108" s="652">
        <v>0.0</v>
      </c>
      <c r="AB108" s="652">
        <v>0.0</v>
      </c>
      <c r="AC108" s="652">
        <v>0.0</v>
      </c>
      <c r="AD108" s="652">
        <v>1.1316449E7</v>
      </c>
      <c r="AE108" s="652">
        <v>-1.1316449E7</v>
      </c>
      <c r="AF108" s="652"/>
      <c r="AG108" s="652"/>
      <c r="AH108" s="652">
        <v>3.1828275E7</v>
      </c>
      <c r="AI108" s="652">
        <v>1.6887233E7</v>
      </c>
      <c r="AJ108" s="652">
        <v>1.4941042E7</v>
      </c>
      <c r="AK108" s="652">
        <v>9170160.0</v>
      </c>
      <c r="AL108" s="652">
        <v>6335313.0</v>
      </c>
      <c r="AM108" s="652">
        <v>1.0066915185185185E7</v>
      </c>
      <c r="AN108" s="652">
        <v>4874126.814814815</v>
      </c>
      <c r="AO108" s="652"/>
      <c r="AP108" s="652"/>
      <c r="AQ108" s="652">
        <v>3.2359323E7</v>
      </c>
      <c r="AR108" s="652">
        <v>1.7470489E7</v>
      </c>
      <c r="AS108" s="652">
        <v>1.4888834E7</v>
      </c>
      <c r="AT108" s="652">
        <v>1.2057613E7</v>
      </c>
      <c r="AU108" s="652">
        <v>2831221.0</v>
      </c>
      <c r="AV108" s="652"/>
      <c r="AW108" s="652"/>
      <c r="AX108" s="652">
        <v>1.81872E7</v>
      </c>
      <c r="AY108" s="652">
        <v>0.0</v>
      </c>
      <c r="AZ108" s="652">
        <v>1.81872E7</v>
      </c>
      <c r="BA108" s="652">
        <v>1.6692408E7</v>
      </c>
      <c r="BB108" s="652">
        <v>5131532.0</v>
      </c>
      <c r="BC108" s="652">
        <v>1.7183246814814813E7</v>
      </c>
      <c r="BD108" s="652">
        <v>1003953.1851851866</v>
      </c>
      <c r="BE108" s="652"/>
      <c r="BF108" s="652"/>
      <c r="BG108" s="652">
        <v>2.3075912E7</v>
      </c>
      <c r="BH108" s="652">
        <v>0.0</v>
      </c>
      <c r="BI108" s="652">
        <v>2.3075912E7</v>
      </c>
      <c r="BJ108" s="652">
        <v>1.7607602E7</v>
      </c>
      <c r="BK108" s="652">
        <v>5468310.0</v>
      </c>
      <c r="BL108" s="652"/>
      <c r="BM108" s="652"/>
      <c r="BN108" s="652">
        <v>9996891.0</v>
      </c>
      <c r="BO108" s="652">
        <v>4307636.0</v>
      </c>
      <c r="BP108" s="652">
        <v>5689255.0</v>
      </c>
      <c r="BQ108" s="652">
        <v>6930338.0</v>
      </c>
      <c r="BR108" s="652">
        <v>6048256.0</v>
      </c>
      <c r="BS108" s="652">
        <v>7286424.888888889</v>
      </c>
      <c r="BT108" s="652">
        <v>-1597169.888888889</v>
      </c>
      <c r="BU108" s="652"/>
      <c r="BV108" s="652"/>
      <c r="BW108" s="652">
        <v>1.155E7</v>
      </c>
      <c r="BX108" s="652">
        <v>6302500.0</v>
      </c>
      <c r="BY108" s="652">
        <v>5247500.0</v>
      </c>
      <c r="BZ108" s="651">
        <v>6310463.0</v>
      </c>
      <c r="CA108" s="651">
        <v>-1062963.0</v>
      </c>
      <c r="CB108" s="651"/>
      <c r="CC108" s="651"/>
      <c r="CD108" s="651">
        <v>1.2785038E7</v>
      </c>
      <c r="CE108" s="651">
        <v>5855468.0</v>
      </c>
      <c r="CF108" s="651">
        <v>6929570.0</v>
      </c>
      <c r="CG108" s="651">
        <v>6435963.0</v>
      </c>
      <c r="CH108" s="652">
        <v>5704594.0</v>
      </c>
      <c r="CI108" s="652">
        <v>6895089.0</v>
      </c>
      <c r="CJ108" s="652">
        <v>34481.0</v>
      </c>
      <c r="CK108" s="652"/>
      <c r="CL108" s="652"/>
      <c r="CM108" s="652">
        <v>1.920108E7</v>
      </c>
      <c r="CN108" s="652">
        <v>1.0227272E7</v>
      </c>
      <c r="CO108" s="652">
        <v>8973808.0</v>
      </c>
      <c r="CP108" s="652">
        <v>6562319.0</v>
      </c>
      <c r="CQ108" s="652">
        <v>2411489.0</v>
      </c>
      <c r="CR108" s="652"/>
      <c r="CS108" s="652"/>
      <c r="CT108" s="651">
        <v>2.6808371E7</v>
      </c>
      <c r="CU108" s="651">
        <v>0.0</v>
      </c>
      <c r="CV108" s="651">
        <v>2.6808371E7</v>
      </c>
      <c r="CW108" s="651">
        <v>2.4440623E7</v>
      </c>
      <c r="CX108" s="651">
        <v>7289438.0</v>
      </c>
      <c r="CY108" s="651">
        <v>2.5155970111111112E7</v>
      </c>
      <c r="CZ108" s="651">
        <v>1652400.888888888</v>
      </c>
      <c r="DA108" s="651"/>
      <c r="DB108" s="651"/>
      <c r="DC108" s="651">
        <v>2.5380844E7</v>
      </c>
      <c r="DD108" s="651">
        <v>0.0</v>
      </c>
      <c r="DE108" s="651">
        <v>2.5380844E7</v>
      </c>
      <c r="DF108" s="651">
        <v>1.8734968E7</v>
      </c>
      <c r="DG108" s="651">
        <v>6645876.0</v>
      </c>
      <c r="DH108" s="651"/>
      <c r="DI108" s="651"/>
      <c r="DJ108" s="651">
        <v>1148760.0</v>
      </c>
      <c r="DK108" s="651">
        <v>0.0</v>
      </c>
      <c r="DL108" s="651">
        <v>1148760.0</v>
      </c>
      <c r="DM108" s="651">
        <v>2.2339124E7</v>
      </c>
      <c r="DN108" s="651">
        <v>5007409.0</v>
      </c>
      <c r="DO108" s="651">
        <v>2.1873916592592593E7</v>
      </c>
      <c r="DP108" s="651">
        <v>-2.0725156592592593E7</v>
      </c>
      <c r="DQ108" s="651"/>
      <c r="DR108" s="651"/>
      <c r="DS108" s="651">
        <v>6000000.0</v>
      </c>
      <c r="DT108" s="651">
        <v>0.0</v>
      </c>
      <c r="DU108" s="651">
        <v>6000000.0</v>
      </c>
      <c r="DV108" s="651">
        <v>2.5191786E7</v>
      </c>
      <c r="DW108" s="651">
        <v>-1.9191786E7</v>
      </c>
      <c r="DX108" s="651"/>
      <c r="DY108" s="651"/>
    </row>
    <row r="109" ht="12.0" customHeight="1">
      <c r="A109" s="656">
        <v>201803.0</v>
      </c>
      <c r="B109" s="657">
        <v>1.13195231E8</v>
      </c>
      <c r="C109" s="657">
        <v>2.8462574E7</v>
      </c>
      <c r="D109" s="657">
        <v>8.4732657E7</v>
      </c>
      <c r="E109" s="657">
        <v>1.18073545E8</v>
      </c>
      <c r="F109" s="657">
        <v>3.6778628E7</v>
      </c>
      <c r="G109" s="657">
        <v>1.1873004048148149E8</v>
      </c>
      <c r="H109" s="657">
        <v>-3.399738348148148E7</v>
      </c>
      <c r="I109" s="657"/>
      <c r="J109" s="657"/>
      <c r="K109" s="657">
        <v>1.33268664E8</v>
      </c>
      <c r="L109" s="657">
        <v>3.079174E7</v>
      </c>
      <c r="M109" s="657">
        <v>1.02476924E8</v>
      </c>
      <c r="N109" s="657">
        <v>1.00971055E8</v>
      </c>
      <c r="O109" s="657">
        <v>1505869.0</v>
      </c>
      <c r="P109" s="657"/>
      <c r="Q109" s="657"/>
      <c r="R109" s="657">
        <v>0.0</v>
      </c>
      <c r="S109" s="657">
        <v>0.0</v>
      </c>
      <c r="T109" s="657">
        <v>0.0</v>
      </c>
      <c r="U109" s="657">
        <v>1.2650852E7</v>
      </c>
      <c r="V109" s="657">
        <v>0.0</v>
      </c>
      <c r="W109" s="657">
        <v>1.1713751851851853E7</v>
      </c>
      <c r="X109" s="657">
        <v>-1.1713751851851853E7</v>
      </c>
      <c r="Y109" s="657"/>
      <c r="Z109" s="657"/>
      <c r="AA109" s="657">
        <v>0.0</v>
      </c>
      <c r="AB109" s="657">
        <v>0.0</v>
      </c>
      <c r="AC109" s="657">
        <v>0.0</v>
      </c>
      <c r="AD109" s="657">
        <v>1.0363579E7</v>
      </c>
      <c r="AE109" s="657">
        <v>-1.0363579E7</v>
      </c>
      <c r="AF109" s="657"/>
      <c r="AG109" s="657"/>
      <c r="AH109" s="657">
        <v>2.8199934E7</v>
      </c>
      <c r="AI109" s="657">
        <v>1.4814744E7</v>
      </c>
      <c r="AJ109" s="657">
        <v>1.338519E7</v>
      </c>
      <c r="AK109" s="657">
        <v>1.1007556E7</v>
      </c>
      <c r="AL109" s="657">
        <v>6281023.0</v>
      </c>
      <c r="AM109" s="657">
        <v>1.1648938E7</v>
      </c>
      <c r="AN109" s="657">
        <v>1736252.0</v>
      </c>
      <c r="AO109" s="657"/>
      <c r="AP109" s="657"/>
      <c r="AQ109" s="657">
        <v>2.7794849E7</v>
      </c>
      <c r="AR109" s="657">
        <v>1.4831668E7</v>
      </c>
      <c r="AS109" s="657">
        <v>1.2963181E7</v>
      </c>
      <c r="AT109" s="657">
        <v>1.2633016E7</v>
      </c>
      <c r="AU109" s="657">
        <v>330165.0</v>
      </c>
      <c r="AV109" s="657"/>
      <c r="AW109" s="657"/>
      <c r="AX109" s="657">
        <v>3.051648E7</v>
      </c>
      <c r="AY109" s="657">
        <v>0.0</v>
      </c>
      <c r="AZ109" s="657">
        <v>3.051648E7</v>
      </c>
      <c r="BA109" s="657">
        <v>2.5668967E7</v>
      </c>
      <c r="BB109" s="657">
        <v>5176546.0</v>
      </c>
      <c r="BC109" s="657">
        <v>2.6411489888888888E7</v>
      </c>
      <c r="BD109" s="657">
        <v>4104990.111111112</v>
      </c>
      <c r="BE109" s="657"/>
      <c r="BF109" s="657"/>
      <c r="BG109" s="657">
        <v>3.6669496E7</v>
      </c>
      <c r="BH109" s="657">
        <v>0.0</v>
      </c>
      <c r="BI109" s="657">
        <v>3.6669496E7</v>
      </c>
      <c r="BJ109" s="657">
        <v>2.6193934E7</v>
      </c>
      <c r="BK109" s="657">
        <v>1.0475562E7</v>
      </c>
      <c r="BL109" s="657"/>
      <c r="BM109" s="657"/>
      <c r="BN109" s="657">
        <v>1.2664841E7</v>
      </c>
      <c r="BO109" s="657">
        <v>6209397.0</v>
      </c>
      <c r="BP109" s="657">
        <v>6455444.0</v>
      </c>
      <c r="BQ109" s="657">
        <v>9201101.0</v>
      </c>
      <c r="BR109" s="657">
        <v>7012331.0</v>
      </c>
      <c r="BS109" s="657">
        <v>9517150.925925925</v>
      </c>
      <c r="BT109" s="657">
        <v>-3061706.9259259254</v>
      </c>
      <c r="BU109" s="657"/>
      <c r="BV109" s="657"/>
      <c r="BW109" s="657">
        <v>8250000.0</v>
      </c>
      <c r="BX109" s="657">
        <v>4190000.0</v>
      </c>
      <c r="BY109" s="657">
        <v>4060000.0</v>
      </c>
      <c r="BZ109" s="656">
        <v>6893796.0</v>
      </c>
      <c r="CA109" s="656">
        <v>-2833796.0</v>
      </c>
      <c r="CB109" s="656"/>
      <c r="CC109" s="656"/>
      <c r="CD109" s="656">
        <v>1.3942392E7</v>
      </c>
      <c r="CE109" s="656">
        <v>7438433.0</v>
      </c>
      <c r="CF109" s="656">
        <v>6503959.0</v>
      </c>
      <c r="CG109" s="656">
        <v>7803204.0</v>
      </c>
      <c r="CH109" s="657">
        <v>5881784.0</v>
      </c>
      <c r="CI109" s="657">
        <v>8142651.333333333</v>
      </c>
      <c r="CJ109" s="657">
        <v>-1638692.333333333</v>
      </c>
      <c r="CK109" s="657"/>
      <c r="CL109" s="657"/>
      <c r="CM109" s="657">
        <v>2.399508E7</v>
      </c>
      <c r="CN109" s="657">
        <v>1.1770072E7</v>
      </c>
      <c r="CO109" s="657">
        <v>1.2225008E7</v>
      </c>
      <c r="CP109" s="657">
        <v>6895741.0</v>
      </c>
      <c r="CQ109" s="657">
        <v>5329267.0</v>
      </c>
      <c r="CR109" s="657"/>
      <c r="CS109" s="657"/>
      <c r="CT109" s="656">
        <v>2.5485E7</v>
      </c>
      <c r="CU109" s="656">
        <v>0.0</v>
      </c>
      <c r="CV109" s="656">
        <v>2.5485E7</v>
      </c>
      <c r="CW109" s="656">
        <v>3.0036536E7</v>
      </c>
      <c r="CX109" s="656">
        <v>7912564.0</v>
      </c>
      <c r="CY109" s="656">
        <v>3.0285501037037037E7</v>
      </c>
      <c r="CZ109" s="656">
        <v>-4800501.037037037</v>
      </c>
      <c r="DA109" s="656"/>
      <c r="DB109" s="656"/>
      <c r="DC109" s="656">
        <v>3.0559239E7</v>
      </c>
      <c r="DD109" s="656">
        <v>0.0</v>
      </c>
      <c r="DE109" s="656">
        <v>3.0559239E7</v>
      </c>
      <c r="DF109" s="656">
        <v>2.4789944E7</v>
      </c>
      <c r="DG109" s="656">
        <v>5769295.0</v>
      </c>
      <c r="DH109" s="656"/>
      <c r="DI109" s="656"/>
      <c r="DJ109" s="656">
        <v>2386584.0</v>
      </c>
      <c r="DK109" s="656">
        <v>0.0</v>
      </c>
      <c r="DL109" s="656">
        <v>2386584.0</v>
      </c>
      <c r="DM109" s="656">
        <v>2.1705329E7</v>
      </c>
      <c r="DN109" s="656">
        <v>4514380.0</v>
      </c>
      <c r="DO109" s="656">
        <v>2.1010557444444444E7</v>
      </c>
      <c r="DP109" s="656">
        <v>-1.8623973444444444E7</v>
      </c>
      <c r="DQ109" s="656"/>
      <c r="DR109" s="656"/>
      <c r="DS109" s="656">
        <v>6000000.0</v>
      </c>
      <c r="DT109" s="656">
        <v>0.0</v>
      </c>
      <c r="DU109" s="656">
        <v>6000000.0</v>
      </c>
      <c r="DV109" s="656">
        <v>1.3201045E7</v>
      </c>
      <c r="DW109" s="656">
        <v>-7201045.0</v>
      </c>
      <c r="DX109" s="656"/>
      <c r="DY109" s="651"/>
    </row>
    <row r="110" ht="12.0" customHeight="1">
      <c r="A110" s="651">
        <v>201804.0</v>
      </c>
      <c r="B110" s="652">
        <v>1.32414843E8</v>
      </c>
      <c r="C110" s="652">
        <v>2.8513657E7</v>
      </c>
      <c r="D110" s="652">
        <v>1.03901186E8</v>
      </c>
      <c r="E110" s="652">
        <v>1.04656773E8</v>
      </c>
      <c r="F110" s="652">
        <v>4.0927051E7</v>
      </c>
      <c r="G110" s="652">
        <v>1.079090987037037E8</v>
      </c>
      <c r="H110" s="652">
        <v>-4007912.7037037015</v>
      </c>
      <c r="I110" s="652">
        <v>-4007912.7037037015</v>
      </c>
      <c r="J110" s="652"/>
      <c r="K110" s="652">
        <v>1.32112268E8</v>
      </c>
      <c r="L110" s="652">
        <v>3.1254737E7</v>
      </c>
      <c r="M110" s="652">
        <v>1.00857531E8</v>
      </c>
      <c r="N110" s="652">
        <v>1.23303607E8</v>
      </c>
      <c r="O110" s="652">
        <v>-2.2446076E7</v>
      </c>
      <c r="P110" s="652">
        <v>-3.8562687E7</v>
      </c>
      <c r="Q110" s="652"/>
      <c r="R110" s="652">
        <v>0.0</v>
      </c>
      <c r="S110" s="652">
        <v>0.0</v>
      </c>
      <c r="T110" s="652">
        <v>0.0</v>
      </c>
      <c r="U110" s="652">
        <v>1.4010483E7</v>
      </c>
      <c r="V110" s="652">
        <v>4218688.0</v>
      </c>
      <c r="W110" s="652">
        <v>1.3285164851851853E7</v>
      </c>
      <c r="X110" s="652">
        <v>-1.3285164851851853E7</v>
      </c>
      <c r="Y110" s="652"/>
      <c r="Z110" s="652"/>
      <c r="AA110" s="652">
        <v>0.0</v>
      </c>
      <c r="AB110" s="652">
        <v>0.0</v>
      </c>
      <c r="AC110" s="652">
        <v>0.0</v>
      </c>
      <c r="AD110" s="652">
        <v>1.6116611E7</v>
      </c>
      <c r="AE110" s="652">
        <v>-1.6116611E7</v>
      </c>
      <c r="AF110" s="652">
        <v>-1.6116611E7</v>
      </c>
      <c r="AG110" s="652"/>
      <c r="AH110" s="652">
        <v>3.0495312E7</v>
      </c>
      <c r="AI110" s="652">
        <v>1.5692843E7</v>
      </c>
      <c r="AJ110" s="652">
        <v>1.4802469E7</v>
      </c>
      <c r="AK110" s="652">
        <v>9217956.0</v>
      </c>
      <c r="AL110" s="652">
        <v>5803763.0</v>
      </c>
      <c r="AM110" s="652">
        <v>1.0061532E7</v>
      </c>
      <c r="AN110" s="652">
        <v>4740937.0</v>
      </c>
      <c r="AO110" s="658">
        <v>2405856.5</v>
      </c>
      <c r="AP110" s="652">
        <v>0.16666666666666666</v>
      </c>
      <c r="AQ110" s="652">
        <v>3.0527442E7</v>
      </c>
      <c r="AR110" s="652">
        <v>1.5678343E7</v>
      </c>
      <c r="AS110" s="652">
        <v>1.4849099E7</v>
      </c>
      <c r="AT110" s="652">
        <v>1.0020336E7</v>
      </c>
      <c r="AU110" s="652">
        <v>4828763.0</v>
      </c>
      <c r="AV110" s="658">
        <v>1877834.0</v>
      </c>
      <c r="AW110" s="652"/>
      <c r="AX110" s="652">
        <v>4.427784E7</v>
      </c>
      <c r="AY110" s="652">
        <v>0.0</v>
      </c>
      <c r="AZ110" s="652">
        <v>4.427784E7</v>
      </c>
      <c r="BA110" s="652">
        <v>3.0380645E7</v>
      </c>
      <c r="BB110" s="652">
        <v>5204931.0</v>
      </c>
      <c r="BC110" s="652">
        <v>3.1795617296296295E7</v>
      </c>
      <c r="BD110" s="652">
        <v>1.2482222703703705E7</v>
      </c>
      <c r="BE110" s="652">
        <v>1.0147142203703705E7</v>
      </c>
      <c r="BF110" s="652">
        <v>0.16666666666666666</v>
      </c>
      <c r="BG110" s="652">
        <v>3.97075E7</v>
      </c>
      <c r="BH110" s="652">
        <v>0.0</v>
      </c>
      <c r="BI110" s="652">
        <v>3.97075E7</v>
      </c>
      <c r="BJ110" s="652">
        <v>3.6928564E7</v>
      </c>
      <c r="BK110" s="652">
        <v>2778936.0</v>
      </c>
      <c r="BL110" s="652">
        <v>281996.0</v>
      </c>
      <c r="BM110" s="652"/>
      <c r="BN110" s="652">
        <v>1.7180137E7</v>
      </c>
      <c r="BO110" s="652">
        <v>6718461.0</v>
      </c>
      <c r="BP110" s="652">
        <v>1.0461676E7</v>
      </c>
      <c r="BQ110" s="652">
        <v>7744690.0</v>
      </c>
      <c r="BR110" s="652">
        <v>6714972.0</v>
      </c>
      <c r="BS110" s="652">
        <v>8443353.555555556</v>
      </c>
      <c r="BT110" s="652">
        <v>2018322.444444444</v>
      </c>
      <c r="BU110" s="652">
        <v>-1250790.2555555562</v>
      </c>
      <c r="BV110" s="652">
        <v>0.23333333333333334</v>
      </c>
      <c r="BW110" s="652">
        <v>1.4656267E7</v>
      </c>
      <c r="BX110" s="652">
        <v>6583720.0</v>
      </c>
      <c r="BY110" s="652">
        <v>8072547.0</v>
      </c>
      <c r="BZ110" s="651">
        <v>9346763.0</v>
      </c>
      <c r="CA110" s="651">
        <v>-1274216.0</v>
      </c>
      <c r="CB110" s="651">
        <v>-4906128.0</v>
      </c>
      <c r="CC110" s="651"/>
      <c r="CD110" s="651">
        <v>1.0729845E7</v>
      </c>
      <c r="CE110" s="651">
        <v>6102353.0</v>
      </c>
      <c r="CF110" s="651">
        <v>4627492.0</v>
      </c>
      <c r="CG110" s="651">
        <v>6776221.0</v>
      </c>
      <c r="CH110" s="652">
        <v>5887375.0</v>
      </c>
      <c r="CI110" s="652">
        <v>7053157.740740741</v>
      </c>
      <c r="CJ110" s="652">
        <v>-2425665.7407407407</v>
      </c>
      <c r="CK110" s="652">
        <v>-5461270.390740741</v>
      </c>
      <c r="CL110" s="652">
        <v>0.21666666666666667</v>
      </c>
      <c r="CM110" s="652">
        <v>1.666182E7</v>
      </c>
      <c r="CN110" s="652">
        <v>8992674.0</v>
      </c>
      <c r="CO110" s="652">
        <v>7669146.0</v>
      </c>
      <c r="CP110" s="652">
        <v>7122344.0</v>
      </c>
      <c r="CQ110" s="652">
        <v>546802.0</v>
      </c>
      <c r="CR110" s="652">
        <v>-2404127.0</v>
      </c>
      <c r="CS110" s="652"/>
      <c r="CT110" s="651">
        <v>2.9731709E7</v>
      </c>
      <c r="CU110" s="651">
        <v>0.0</v>
      </c>
      <c r="CV110" s="651">
        <v>2.9731709E7</v>
      </c>
      <c r="CW110" s="651">
        <v>2.7646846E7</v>
      </c>
      <c r="CX110" s="651">
        <v>8773273.0</v>
      </c>
      <c r="CY110" s="651">
        <v>2.845115237037037E7</v>
      </c>
      <c r="CZ110" s="651">
        <v>1280556.6296296306</v>
      </c>
      <c r="DA110" s="651">
        <v>-1755048.0203703693</v>
      </c>
      <c r="DB110" s="651">
        <v>0.21666666666666667</v>
      </c>
      <c r="DC110" s="651">
        <v>3.1957081E7</v>
      </c>
      <c r="DD110" s="651">
        <v>0.0</v>
      </c>
      <c r="DE110" s="651">
        <v>3.1957081E7</v>
      </c>
      <c r="DF110" s="651">
        <v>3.4137075E7</v>
      </c>
      <c r="DG110" s="651">
        <v>-2179994.0</v>
      </c>
      <c r="DH110" s="651">
        <v>-5811906.0</v>
      </c>
      <c r="DI110" s="651"/>
      <c r="DJ110" s="651">
        <v>0.0</v>
      </c>
      <c r="DK110" s="651">
        <v>0.0</v>
      </c>
      <c r="DL110" s="651">
        <v>0.0</v>
      </c>
      <c r="DM110" s="651">
        <v>8879932.0</v>
      </c>
      <c r="DN110" s="651">
        <v>4324049.0</v>
      </c>
      <c r="DO110" s="651">
        <v>8819120.888888888</v>
      </c>
      <c r="DP110" s="651">
        <v>-8819120.888888888</v>
      </c>
      <c r="DQ110" s="651">
        <v>-1.0453677238888888E7</v>
      </c>
      <c r="DR110" s="651">
        <v>0.11666666666666667</v>
      </c>
      <c r="DS110" s="651">
        <v>0.0</v>
      </c>
      <c r="DT110" s="651">
        <v>0.0</v>
      </c>
      <c r="DU110" s="651">
        <v>0.0</v>
      </c>
      <c r="DV110" s="651">
        <v>1.1029757E7</v>
      </c>
      <c r="DW110" s="651">
        <v>-1.1029757E7</v>
      </c>
      <c r="DX110" s="651">
        <v>-1.1483746E7</v>
      </c>
      <c r="DY110" s="651"/>
    </row>
    <row r="111" ht="12.0" customHeight="1">
      <c r="A111" s="651">
        <v>201805.0</v>
      </c>
      <c r="B111" s="652">
        <v>1.7630192E8</v>
      </c>
      <c r="C111" s="652">
        <v>4.7049691E7</v>
      </c>
      <c r="D111" s="652">
        <v>1.29252229E8</v>
      </c>
      <c r="E111" s="652">
        <v>9.8386642E7</v>
      </c>
      <c r="F111" s="652">
        <v>4.0610753E7</v>
      </c>
      <c r="G111" s="652">
        <v>1.0432823585185185E8</v>
      </c>
      <c r="H111" s="652">
        <v>2.4923993148148146E7</v>
      </c>
      <c r="I111" s="652">
        <v>2.4923993148148146E7</v>
      </c>
      <c r="J111" s="652"/>
      <c r="K111" s="652">
        <v>1.74313804E8</v>
      </c>
      <c r="L111" s="652">
        <v>4.3671216E7</v>
      </c>
      <c r="M111" s="652">
        <v>1.30642588E8</v>
      </c>
      <c r="N111" s="652">
        <v>1.09680888E8</v>
      </c>
      <c r="O111" s="652">
        <v>2.09617E7</v>
      </c>
      <c r="P111" s="652">
        <v>1.0960428E7</v>
      </c>
      <c r="Q111" s="652"/>
      <c r="R111" s="652">
        <v>0.0</v>
      </c>
      <c r="S111" s="652">
        <v>0.0</v>
      </c>
      <c r="T111" s="652">
        <v>0.0</v>
      </c>
      <c r="U111" s="652">
        <v>1.155443E7</v>
      </c>
      <c r="V111" s="652">
        <v>4313764.0</v>
      </c>
      <c r="W111" s="652">
        <v>1.101808437037037E7</v>
      </c>
      <c r="X111" s="652">
        <v>-1.101808437037037E7</v>
      </c>
      <c r="Y111" s="652"/>
      <c r="Z111" s="652"/>
      <c r="AA111" s="652">
        <v>0.0</v>
      </c>
      <c r="AB111" s="652">
        <v>0.0</v>
      </c>
      <c r="AC111" s="652">
        <v>0.0</v>
      </c>
      <c r="AD111" s="652">
        <v>1.0001272E7</v>
      </c>
      <c r="AE111" s="652">
        <v>-1.0001272E7</v>
      </c>
      <c r="AF111" s="652">
        <v>-1.0001272E7</v>
      </c>
      <c r="AG111" s="652"/>
      <c r="AH111" s="652">
        <v>3.3160968E7</v>
      </c>
      <c r="AI111" s="652">
        <v>1.7571823E7</v>
      </c>
      <c r="AJ111" s="652">
        <v>1.5589145E7</v>
      </c>
      <c r="AK111" s="652">
        <v>9222589.0</v>
      </c>
      <c r="AL111" s="652">
        <v>5953103.0</v>
      </c>
      <c r="AM111" s="652">
        <v>1.0135156333333334E7</v>
      </c>
      <c r="AN111" s="652">
        <v>5453988.666666666</v>
      </c>
      <c r="AO111" s="658">
        <v>3404009.1505376333</v>
      </c>
      <c r="AP111" s="652">
        <v>0.1774193548387097</v>
      </c>
      <c r="AQ111" s="652">
        <v>3.18754E7</v>
      </c>
      <c r="AR111" s="652">
        <v>1.6654997E7</v>
      </c>
      <c r="AS111" s="652">
        <v>1.5220403E7</v>
      </c>
      <c r="AT111" s="652">
        <v>1.1051535E7</v>
      </c>
      <c r="AU111" s="652">
        <v>4168868.0</v>
      </c>
      <c r="AV111" s="658">
        <v>2337649.0</v>
      </c>
      <c r="AW111" s="652"/>
      <c r="AX111" s="652">
        <v>6.408612E7</v>
      </c>
      <c r="AY111" s="652">
        <v>0.0</v>
      </c>
      <c r="AZ111" s="652">
        <v>6.408612E7</v>
      </c>
      <c r="BA111" s="652">
        <v>2.5545723E7</v>
      </c>
      <c r="BB111" s="652">
        <v>5146965.0</v>
      </c>
      <c r="BC111" s="652">
        <v>2.8781823888888888E7</v>
      </c>
      <c r="BD111" s="652">
        <v>3.530429611111111E7</v>
      </c>
      <c r="BE111" s="652">
        <v>3.3440678369175628E7</v>
      </c>
      <c r="BF111" s="652">
        <v>0.16129032258064516</v>
      </c>
      <c r="BG111" s="652">
        <v>6.043E7</v>
      </c>
      <c r="BH111" s="652">
        <v>0.0</v>
      </c>
      <c r="BI111" s="652">
        <v>6.043E7</v>
      </c>
      <c r="BJ111" s="652">
        <v>3.329226E7</v>
      </c>
      <c r="BK111" s="652">
        <v>2.713774E7</v>
      </c>
      <c r="BL111" s="652">
        <v>2.5588247E7</v>
      </c>
      <c r="BM111" s="652"/>
      <c r="BN111" s="652">
        <v>3.9938926E7</v>
      </c>
      <c r="BO111" s="652">
        <v>2.1550761E7</v>
      </c>
      <c r="BP111" s="652">
        <v>1.8388165E7</v>
      </c>
      <c r="BQ111" s="652">
        <v>8590202.0</v>
      </c>
      <c r="BR111" s="652">
        <v>6978453.0</v>
      </c>
      <c r="BS111" s="652">
        <v>9832899.481481481</v>
      </c>
      <c r="BT111" s="652">
        <v>8555265.518518519</v>
      </c>
      <c r="BU111" s="652">
        <v>5946200.679808841</v>
      </c>
      <c r="BV111" s="652">
        <v>0.22580645161290322</v>
      </c>
      <c r="BW111" s="652">
        <v>3.3966267E7</v>
      </c>
      <c r="BX111" s="652">
        <v>1.704372E7</v>
      </c>
      <c r="BY111" s="652">
        <v>1.6922547E7</v>
      </c>
      <c r="BZ111" s="651">
        <v>1.030417E7</v>
      </c>
      <c r="CA111" s="651">
        <v>6618377.0</v>
      </c>
      <c r="CB111" s="651">
        <v>4364569.0</v>
      </c>
      <c r="CC111" s="651"/>
      <c r="CD111" s="651">
        <v>1.601345E7</v>
      </c>
      <c r="CE111" s="651">
        <v>7927107.0</v>
      </c>
      <c r="CF111" s="651">
        <v>8086343.0</v>
      </c>
      <c r="CG111" s="651">
        <v>6989115.0</v>
      </c>
      <c r="CH111" s="652">
        <v>5898668.0</v>
      </c>
      <c r="CI111" s="652">
        <v>7507329.518518519</v>
      </c>
      <c r="CJ111" s="652">
        <v>579013.4814814813</v>
      </c>
      <c r="CK111" s="652">
        <v>-1843689.5830346476</v>
      </c>
      <c r="CL111" s="652">
        <v>0.20967741935483872</v>
      </c>
      <c r="CM111" s="652">
        <v>1.926354E7</v>
      </c>
      <c r="CN111" s="652">
        <v>9972499.0</v>
      </c>
      <c r="CO111" s="652">
        <v>9291041.0</v>
      </c>
      <c r="CP111" s="652">
        <v>7668410.0</v>
      </c>
      <c r="CQ111" s="652">
        <v>1622631.0</v>
      </c>
      <c r="CR111" s="652">
        <v>-208588.0</v>
      </c>
      <c r="CS111" s="652"/>
      <c r="CT111" s="651">
        <v>2.3102456E7</v>
      </c>
      <c r="CU111" s="651">
        <v>0.0</v>
      </c>
      <c r="CV111" s="651">
        <v>2.3102456E7</v>
      </c>
      <c r="CW111" s="651">
        <v>2.3110783E7</v>
      </c>
      <c r="CX111" s="651">
        <v>8380147.0</v>
      </c>
      <c r="CY111" s="651">
        <v>2.3730917814814813E7</v>
      </c>
      <c r="CZ111" s="651">
        <v>-628461.8148148134</v>
      </c>
      <c r="DA111" s="651">
        <v>-3237526.653524491</v>
      </c>
      <c r="DB111" s="651">
        <v>0.22580645161290322</v>
      </c>
      <c r="DC111" s="651">
        <v>3.0164296E7</v>
      </c>
      <c r="DD111" s="651">
        <v>0.0</v>
      </c>
      <c r="DE111" s="651">
        <v>3.0164296E7</v>
      </c>
      <c r="DF111" s="651">
        <v>2.8049809E7</v>
      </c>
      <c r="DG111" s="651">
        <v>2114487.0</v>
      </c>
      <c r="DH111" s="651">
        <v>-139321.0</v>
      </c>
      <c r="DI111" s="651"/>
      <c r="DJ111" s="651">
        <v>0.0</v>
      </c>
      <c r="DK111" s="651">
        <v>0.0</v>
      </c>
      <c r="DL111" s="651">
        <v>0.0</v>
      </c>
      <c r="DM111" s="651">
        <v>1.33738E7</v>
      </c>
      <c r="DN111" s="651">
        <v>3939653.0</v>
      </c>
      <c r="DO111" s="651">
        <v>1.3322024444444444E7</v>
      </c>
      <c r="DP111" s="651">
        <v>-1.3322024444444444E7</v>
      </c>
      <c r="DQ111" s="651">
        <v>-1.4067471541218638E7</v>
      </c>
      <c r="DR111" s="651">
        <v>0.06451612903225806</v>
      </c>
      <c r="DS111" s="651">
        <v>0.0</v>
      </c>
      <c r="DT111" s="651">
        <v>0.0</v>
      </c>
      <c r="DU111" s="651">
        <v>0.0</v>
      </c>
      <c r="DV111" s="651">
        <v>1.0699129E7</v>
      </c>
      <c r="DW111" s="651">
        <v>-1.0699129E7</v>
      </c>
      <c r="DX111" s="651">
        <v>-1.0980855E7</v>
      </c>
      <c r="DY111" s="651"/>
    </row>
    <row r="112" ht="12.0" customHeight="1">
      <c r="A112" s="651">
        <v>201806.0</v>
      </c>
      <c r="B112" s="652">
        <v>1.74200522E8</v>
      </c>
      <c r="C112" s="652">
        <v>4.1463908E7</v>
      </c>
      <c r="D112" s="652">
        <v>1.32736614E8</v>
      </c>
      <c r="E112" s="652">
        <v>1.047422E8</v>
      </c>
      <c r="F112" s="652">
        <v>5.3972027E7</v>
      </c>
      <c r="G112" s="652">
        <v>1.1101162044444443E8</v>
      </c>
      <c r="H112" s="652">
        <v>2.172499355555556E7</v>
      </c>
      <c r="I112" s="652">
        <v>2.172499355555556E7</v>
      </c>
      <c r="J112" s="652"/>
      <c r="K112" s="652">
        <v>1.73292144E8</v>
      </c>
      <c r="L112" s="652">
        <v>4.1253335E7</v>
      </c>
      <c r="M112" s="652">
        <v>1.32038809E8</v>
      </c>
      <c r="N112" s="652">
        <v>1.33891406E8</v>
      </c>
      <c r="O112" s="652">
        <v>-1852597.0</v>
      </c>
      <c r="P112" s="652">
        <v>-1.975049E7</v>
      </c>
      <c r="Q112" s="652"/>
      <c r="R112" s="652">
        <v>0.0</v>
      </c>
      <c r="S112" s="652">
        <v>0.0</v>
      </c>
      <c r="T112" s="652">
        <v>0.0</v>
      </c>
      <c r="U112" s="652">
        <v>1.7037728E7</v>
      </c>
      <c r="V112" s="652">
        <v>7323707.0</v>
      </c>
      <c r="W112" s="652">
        <v>1.6318170888888888E7</v>
      </c>
      <c r="X112" s="652">
        <v>-1.6318170888888888E7</v>
      </c>
      <c r="Y112" s="652"/>
      <c r="Z112" s="652"/>
      <c r="AA112" s="652">
        <v>0.0</v>
      </c>
      <c r="AB112" s="652">
        <v>0.0</v>
      </c>
      <c r="AC112" s="652">
        <v>0.0</v>
      </c>
      <c r="AD112" s="652">
        <v>1.7897893E7</v>
      </c>
      <c r="AE112" s="652">
        <v>-1.7897893E7</v>
      </c>
      <c r="AF112" s="652">
        <v>-1.7897893E7</v>
      </c>
      <c r="AG112" s="652"/>
      <c r="AH112" s="652">
        <v>3.519909E7</v>
      </c>
      <c r="AI112" s="652">
        <v>1.8190554E7</v>
      </c>
      <c r="AJ112" s="652">
        <v>1.7008536E7</v>
      </c>
      <c r="AK112" s="652">
        <v>1.2116851E7</v>
      </c>
      <c r="AL112" s="652">
        <v>8023264.0</v>
      </c>
      <c r="AM112" s="652">
        <v>1.3073513888888888E7</v>
      </c>
      <c r="AN112" s="652">
        <v>3935022.111111112</v>
      </c>
      <c r="AO112" s="658">
        <v>689740.5873015882</v>
      </c>
      <c r="AP112" s="652">
        <v>0.19047619047619047</v>
      </c>
      <c r="AQ112" s="652">
        <v>3.3201531E7</v>
      </c>
      <c r="AR112" s="652">
        <v>1.7326273E7</v>
      </c>
      <c r="AS112" s="652">
        <v>1.5875258E7</v>
      </c>
      <c r="AT112" s="652">
        <v>1.4877221E7</v>
      </c>
      <c r="AU112" s="652">
        <v>998037.0</v>
      </c>
      <c r="AV112" s="658">
        <v>-2279042.0</v>
      </c>
      <c r="AW112" s="652"/>
      <c r="AX112" s="652">
        <v>6.223392E7</v>
      </c>
      <c r="AY112" s="652">
        <v>0.0</v>
      </c>
      <c r="AZ112" s="652">
        <v>6.223392E7</v>
      </c>
      <c r="BA112" s="652">
        <v>2.3382294E7</v>
      </c>
      <c r="BB112" s="652">
        <v>6262422.0</v>
      </c>
      <c r="BC112" s="652">
        <v>2.6724075333333332E7</v>
      </c>
      <c r="BD112" s="652">
        <v>3.550984466666667E7</v>
      </c>
      <c r="BE112" s="652">
        <v>3.2805443396825403E7</v>
      </c>
      <c r="BF112" s="652">
        <v>0.15873015873015872</v>
      </c>
      <c r="BG112" s="652">
        <v>6.44375E7</v>
      </c>
      <c r="BH112" s="652">
        <v>0.0</v>
      </c>
      <c r="BI112" s="652">
        <v>6.44375E7</v>
      </c>
      <c r="BJ112" s="652">
        <v>2.8630869E7</v>
      </c>
      <c r="BK112" s="652">
        <v>3.5806631E7</v>
      </c>
      <c r="BL112" s="652">
        <v>3.3033718E7</v>
      </c>
      <c r="BM112" s="652"/>
      <c r="BN112" s="652">
        <v>2.9713474E7</v>
      </c>
      <c r="BO112" s="652">
        <v>1.5937029E7</v>
      </c>
      <c r="BP112" s="652">
        <v>1.3776445E7</v>
      </c>
      <c r="BQ112" s="652">
        <v>1.2049502E7</v>
      </c>
      <c r="BR112" s="652">
        <v>1.06593E7</v>
      </c>
      <c r="BS112" s="652">
        <v>1.2967001481481481E7</v>
      </c>
      <c r="BT112" s="652">
        <v>809443.5185185187</v>
      </c>
      <c r="BU112" s="652">
        <v>-2976718.259259259</v>
      </c>
      <c r="BV112" s="652">
        <v>0.2222222222222222</v>
      </c>
      <c r="BW112" s="652">
        <v>2.8330267E7</v>
      </c>
      <c r="BX112" s="652">
        <v>1.553302E7</v>
      </c>
      <c r="BY112" s="652">
        <v>1.2797247E7</v>
      </c>
      <c r="BZ112" s="651">
        <v>1.4868963E7</v>
      </c>
      <c r="CA112" s="651">
        <v>-2071716.0</v>
      </c>
      <c r="CB112" s="651">
        <v>-6105044.0</v>
      </c>
      <c r="CC112" s="651"/>
      <c r="CD112" s="651">
        <v>1.4048577E7</v>
      </c>
      <c r="CE112" s="651">
        <v>7336325.0</v>
      </c>
      <c r="CF112" s="651">
        <v>6712252.0</v>
      </c>
      <c r="CG112" s="651">
        <v>7743618.0</v>
      </c>
      <c r="CH112" s="652">
        <v>6842626.0</v>
      </c>
      <c r="CI112" s="652">
        <v>8174081.703703703</v>
      </c>
      <c r="CJ112" s="652">
        <v>-1461829.7037037034</v>
      </c>
      <c r="CK112" s="652">
        <v>-4977551.3544973545</v>
      </c>
      <c r="CL112" s="652">
        <v>0.20634920634920634</v>
      </c>
      <c r="CM112" s="652">
        <v>1.5935505E7</v>
      </c>
      <c r="CN112" s="652">
        <v>8394042.0</v>
      </c>
      <c r="CO112" s="652">
        <v>7541463.0</v>
      </c>
      <c r="CP112" s="652">
        <v>9753257.0</v>
      </c>
      <c r="CQ112" s="652">
        <v>-2211794.0</v>
      </c>
      <c r="CR112" s="652">
        <v>-5488873.0</v>
      </c>
      <c r="CS112" s="652"/>
      <c r="CT112" s="651">
        <v>3.2931461E7</v>
      </c>
      <c r="CU112" s="651">
        <v>0.0</v>
      </c>
      <c r="CV112" s="651">
        <v>3.2931461E7</v>
      </c>
      <c r="CW112" s="651">
        <v>2.5075623E7</v>
      </c>
      <c r="CX112" s="651">
        <v>1.07126E7</v>
      </c>
      <c r="CY112" s="651">
        <v>2.645106285185185E7</v>
      </c>
      <c r="CZ112" s="651">
        <v>6480398.148148149</v>
      </c>
      <c r="DA112" s="651">
        <v>2694236.3703703717</v>
      </c>
      <c r="DB112" s="651">
        <v>0.2222222222222222</v>
      </c>
      <c r="DC112" s="651">
        <v>3.2408233E7</v>
      </c>
      <c r="DD112" s="651">
        <v>0.0</v>
      </c>
      <c r="DE112" s="651">
        <v>3.2408233E7</v>
      </c>
      <c r="DF112" s="651">
        <v>3.3923111E7</v>
      </c>
      <c r="DG112" s="651">
        <v>-1514878.0</v>
      </c>
      <c r="DH112" s="651">
        <v>-5548206.0</v>
      </c>
      <c r="DI112" s="651"/>
      <c r="DJ112" s="651">
        <v>74000.0</v>
      </c>
      <c r="DK112" s="651">
        <v>0.0</v>
      </c>
      <c r="DL112" s="651">
        <v>74000.0</v>
      </c>
      <c r="DM112" s="651">
        <v>7336584.0</v>
      </c>
      <c r="DN112" s="651">
        <v>4148108.0</v>
      </c>
      <c r="DO112" s="651">
        <v>7303714.296296297</v>
      </c>
      <c r="DP112" s="651">
        <v>-7229714.296296297</v>
      </c>
      <c r="DQ112" s="651">
        <v>-8311474.804232804</v>
      </c>
      <c r="DR112" s="651">
        <v>0.06349206349206349</v>
      </c>
      <c r="DS112" s="651">
        <v>0.0</v>
      </c>
      <c r="DT112" s="651">
        <v>0.0</v>
      </c>
      <c r="DU112" s="651">
        <v>0.0</v>
      </c>
      <c r="DV112" s="651">
        <v>1.4960985E7</v>
      </c>
      <c r="DW112" s="651">
        <v>-1.4960985E7</v>
      </c>
      <c r="DX112" s="651">
        <v>-1.5465151E7</v>
      </c>
      <c r="DY112" s="651"/>
    </row>
    <row r="113" ht="12.0" customHeight="1">
      <c r="A113" s="651">
        <v>201807.0</v>
      </c>
      <c r="B113" s="652">
        <v>1.70373922E8</v>
      </c>
      <c r="C113" s="652">
        <v>4.509162E7</v>
      </c>
      <c r="D113" s="652">
        <v>1.25282302E8</v>
      </c>
      <c r="E113" s="652">
        <v>9.147219E7</v>
      </c>
      <c r="F113" s="652">
        <v>4.0608792E7</v>
      </c>
      <c r="G113" s="652">
        <v>9.733643474074075E7</v>
      </c>
      <c r="H113" s="652">
        <v>2.794586725925926E7</v>
      </c>
      <c r="I113" s="652">
        <v>2.794586725925926E7</v>
      </c>
      <c r="J113" s="652"/>
      <c r="K113" s="652">
        <v>1.78755866E8</v>
      </c>
      <c r="L113" s="652">
        <v>5.1114996E7</v>
      </c>
      <c r="M113" s="652">
        <v>1.2764087E8</v>
      </c>
      <c r="N113" s="652">
        <v>1.03308028E8</v>
      </c>
      <c r="O113" s="652">
        <v>2.4332842E7</v>
      </c>
      <c r="P113" s="652">
        <v>1.4609755E7</v>
      </c>
      <c r="Q113" s="652"/>
      <c r="R113" s="652">
        <v>0.0</v>
      </c>
      <c r="S113" s="652">
        <v>0.0</v>
      </c>
      <c r="T113" s="652">
        <v>0.0</v>
      </c>
      <c r="U113" s="652">
        <v>1.0334196E7</v>
      </c>
      <c r="V113" s="652">
        <v>2634274.0</v>
      </c>
      <c r="W113" s="652">
        <v>9763831.407407407</v>
      </c>
      <c r="X113" s="652">
        <v>-9763831.407407407</v>
      </c>
      <c r="Y113" s="652"/>
      <c r="Z113" s="652"/>
      <c r="AA113" s="652">
        <v>0.0</v>
      </c>
      <c r="AB113" s="652">
        <v>0.0</v>
      </c>
      <c r="AC113" s="652">
        <v>0.0</v>
      </c>
      <c r="AD113" s="652">
        <v>9723087.0</v>
      </c>
      <c r="AE113" s="652">
        <v>-9723087.0</v>
      </c>
      <c r="AF113" s="652">
        <v>-9723087.0</v>
      </c>
      <c r="AG113" s="652"/>
      <c r="AH113" s="652">
        <v>3.424464E7</v>
      </c>
      <c r="AI113" s="652">
        <v>1.7639632E7</v>
      </c>
      <c r="AJ113" s="652">
        <v>1.6605008E7</v>
      </c>
      <c r="AK113" s="652">
        <v>1.1214489E7</v>
      </c>
      <c r="AL113" s="652">
        <v>7148134.0</v>
      </c>
      <c r="AM113" s="652">
        <v>1.2143278111111112E7</v>
      </c>
      <c r="AN113" s="652">
        <v>4461729.888888888</v>
      </c>
      <c r="AO113" s="658">
        <v>2456587.381426201</v>
      </c>
      <c r="AP113" s="652">
        <v>0.19402985074626866</v>
      </c>
      <c r="AQ113" s="652">
        <v>3.3730638E7</v>
      </c>
      <c r="AR113" s="652">
        <v>1.7465908E7</v>
      </c>
      <c r="AS113" s="652">
        <v>1.626473E7</v>
      </c>
      <c r="AT113" s="652">
        <v>1.4539917E7</v>
      </c>
      <c r="AU113" s="652">
        <v>1724813.0</v>
      </c>
      <c r="AV113" s="658">
        <v>-55471.0</v>
      </c>
      <c r="AW113" s="652"/>
      <c r="AX113" s="652">
        <v>4.54842E7</v>
      </c>
      <c r="AY113" s="652">
        <v>0.0</v>
      </c>
      <c r="AZ113" s="652">
        <v>4.54842E7</v>
      </c>
      <c r="BA113" s="652">
        <v>2.0447232E7</v>
      </c>
      <c r="BB113" s="652">
        <v>4684363.0</v>
      </c>
      <c r="BC113" s="652">
        <v>2.2648812074074075E7</v>
      </c>
      <c r="BD113" s="652">
        <v>2.2835387925925925E7</v>
      </c>
      <c r="BE113" s="652">
        <v>2.129297061249309E7</v>
      </c>
      <c r="BF113" s="652">
        <v>0.14925373134328357</v>
      </c>
      <c r="BG113" s="652">
        <v>4.81175E7</v>
      </c>
      <c r="BH113" s="652">
        <v>0.0</v>
      </c>
      <c r="BI113" s="652">
        <v>4.81175E7</v>
      </c>
      <c r="BJ113" s="652">
        <v>2.3110284E7</v>
      </c>
      <c r="BK113" s="652">
        <v>2.5007216E7</v>
      </c>
      <c r="BL113" s="652">
        <v>2.3500822E7</v>
      </c>
      <c r="BM113" s="652"/>
      <c r="BN113" s="652">
        <v>4.0598087E7</v>
      </c>
      <c r="BO113" s="652">
        <v>1.9673103E7</v>
      </c>
      <c r="BP113" s="652">
        <v>2.0924984E7</v>
      </c>
      <c r="BQ113" s="652">
        <v>9868954.0</v>
      </c>
      <c r="BR113" s="652">
        <v>7543571.0</v>
      </c>
      <c r="BS113" s="652">
        <v>1.1246702222222222E7</v>
      </c>
      <c r="BT113" s="652">
        <v>9678281.777777778</v>
      </c>
      <c r="BU113" s="652">
        <v>7210414.076285241</v>
      </c>
      <c r="BV113" s="652">
        <v>0.23880597014925373</v>
      </c>
      <c r="BW113" s="652">
        <v>4.4390267E7</v>
      </c>
      <c r="BX113" s="652">
        <v>2.374052E7</v>
      </c>
      <c r="BY113" s="652">
        <v>2.0649747E7</v>
      </c>
      <c r="BZ113" s="651">
        <v>1.0746926E7</v>
      </c>
      <c r="CA113" s="651">
        <v>9902821.0</v>
      </c>
      <c r="CB113" s="651">
        <v>7711703.0</v>
      </c>
      <c r="CC113" s="651"/>
      <c r="CD113" s="651">
        <v>1.7025577E7</v>
      </c>
      <c r="CE113" s="651">
        <v>7778885.0</v>
      </c>
      <c r="CF113" s="651">
        <v>9246692.0</v>
      </c>
      <c r="CG113" s="651">
        <v>7304208.0</v>
      </c>
      <c r="CH113" s="652">
        <v>5488570.0</v>
      </c>
      <c r="CI113" s="652">
        <v>7854656.444444444</v>
      </c>
      <c r="CJ113" s="652">
        <v>1392035.555555556</v>
      </c>
      <c r="CK113" s="652">
        <v>-458865.2205638469</v>
      </c>
      <c r="CL113" s="652">
        <v>0.1791044776119403</v>
      </c>
      <c r="CM113" s="652">
        <v>1.9159516E7</v>
      </c>
      <c r="CN113" s="652">
        <v>9908568.0</v>
      </c>
      <c r="CO113" s="652">
        <v>9250948.0</v>
      </c>
      <c r="CP113" s="652">
        <v>7219144.0</v>
      </c>
      <c r="CQ113" s="652">
        <v>2031804.0</v>
      </c>
      <c r="CR113" s="652">
        <v>251520.0</v>
      </c>
      <c r="CS113" s="652"/>
      <c r="CT113" s="651">
        <v>3.3021418E7</v>
      </c>
      <c r="CU113" s="651">
        <v>0.0</v>
      </c>
      <c r="CV113" s="651">
        <v>3.3021418E7</v>
      </c>
      <c r="CW113" s="651">
        <v>2.193783E7</v>
      </c>
      <c r="CX113" s="651">
        <v>9159584.0</v>
      </c>
      <c r="CY113" s="651">
        <v>2.3437324222222224E7</v>
      </c>
      <c r="CZ113" s="651">
        <v>9584093.777777776</v>
      </c>
      <c r="DA113" s="651">
        <v>7116226.076285239</v>
      </c>
      <c r="DB113" s="651">
        <v>0.23880597014925373</v>
      </c>
      <c r="DC113" s="651">
        <v>3.4027105E7</v>
      </c>
      <c r="DD113" s="651">
        <v>0.0</v>
      </c>
      <c r="DE113" s="651">
        <v>3.4027105E7</v>
      </c>
      <c r="DF113" s="651">
        <v>2.7305666E7</v>
      </c>
      <c r="DG113" s="651">
        <v>6721439.0</v>
      </c>
      <c r="DH113" s="651">
        <v>4530321.0</v>
      </c>
      <c r="DI113" s="651"/>
      <c r="DJ113" s="651">
        <v>0.0</v>
      </c>
      <c r="DK113" s="651">
        <v>0.0</v>
      </c>
      <c r="DL113" s="651">
        <v>0.0</v>
      </c>
      <c r="DM113" s="651">
        <v>1.0365281E7</v>
      </c>
      <c r="DN113" s="651">
        <v>3950296.0</v>
      </c>
      <c r="DO113" s="651">
        <v>1.024183025925926E7</v>
      </c>
      <c r="DP113" s="651">
        <v>-1.024183025925926E7</v>
      </c>
      <c r="DQ113" s="651">
        <v>-1.0858797184632394E7</v>
      </c>
      <c r="DR113" s="651">
        <v>0.05970149253731343</v>
      </c>
      <c r="DS113" s="651">
        <v>0.0</v>
      </c>
      <c r="DT113" s="651">
        <v>0.0</v>
      </c>
      <c r="DU113" s="651">
        <v>0.0</v>
      </c>
      <c r="DV113" s="651">
        <v>1.1332165E7</v>
      </c>
      <c r="DW113" s="651">
        <v>-1.1332165E7</v>
      </c>
      <c r="DX113" s="651">
        <v>-1.1606055E7</v>
      </c>
      <c r="DY113" s="651"/>
    </row>
    <row r="114" ht="12.0" customHeight="1">
      <c r="A114" s="651">
        <v>201808.0</v>
      </c>
      <c r="B114" s="652">
        <v>1.57698877E8</v>
      </c>
      <c r="C114" s="652">
        <v>4.3776602E7</v>
      </c>
      <c r="D114" s="652">
        <v>1.13922275E8</v>
      </c>
      <c r="E114" s="652">
        <v>9.1079966E7</v>
      </c>
      <c r="F114" s="652">
        <v>4.0359205E7</v>
      </c>
      <c r="G114" s="652">
        <v>9.63333922962963E7</v>
      </c>
      <c r="H114" s="652">
        <v>1.75888827037037E7</v>
      </c>
      <c r="I114" s="652">
        <v>1.75888827037037E7</v>
      </c>
      <c r="J114" s="652"/>
      <c r="K114" s="652">
        <v>1.38627496E8</v>
      </c>
      <c r="L114" s="652">
        <v>3.7266087E7</v>
      </c>
      <c r="M114" s="652">
        <v>1.01361409E8</v>
      </c>
      <c r="N114" s="652">
        <v>9.7134272E7</v>
      </c>
      <c r="O114" s="652">
        <v>4227137.0</v>
      </c>
      <c r="P114" s="652">
        <v>-4709839.0</v>
      </c>
      <c r="Q114" s="652"/>
      <c r="R114" s="652">
        <v>0.0</v>
      </c>
      <c r="S114" s="652">
        <v>0.0</v>
      </c>
      <c r="T114" s="652">
        <v>0.0</v>
      </c>
      <c r="U114" s="652">
        <v>1.0190703E7</v>
      </c>
      <c r="V114" s="652">
        <v>2620916.0</v>
      </c>
      <c r="W114" s="652">
        <v>9629978.037037037</v>
      </c>
      <c r="X114" s="652">
        <v>-9629978.037037037</v>
      </c>
      <c r="Y114" s="652"/>
      <c r="Z114" s="652"/>
      <c r="AA114" s="652">
        <v>0.0</v>
      </c>
      <c r="AB114" s="652">
        <v>0.0</v>
      </c>
      <c r="AC114" s="652">
        <v>0.0</v>
      </c>
      <c r="AD114" s="652">
        <v>8936976.0</v>
      </c>
      <c r="AE114" s="652">
        <v>-8936976.0</v>
      </c>
      <c r="AF114" s="652">
        <v>-8936976.0</v>
      </c>
      <c r="AG114" s="652"/>
      <c r="AH114" s="652">
        <v>3.5491446E7</v>
      </c>
      <c r="AI114" s="652">
        <v>1.8272107E7</v>
      </c>
      <c r="AJ114" s="652">
        <v>1.7219339E7</v>
      </c>
      <c r="AK114" s="652">
        <v>1.0869602E7</v>
      </c>
      <c r="AL114" s="652">
        <v>7067902.0</v>
      </c>
      <c r="AM114" s="652">
        <v>1.1863501185185185E7</v>
      </c>
      <c r="AN114" s="652">
        <v>5355837.814814815</v>
      </c>
      <c r="AO114" s="658">
        <v>3378537.232725263</v>
      </c>
      <c r="AP114" s="652">
        <v>0.19402985074626866</v>
      </c>
      <c r="AQ114" s="652">
        <v>3.3153595E7</v>
      </c>
      <c r="AR114" s="652">
        <v>1.7305649E7</v>
      </c>
      <c r="AS114" s="652">
        <v>1.5847946E7</v>
      </c>
      <c r="AT114" s="652">
        <v>1.424867E7</v>
      </c>
      <c r="AU114" s="652">
        <v>1599276.0</v>
      </c>
      <c r="AV114" s="658">
        <v>-37072.0</v>
      </c>
      <c r="AW114" s="652"/>
      <c r="AX114" s="652">
        <v>3.66228E7</v>
      </c>
      <c r="AY114" s="652">
        <v>0.0</v>
      </c>
      <c r="AZ114" s="652">
        <v>3.66228E7</v>
      </c>
      <c r="BA114" s="652">
        <v>1.7642689E7</v>
      </c>
      <c r="BB114" s="652">
        <v>4645887.0</v>
      </c>
      <c r="BC114" s="652">
        <v>1.9392762925925925E7</v>
      </c>
      <c r="BD114" s="652">
        <v>1.7230037074074075E7</v>
      </c>
      <c r="BE114" s="652">
        <v>1.5709036626312882E7</v>
      </c>
      <c r="BF114" s="652">
        <v>0.14925373134328357</v>
      </c>
      <c r="BG114" s="652">
        <v>3.60875E7</v>
      </c>
      <c r="BH114" s="652">
        <v>0.0</v>
      </c>
      <c r="BI114" s="652">
        <v>3.60875E7</v>
      </c>
      <c r="BJ114" s="652">
        <v>2.0541421E7</v>
      </c>
      <c r="BK114" s="652">
        <v>1.5546079E7</v>
      </c>
      <c r="BL114" s="652">
        <v>1.4161477E7</v>
      </c>
      <c r="BM114" s="652"/>
      <c r="BN114" s="652">
        <v>3.6688435E7</v>
      </c>
      <c r="BO114" s="652">
        <v>1.6707814E7</v>
      </c>
      <c r="BP114" s="652">
        <v>1.9980621E7</v>
      </c>
      <c r="BQ114" s="652">
        <v>9885214.0</v>
      </c>
      <c r="BR114" s="652">
        <v>7386870.0</v>
      </c>
      <c r="BS114" s="652">
        <v>1.1180197481481481E7</v>
      </c>
      <c r="BT114" s="652">
        <v>8800423.518518519</v>
      </c>
      <c r="BU114" s="652">
        <v>6366822.802100608</v>
      </c>
      <c r="BV114" s="652">
        <v>0.23880597014925373</v>
      </c>
      <c r="BW114" s="652">
        <v>1.8934247E7</v>
      </c>
      <c r="BX114" s="652">
        <v>1.0630556E7</v>
      </c>
      <c r="BY114" s="652">
        <v>8303691.0</v>
      </c>
      <c r="BZ114" s="651">
        <v>9470366.0</v>
      </c>
      <c r="CA114" s="651">
        <v>-1166675.0</v>
      </c>
      <c r="CB114" s="651">
        <v>-3180641.0</v>
      </c>
      <c r="CC114" s="651"/>
      <c r="CD114" s="651">
        <v>1.5698485E7</v>
      </c>
      <c r="CE114" s="651">
        <v>8796681.0</v>
      </c>
      <c r="CF114" s="651">
        <v>6901804.0</v>
      </c>
      <c r="CG114" s="651">
        <v>7351921.0</v>
      </c>
      <c r="CH114" s="652">
        <v>5485079.0</v>
      </c>
      <c r="CI114" s="652">
        <v>7724881.148148148</v>
      </c>
      <c r="CJ114" s="652">
        <v>-823077.1481481483</v>
      </c>
      <c r="CK114" s="652">
        <v>-2648277.6854615808</v>
      </c>
      <c r="CL114" s="652">
        <v>0.1791044776119403</v>
      </c>
      <c r="CM114" s="652">
        <v>1.7035168E7</v>
      </c>
      <c r="CN114" s="652">
        <v>9329881.0</v>
      </c>
      <c r="CO114" s="652">
        <v>7705287.0</v>
      </c>
      <c r="CP114" s="652">
        <v>7139836.0</v>
      </c>
      <c r="CQ114" s="652">
        <v>565451.0</v>
      </c>
      <c r="CR114" s="652">
        <v>-1070897.0</v>
      </c>
      <c r="CS114" s="652"/>
      <c r="CT114" s="651">
        <v>3.3197711E7</v>
      </c>
      <c r="CU114" s="651">
        <v>0.0</v>
      </c>
      <c r="CV114" s="651">
        <v>3.3197711E7</v>
      </c>
      <c r="CW114" s="651">
        <v>2.2646682E7</v>
      </c>
      <c r="CX114" s="651">
        <v>9217050.0</v>
      </c>
      <c r="CY114" s="651">
        <v>2.411098414814815E7</v>
      </c>
      <c r="CZ114" s="651">
        <v>9086726.85185185</v>
      </c>
      <c r="DA114" s="651">
        <v>6653126.13543394</v>
      </c>
      <c r="DB114" s="651">
        <v>0.23880597014925373</v>
      </c>
      <c r="DC114" s="651">
        <v>3.4183533E7</v>
      </c>
      <c r="DD114" s="651">
        <v>0.0</v>
      </c>
      <c r="DE114" s="651">
        <v>3.4183533E7</v>
      </c>
      <c r="DF114" s="651">
        <v>2.6781063E7</v>
      </c>
      <c r="DG114" s="651">
        <v>7402470.0</v>
      </c>
      <c r="DH114" s="651">
        <v>5388504.0</v>
      </c>
      <c r="DI114" s="651"/>
      <c r="DJ114" s="651">
        <v>0.0</v>
      </c>
      <c r="DK114" s="651">
        <v>0.0</v>
      </c>
      <c r="DL114" s="651">
        <v>0.0</v>
      </c>
      <c r="DM114" s="651">
        <v>1.2493155E7</v>
      </c>
      <c r="DN114" s="651">
        <v>3935501.0</v>
      </c>
      <c r="DO114" s="651">
        <v>1.2431087370370371E7</v>
      </c>
      <c r="DP114" s="651">
        <v>-1.2431087370370371E7</v>
      </c>
      <c r="DQ114" s="651">
        <v>-1.3039487549474848E7</v>
      </c>
      <c r="DR114" s="651">
        <v>0.05970149253731343</v>
      </c>
      <c r="DS114" s="651">
        <v>0.0</v>
      </c>
      <c r="DT114" s="651">
        <v>0.0</v>
      </c>
      <c r="DU114" s="651">
        <v>0.0</v>
      </c>
      <c r="DV114" s="651">
        <v>1.0782488E7</v>
      </c>
      <c r="DW114" s="651">
        <v>-1.0782488E7</v>
      </c>
      <c r="DX114" s="651">
        <v>-1.1034234E7</v>
      </c>
      <c r="DY114" s="651"/>
    </row>
    <row r="115" ht="12.0" customHeight="1">
      <c r="A115" s="651">
        <v>201809.0</v>
      </c>
      <c r="B115" s="652">
        <v>1.61948748E8</v>
      </c>
      <c r="C115" s="652">
        <v>4.635438E7</v>
      </c>
      <c r="D115" s="652">
        <v>1.15594368E8</v>
      </c>
      <c r="E115" s="652">
        <v>8.9631482E7</v>
      </c>
      <c r="F115" s="652">
        <v>3.9018649E7</v>
      </c>
      <c r="G115" s="652">
        <v>9.493060874074075E7</v>
      </c>
      <c r="H115" s="652">
        <v>2.0663759259259257E7</v>
      </c>
      <c r="I115" s="652">
        <v>2.0663759259259257E7</v>
      </c>
      <c r="J115" s="652"/>
      <c r="K115" s="652">
        <v>1.48715834E8</v>
      </c>
      <c r="L115" s="652">
        <v>4.7316797E7</v>
      </c>
      <c r="M115" s="652">
        <v>1.01399037E8</v>
      </c>
      <c r="N115" s="652">
        <v>1.0242557E8</v>
      </c>
      <c r="O115" s="652">
        <v>-1026533.0</v>
      </c>
      <c r="P115" s="652">
        <v>-9920759.0</v>
      </c>
      <c r="Q115" s="652"/>
      <c r="R115" s="652">
        <v>0.0</v>
      </c>
      <c r="S115" s="652">
        <v>0.0</v>
      </c>
      <c r="T115" s="652">
        <v>0.0</v>
      </c>
      <c r="U115" s="652">
        <v>9020470.0</v>
      </c>
      <c r="V115" s="652">
        <v>2302922.0</v>
      </c>
      <c r="W115" s="652">
        <v>8522873.851851853</v>
      </c>
      <c r="X115" s="652">
        <v>-8522873.851851853</v>
      </c>
      <c r="Y115" s="652"/>
      <c r="Z115" s="652"/>
      <c r="AA115" s="652">
        <v>0.0</v>
      </c>
      <c r="AB115" s="652">
        <v>0.0</v>
      </c>
      <c r="AC115" s="652">
        <v>0.0</v>
      </c>
      <c r="AD115" s="652">
        <v>8894226.0</v>
      </c>
      <c r="AE115" s="652">
        <v>-8894226.0</v>
      </c>
      <c r="AF115" s="652">
        <v>-8894226.0</v>
      </c>
      <c r="AG115" s="652"/>
      <c r="AH115" s="652">
        <v>3.5852574E7</v>
      </c>
      <c r="AI115" s="652">
        <v>1.8424298E7</v>
      </c>
      <c r="AJ115" s="652">
        <v>1.7428276E7</v>
      </c>
      <c r="AK115" s="652">
        <v>1.3583446E7</v>
      </c>
      <c r="AL115" s="652">
        <v>6958085.0</v>
      </c>
      <c r="AM115" s="652">
        <v>1.4383661925925925E7</v>
      </c>
      <c r="AN115" s="652">
        <v>3044614.0740740746</v>
      </c>
      <c r="AO115" s="658">
        <v>1294373.6263128805</v>
      </c>
      <c r="AP115" s="652">
        <v>0.19402985074626866</v>
      </c>
      <c r="AQ115" s="652">
        <v>3.4536393E7</v>
      </c>
      <c r="AR115" s="652">
        <v>1.7760226E7</v>
      </c>
      <c r="AS115" s="652">
        <v>1.6776167E7</v>
      </c>
      <c r="AT115" s="652">
        <v>1.6372282E7</v>
      </c>
      <c r="AU115" s="652">
        <v>403885.0</v>
      </c>
      <c r="AV115" s="658">
        <v>-1224635.0</v>
      </c>
      <c r="AW115" s="652"/>
      <c r="AX115" s="652">
        <v>3.191292E7</v>
      </c>
      <c r="AY115" s="652">
        <v>0.0</v>
      </c>
      <c r="AZ115" s="652">
        <v>3.191292E7</v>
      </c>
      <c r="BA115" s="652">
        <v>1.5782506E7</v>
      </c>
      <c r="BB115" s="652">
        <v>4527977.0</v>
      </c>
      <c r="BC115" s="652">
        <v>1.7312757185185187E7</v>
      </c>
      <c r="BD115" s="652">
        <v>1.4600162814814813E7</v>
      </c>
      <c r="BE115" s="652">
        <v>1.3253824008844664E7</v>
      </c>
      <c r="BF115" s="652">
        <v>0.14925373134328357</v>
      </c>
      <c r="BG115" s="652">
        <v>2.61525E7</v>
      </c>
      <c r="BH115" s="652">
        <v>0.0</v>
      </c>
      <c r="BI115" s="652">
        <v>2.61525E7</v>
      </c>
      <c r="BJ115" s="652">
        <v>1.8857776E7</v>
      </c>
      <c r="BK115" s="652">
        <v>7294724.0</v>
      </c>
      <c r="BL115" s="652">
        <v>5916745.0</v>
      </c>
      <c r="BM115" s="652"/>
      <c r="BN115" s="652">
        <v>3.7351558E7</v>
      </c>
      <c r="BO115" s="652">
        <v>1.9348857E7</v>
      </c>
      <c r="BP115" s="652">
        <v>1.8002701E7</v>
      </c>
      <c r="BQ115" s="652">
        <v>1.0586535E7</v>
      </c>
      <c r="BR115" s="652">
        <v>7388735.0</v>
      </c>
      <c r="BS115" s="652">
        <v>1.1683194333333334E7</v>
      </c>
      <c r="BT115" s="652">
        <v>6319506.666666666</v>
      </c>
      <c r="BU115" s="652">
        <v>4165364.5771144275</v>
      </c>
      <c r="BV115" s="652">
        <v>0.23880597014925373</v>
      </c>
      <c r="BW115" s="652">
        <v>3.5965247E7</v>
      </c>
      <c r="BX115" s="652">
        <v>1.8932256E7</v>
      </c>
      <c r="BY115" s="652">
        <v>1.7032991E7</v>
      </c>
      <c r="BZ115" s="651">
        <v>1.2065129E7</v>
      </c>
      <c r="CA115" s="651">
        <v>4967862.0</v>
      </c>
      <c r="CB115" s="651">
        <v>2963529.0</v>
      </c>
      <c r="CC115" s="651"/>
      <c r="CD115" s="651">
        <v>1.7077101E7</v>
      </c>
      <c r="CE115" s="651">
        <v>8581225.0</v>
      </c>
      <c r="CF115" s="651">
        <v>8495876.0</v>
      </c>
      <c r="CG115" s="651">
        <v>6689325.0</v>
      </c>
      <c r="CH115" s="652">
        <v>5399833.0</v>
      </c>
      <c r="CI115" s="652">
        <v>7223131.222222222</v>
      </c>
      <c r="CJ115" s="652">
        <v>1272744.777777778</v>
      </c>
      <c r="CK115" s="652">
        <v>-342861.78938640095</v>
      </c>
      <c r="CL115" s="652">
        <v>0.1791044776119403</v>
      </c>
      <c r="CM115" s="652">
        <v>1.9571487E7</v>
      </c>
      <c r="CN115" s="652">
        <v>1.0624314E7</v>
      </c>
      <c r="CO115" s="652">
        <v>8947173.0</v>
      </c>
      <c r="CP115" s="652">
        <v>7444791.0</v>
      </c>
      <c r="CQ115" s="652">
        <v>1502382.0</v>
      </c>
      <c r="CR115" s="652">
        <v>-126138.0</v>
      </c>
      <c r="CS115" s="652"/>
      <c r="CT115" s="651">
        <v>3.9718265E7</v>
      </c>
      <c r="CU115" s="651">
        <v>0.0</v>
      </c>
      <c r="CV115" s="651">
        <v>3.9718265E7</v>
      </c>
      <c r="CW115" s="651">
        <v>2.2910061E7</v>
      </c>
      <c r="CX115" s="651">
        <v>8470271.0</v>
      </c>
      <c r="CY115" s="651">
        <v>2.478254062962963E7</v>
      </c>
      <c r="CZ115" s="651">
        <v>1.493572437037037E7</v>
      </c>
      <c r="DA115" s="651">
        <v>1.278158228081813E7</v>
      </c>
      <c r="DB115" s="651">
        <v>0.23880597014925373</v>
      </c>
      <c r="DC115" s="651">
        <v>3.3429972E7</v>
      </c>
      <c r="DD115" s="651">
        <v>0.0</v>
      </c>
      <c r="DE115" s="651">
        <v>3.3429972E7</v>
      </c>
      <c r="DF115" s="651">
        <v>2.8920866E7</v>
      </c>
      <c r="DG115" s="651">
        <v>4509106.0</v>
      </c>
      <c r="DH115" s="651">
        <v>2504773.0</v>
      </c>
      <c r="DI115" s="651"/>
      <c r="DJ115" s="651">
        <v>36330.0</v>
      </c>
      <c r="DK115" s="651">
        <v>0.0</v>
      </c>
      <c r="DL115" s="651">
        <v>36330.0</v>
      </c>
      <c r="DM115" s="651">
        <v>1.1059139E7</v>
      </c>
      <c r="DN115" s="651">
        <v>3970826.0</v>
      </c>
      <c r="DO115" s="651">
        <v>1.1022449592592593E7</v>
      </c>
      <c r="DP115" s="651">
        <v>-1.0986119592592593E7</v>
      </c>
      <c r="DQ115" s="651">
        <v>-1.1524655114980653E7</v>
      </c>
      <c r="DR115" s="651">
        <v>0.05970149253731343</v>
      </c>
      <c r="DS115" s="651">
        <v>0.0</v>
      </c>
      <c r="DT115" s="651">
        <v>0.0</v>
      </c>
      <c r="DU115" s="651">
        <v>0.0</v>
      </c>
      <c r="DV115" s="651">
        <v>1.0810265E7</v>
      </c>
      <c r="DW115" s="651">
        <v>-1.0810265E7</v>
      </c>
      <c r="DX115" s="651">
        <v>-1.1060807E7</v>
      </c>
      <c r="DY115" s="651"/>
    </row>
    <row r="116" ht="12.0" customHeight="1">
      <c r="A116" s="651">
        <v>201810.0</v>
      </c>
      <c r="B116" s="652">
        <v>1.6743986E8</v>
      </c>
      <c r="C116" s="652">
        <v>5.2013243E7</v>
      </c>
      <c r="D116" s="652">
        <v>1.15426617E8</v>
      </c>
      <c r="E116" s="652">
        <v>8.8222674E7</v>
      </c>
      <c r="F116" s="652">
        <v>3.9630174E7</v>
      </c>
      <c r="G116" s="652">
        <v>9.351521192592591E7</v>
      </c>
      <c r="H116" s="652">
        <v>2.1911405074074067E7</v>
      </c>
      <c r="I116" s="652">
        <v>2.1911405074074067E7</v>
      </c>
      <c r="J116" s="652"/>
      <c r="K116" s="652">
        <v>1.52131177E8</v>
      </c>
      <c r="L116" s="652">
        <v>4.6254051E7</v>
      </c>
      <c r="M116" s="652">
        <v>1.05877126E8</v>
      </c>
      <c r="N116" s="652">
        <v>9.8381641E7</v>
      </c>
      <c r="O116" s="652">
        <v>7495485.0</v>
      </c>
      <c r="P116" s="652">
        <v>-2973089.0</v>
      </c>
      <c r="Q116" s="652"/>
      <c r="R116" s="652">
        <v>0.0</v>
      </c>
      <c r="S116" s="652">
        <v>0.0</v>
      </c>
      <c r="T116" s="652">
        <v>0.0</v>
      </c>
      <c r="U116" s="652">
        <v>9488976.0</v>
      </c>
      <c r="V116" s="652">
        <v>2767153.0</v>
      </c>
      <c r="W116" s="652">
        <v>8991063.185185185</v>
      </c>
      <c r="X116" s="652">
        <v>-8991063.185185185</v>
      </c>
      <c r="Y116" s="652"/>
      <c r="Z116" s="652"/>
      <c r="AA116" s="652">
        <v>0.0</v>
      </c>
      <c r="AB116" s="652">
        <v>0.0</v>
      </c>
      <c r="AC116" s="652">
        <v>0.0</v>
      </c>
      <c r="AD116" s="652">
        <v>1.0468574E7</v>
      </c>
      <c r="AE116" s="652">
        <v>-1.0468574E7</v>
      </c>
      <c r="AF116" s="652">
        <v>-1.0468574E7</v>
      </c>
      <c r="AG116" s="652"/>
      <c r="AH116" s="652">
        <v>4.3694555E7</v>
      </c>
      <c r="AI116" s="652">
        <v>2.2529427E7</v>
      </c>
      <c r="AJ116" s="652">
        <v>2.1165128E7</v>
      </c>
      <c r="AK116" s="652">
        <v>1.1935934E7</v>
      </c>
      <c r="AL116" s="652">
        <v>7382188.0</v>
      </c>
      <c r="AM116" s="652">
        <v>1.316640674074074E7</v>
      </c>
      <c r="AN116" s="652">
        <v>7998721.259259259</v>
      </c>
      <c r="AO116" s="658">
        <v>5954941.813105413</v>
      </c>
      <c r="AP116" s="652">
        <v>0.2153846153846154</v>
      </c>
      <c r="AQ116" s="652">
        <v>4.0049141E7</v>
      </c>
      <c r="AR116" s="652">
        <v>2.0528553E7</v>
      </c>
      <c r="AS116" s="652">
        <v>1.9520588E7</v>
      </c>
      <c r="AT116" s="652">
        <v>1.410937E7</v>
      </c>
      <c r="AU116" s="652">
        <v>5411218.0</v>
      </c>
      <c r="AV116" s="658">
        <v>3494437.0</v>
      </c>
      <c r="AW116" s="652"/>
      <c r="AX116" s="652">
        <v>3.273372E7</v>
      </c>
      <c r="AY116" s="652">
        <v>0.0</v>
      </c>
      <c r="AZ116" s="652">
        <v>3.273372E7</v>
      </c>
      <c r="BA116" s="652">
        <v>1.6521918E7</v>
      </c>
      <c r="BB116" s="652">
        <v>4719537.0</v>
      </c>
      <c r="BC116" s="652">
        <v>1.8072387555555556E7</v>
      </c>
      <c r="BD116" s="652">
        <v>1.4661332444444444E7</v>
      </c>
      <c r="BE116" s="652">
        <v>1.3201489982905982E7</v>
      </c>
      <c r="BF116" s="652">
        <v>0.15384615384615385</v>
      </c>
      <c r="BG116" s="652">
        <v>2.972E7</v>
      </c>
      <c r="BH116" s="652">
        <v>0.0</v>
      </c>
      <c r="BI116" s="652">
        <v>2.972E7</v>
      </c>
      <c r="BJ116" s="652">
        <v>2.0953499E7</v>
      </c>
      <c r="BK116" s="652">
        <v>8766501.0</v>
      </c>
      <c r="BL116" s="652">
        <v>7144609.0</v>
      </c>
      <c r="BM116" s="652"/>
      <c r="BN116" s="652">
        <v>3.76528E7</v>
      </c>
      <c r="BO116" s="652">
        <v>1.8465427E7</v>
      </c>
      <c r="BP116" s="652">
        <v>1.9187373E7</v>
      </c>
      <c r="BQ116" s="652">
        <v>1.0489382E7</v>
      </c>
      <c r="BR116" s="652">
        <v>7624182.0</v>
      </c>
      <c r="BS116" s="652">
        <v>1.1698431851851853E7</v>
      </c>
      <c r="BT116" s="652">
        <v>7488941.148148147</v>
      </c>
      <c r="BU116" s="652">
        <v>5153193.209686609</v>
      </c>
      <c r="BV116" s="652">
        <v>0.24615384615384617</v>
      </c>
      <c r="BW116" s="652">
        <v>2.5978687E7</v>
      </c>
      <c r="BX116" s="652">
        <v>1.4019664E7</v>
      </c>
      <c r="BY116" s="652">
        <v>1.1959023E7</v>
      </c>
      <c r="BZ116" s="651">
        <v>9467983.0</v>
      </c>
      <c r="CA116" s="651">
        <v>2491040.0</v>
      </c>
      <c r="CB116" s="651">
        <v>131925.0</v>
      </c>
      <c r="CC116" s="651"/>
      <c r="CD116" s="651">
        <v>1.866987E7</v>
      </c>
      <c r="CE116" s="651">
        <v>1.1018389E7</v>
      </c>
      <c r="CF116" s="651">
        <v>7651481.0</v>
      </c>
      <c r="CG116" s="651">
        <v>6471444.0</v>
      </c>
      <c r="CH116" s="652">
        <v>4307417.0</v>
      </c>
      <c r="CI116" s="652">
        <v>6877922.074074074</v>
      </c>
      <c r="CJ116" s="652">
        <v>773558.9259259263</v>
      </c>
      <c r="CK116" s="652">
        <v>-540299.289458689</v>
      </c>
      <c r="CL116" s="652">
        <v>0.13846153846153847</v>
      </c>
      <c r="CM116" s="652">
        <v>2.2368405E7</v>
      </c>
      <c r="CN116" s="652">
        <v>1.1705834E7</v>
      </c>
      <c r="CO116" s="652">
        <v>1.0662571E7</v>
      </c>
      <c r="CP116" s="652">
        <v>7415560.0</v>
      </c>
      <c r="CQ116" s="652">
        <v>3247011.0</v>
      </c>
      <c r="CR116" s="652">
        <v>1330230.0</v>
      </c>
      <c r="CS116" s="652"/>
      <c r="CT116" s="651">
        <v>3.4518915E7</v>
      </c>
      <c r="CU116" s="651">
        <v>0.0</v>
      </c>
      <c r="CV116" s="651">
        <v>3.4518915E7</v>
      </c>
      <c r="CW116" s="651">
        <v>2.3442446E7</v>
      </c>
      <c r="CX116" s="651">
        <v>8813341.0</v>
      </c>
      <c r="CY116" s="651">
        <v>2.491576525925926E7</v>
      </c>
      <c r="CZ116" s="651">
        <v>9603149.740740739</v>
      </c>
      <c r="DA116" s="651">
        <v>7267401.8022792</v>
      </c>
      <c r="DB116" s="651">
        <v>0.24615384615384617</v>
      </c>
      <c r="DC116" s="651">
        <v>3.4924738E7</v>
      </c>
      <c r="DD116" s="651">
        <v>0.0</v>
      </c>
      <c r="DE116" s="651">
        <v>3.4924738E7</v>
      </c>
      <c r="DF116" s="651">
        <v>2.5953706E7</v>
      </c>
      <c r="DG116" s="651">
        <v>8971032.0</v>
      </c>
      <c r="DH116" s="651">
        <v>6611917.0</v>
      </c>
      <c r="DI116" s="651"/>
      <c r="DJ116" s="651">
        <v>170000.0</v>
      </c>
      <c r="DK116" s="651">
        <v>0.0</v>
      </c>
      <c r="DL116" s="651">
        <v>170000.0</v>
      </c>
      <c r="DM116" s="651">
        <v>9872574.0</v>
      </c>
      <c r="DN116" s="651">
        <v>4016356.0</v>
      </c>
      <c r="DO116" s="651">
        <v>9793235.25925926</v>
      </c>
      <c r="DP116" s="651">
        <v>-9623235.25925926</v>
      </c>
      <c r="DQ116" s="651">
        <v>-1.0207172243874643E7</v>
      </c>
      <c r="DR116" s="651">
        <v>0.06153846153846154</v>
      </c>
      <c r="DS116" s="651">
        <v>0.0</v>
      </c>
      <c r="DT116" s="651">
        <v>0.0</v>
      </c>
      <c r="DU116" s="651">
        <v>0.0</v>
      </c>
      <c r="DV116" s="651">
        <v>1.0922742E7</v>
      </c>
      <c r="DW116" s="651">
        <v>-1.0922742E7</v>
      </c>
      <c r="DX116" s="651">
        <v>-1.1217631E7</v>
      </c>
      <c r="DY116" s="651"/>
    </row>
    <row r="117" ht="12.0" customHeight="1">
      <c r="A117" s="651">
        <v>201811.0</v>
      </c>
      <c r="B117" s="652">
        <v>1.65700439E8</v>
      </c>
      <c r="C117" s="652">
        <v>4.9245299E7</v>
      </c>
      <c r="D117" s="652">
        <v>1.1645514E8</v>
      </c>
      <c r="E117" s="652">
        <v>8.165122E7</v>
      </c>
      <c r="F117" s="652">
        <v>3.9204558E7</v>
      </c>
      <c r="G117" s="652">
        <v>8.756822881481482E7</v>
      </c>
      <c r="H117" s="652">
        <v>2.888691118518519E7</v>
      </c>
      <c r="I117" s="652">
        <v>2.888691118518519E7</v>
      </c>
      <c r="J117" s="652"/>
      <c r="K117" s="652">
        <v>1.5832726E8</v>
      </c>
      <c r="L117" s="652">
        <v>4.807803E7</v>
      </c>
      <c r="M117" s="652">
        <v>1.1024923E8</v>
      </c>
      <c r="N117" s="652">
        <v>9.741055E7</v>
      </c>
      <c r="O117" s="652">
        <v>1.283868E7</v>
      </c>
      <c r="P117" s="652">
        <v>3946371.0</v>
      </c>
      <c r="Q117" s="652"/>
      <c r="R117" s="652">
        <v>0.0</v>
      </c>
      <c r="S117" s="652">
        <v>0.0</v>
      </c>
      <c r="T117" s="652">
        <v>0.0</v>
      </c>
      <c r="U117" s="652">
        <v>9507332.0</v>
      </c>
      <c r="V117" s="652">
        <v>2675568.0</v>
      </c>
      <c r="W117" s="652">
        <v>9001275.407407407</v>
      </c>
      <c r="X117" s="652">
        <v>-9001275.407407407</v>
      </c>
      <c r="Y117" s="652"/>
      <c r="Z117" s="652"/>
      <c r="AA117" s="652">
        <v>0.0</v>
      </c>
      <c r="AB117" s="652">
        <v>0.0</v>
      </c>
      <c r="AC117" s="652">
        <v>0.0</v>
      </c>
      <c r="AD117" s="652">
        <v>8892309.0</v>
      </c>
      <c r="AE117" s="652">
        <v>-8892309.0</v>
      </c>
      <c r="AF117" s="652">
        <v>-8892309.0</v>
      </c>
      <c r="AG117" s="652"/>
      <c r="AH117" s="652">
        <v>4.5260235E7</v>
      </c>
      <c r="AI117" s="652">
        <v>2.3070025E7</v>
      </c>
      <c r="AJ117" s="652">
        <v>2.219021E7</v>
      </c>
      <c r="AK117" s="652">
        <v>1.1318714E7</v>
      </c>
      <c r="AL117" s="652">
        <v>7440066.0</v>
      </c>
      <c r="AM117" s="652">
        <v>1.2675126E7</v>
      </c>
      <c r="AN117" s="652">
        <v>9515084.0</v>
      </c>
      <c r="AO117" s="658">
        <v>7467350.953846154</v>
      </c>
      <c r="AP117" s="652">
        <v>0.2153846153846154</v>
      </c>
      <c r="AQ117" s="652">
        <v>4.1019197E7</v>
      </c>
      <c r="AR117" s="652">
        <v>2.0991729E7</v>
      </c>
      <c r="AS117" s="652">
        <v>2.0027468E7</v>
      </c>
      <c r="AT117" s="652">
        <v>1.4111078E7</v>
      </c>
      <c r="AU117" s="652">
        <v>5916390.0</v>
      </c>
      <c r="AV117" s="658">
        <v>4288221.0</v>
      </c>
      <c r="AW117" s="652"/>
      <c r="AX117" s="652">
        <v>3.447252E7</v>
      </c>
      <c r="AY117" s="652">
        <v>0.0</v>
      </c>
      <c r="AZ117" s="652">
        <v>3.447252E7</v>
      </c>
      <c r="BA117" s="652">
        <v>1.5680601E7</v>
      </c>
      <c r="BB117" s="652">
        <v>4674335.0</v>
      </c>
      <c r="BC117" s="652">
        <v>1.7418842037037037E7</v>
      </c>
      <c r="BD117" s="652">
        <v>1.7053677962962963E7</v>
      </c>
      <c r="BE117" s="652">
        <v>1.55910115014245E7</v>
      </c>
      <c r="BF117" s="652">
        <v>0.15384615384615385</v>
      </c>
      <c r="BG117" s="652">
        <v>3.16375E7</v>
      </c>
      <c r="BH117" s="652">
        <v>0.0</v>
      </c>
      <c r="BI117" s="652">
        <v>3.16375E7</v>
      </c>
      <c r="BJ117" s="652">
        <v>1.8310398E7</v>
      </c>
      <c r="BK117" s="652">
        <v>1.3327102E7</v>
      </c>
      <c r="BL117" s="652">
        <v>1.194942E7</v>
      </c>
      <c r="BM117" s="652"/>
      <c r="BN117" s="652">
        <v>2.8696569E7</v>
      </c>
      <c r="BO117" s="652">
        <v>1.3670789E7</v>
      </c>
      <c r="BP117" s="652">
        <v>1.502578E7</v>
      </c>
      <c r="BQ117" s="652">
        <v>1.0174704E7</v>
      </c>
      <c r="BR117" s="652">
        <v>7539890.0</v>
      </c>
      <c r="BS117" s="652">
        <v>1.1092553333333334E7</v>
      </c>
      <c r="BT117" s="652">
        <v>3933226.666666666</v>
      </c>
      <c r="BU117" s="652">
        <v>1592960.3282051273</v>
      </c>
      <c r="BV117" s="652">
        <v>0.24615384615384617</v>
      </c>
      <c r="BW117" s="652">
        <v>2.6195267E7</v>
      </c>
      <c r="BX117" s="652">
        <v>1.446952E7</v>
      </c>
      <c r="BY117" s="652">
        <v>1.1725747E7</v>
      </c>
      <c r="BZ117" s="651">
        <v>1.0613667E7</v>
      </c>
      <c r="CA117" s="651">
        <v>1112080.0</v>
      </c>
      <c r="CB117" s="651">
        <v>-891821.0</v>
      </c>
      <c r="CC117" s="651"/>
      <c r="CD117" s="651">
        <v>2.1437759E7</v>
      </c>
      <c r="CE117" s="651">
        <v>1.2504485E7</v>
      </c>
      <c r="CF117" s="651">
        <v>8933274.0</v>
      </c>
      <c r="CG117" s="651">
        <v>5280221.0</v>
      </c>
      <c r="CH117" s="652">
        <v>4191038.0</v>
      </c>
      <c r="CI117" s="652">
        <v>5861264.777777778</v>
      </c>
      <c r="CJ117" s="652">
        <v>3072009.222222222</v>
      </c>
      <c r="CK117" s="652">
        <v>1755609.4068376066</v>
      </c>
      <c r="CL117" s="652">
        <v>0.13846153846153847</v>
      </c>
      <c r="CM117" s="652">
        <v>2.4997461E7</v>
      </c>
      <c r="CN117" s="652">
        <v>1.2616781E7</v>
      </c>
      <c r="CO117" s="652">
        <v>1.238068E7</v>
      </c>
      <c r="CP117" s="652">
        <v>7524309.0</v>
      </c>
      <c r="CQ117" s="652">
        <v>4856371.0</v>
      </c>
      <c r="CR117" s="652">
        <v>3228202.0</v>
      </c>
      <c r="CS117" s="652"/>
      <c r="CT117" s="651">
        <v>3.5768556E7</v>
      </c>
      <c r="CU117" s="651">
        <v>0.0</v>
      </c>
      <c r="CV117" s="651">
        <v>3.5768556E7</v>
      </c>
      <c r="CW117" s="651">
        <v>1.8717427E7</v>
      </c>
      <c r="CX117" s="651">
        <v>8620427.0</v>
      </c>
      <c r="CY117" s="651">
        <v>2.061902374074074E7</v>
      </c>
      <c r="CZ117" s="651">
        <v>1.5149532259259261E7</v>
      </c>
      <c r="DA117" s="651">
        <v>1.2809265920797722E7</v>
      </c>
      <c r="DB117" s="651">
        <v>0.24615384615384617</v>
      </c>
      <c r="DC117" s="651">
        <v>3.5157507E7</v>
      </c>
      <c r="DD117" s="651">
        <v>0.0</v>
      </c>
      <c r="DE117" s="651">
        <v>3.5157507E7</v>
      </c>
      <c r="DF117" s="651">
        <v>2.7650903E7</v>
      </c>
      <c r="DG117" s="651">
        <v>7506604.0</v>
      </c>
      <c r="DH117" s="651">
        <v>5502703.0</v>
      </c>
      <c r="DI117" s="651"/>
      <c r="DJ117" s="651">
        <v>64800.0</v>
      </c>
      <c r="DK117" s="651">
        <v>0.0</v>
      </c>
      <c r="DL117" s="651">
        <v>64800.0</v>
      </c>
      <c r="DM117" s="651">
        <v>1.0972221E7</v>
      </c>
      <c r="DN117" s="651">
        <v>4063234.0</v>
      </c>
      <c r="DO117" s="651">
        <v>1.0900143518518519E7</v>
      </c>
      <c r="DP117" s="651">
        <v>-1.0835343518518519E7</v>
      </c>
      <c r="DQ117" s="651">
        <v>-1.1420410103133904E7</v>
      </c>
      <c r="DR117" s="651">
        <v>0.06153846153846154</v>
      </c>
      <c r="DS117" s="651">
        <v>0.0</v>
      </c>
      <c r="DT117" s="651">
        <v>0.0</v>
      </c>
      <c r="DU117" s="651">
        <v>0.0</v>
      </c>
      <c r="DV117" s="651">
        <v>1.0987556E7</v>
      </c>
      <c r="DW117" s="651">
        <v>-1.0987556E7</v>
      </c>
      <c r="DX117" s="651">
        <v>-1.1238044E7</v>
      </c>
      <c r="DY117" s="651"/>
    </row>
    <row r="118" ht="12.0" customHeight="1">
      <c r="A118" s="651">
        <v>201812.0</v>
      </c>
      <c r="B118" s="652">
        <v>1.60727847E8</v>
      </c>
      <c r="C118" s="652">
        <v>5.2938661E7</v>
      </c>
      <c r="D118" s="652">
        <v>1.07789186E8</v>
      </c>
      <c r="E118" s="652">
        <v>9.9163838E7</v>
      </c>
      <c r="F118" s="652">
        <v>5.9590994E7</v>
      </c>
      <c r="G118" s="652">
        <v>1.0432713074074073E8</v>
      </c>
      <c r="H118" s="652">
        <v>3462055.2592592593</v>
      </c>
      <c r="I118" s="652">
        <v>3462055.2592592593</v>
      </c>
      <c r="J118" s="652"/>
      <c r="K118" s="652">
        <v>1.583085E8</v>
      </c>
      <c r="L118" s="652">
        <v>4.9658748E7</v>
      </c>
      <c r="M118" s="652">
        <v>1.08649752E8</v>
      </c>
      <c r="N118" s="652">
        <v>1.21664087E8</v>
      </c>
      <c r="O118" s="652">
        <v>-1.3014335E7</v>
      </c>
      <c r="P118" s="652">
        <v>-2.6262913E7</v>
      </c>
      <c r="Q118" s="652"/>
      <c r="R118" s="652">
        <v>0.0</v>
      </c>
      <c r="S118" s="652">
        <v>0.0</v>
      </c>
      <c r="T118" s="652">
        <v>0.0</v>
      </c>
      <c r="U118" s="652">
        <v>1.1114661E7</v>
      </c>
      <c r="V118" s="652">
        <v>4550924.0</v>
      </c>
      <c r="W118" s="652">
        <v>1.062845825925926E7</v>
      </c>
      <c r="X118" s="652">
        <v>-1.062845825925926E7</v>
      </c>
      <c r="Y118" s="652"/>
      <c r="Z118" s="652"/>
      <c r="AA118" s="652">
        <v>0.0</v>
      </c>
      <c r="AB118" s="652">
        <v>0.0</v>
      </c>
      <c r="AC118" s="652">
        <v>0.0</v>
      </c>
      <c r="AD118" s="652">
        <v>1.3248578E7</v>
      </c>
      <c r="AE118" s="652">
        <v>-1.3248578E7</v>
      </c>
      <c r="AF118" s="652">
        <v>-1.3248578E7</v>
      </c>
      <c r="AG118" s="652"/>
      <c r="AH118" s="652">
        <v>4.3637613E7</v>
      </c>
      <c r="AI118" s="652">
        <v>2.2553724E7</v>
      </c>
      <c r="AJ118" s="652">
        <v>2.1083889E7</v>
      </c>
      <c r="AK118" s="652">
        <v>1.6047215E7</v>
      </c>
      <c r="AL118" s="652">
        <v>9527357.0</v>
      </c>
      <c r="AM118" s="652">
        <v>1.7126032111111112E7</v>
      </c>
      <c r="AN118" s="652">
        <v>3957856.888888888</v>
      </c>
      <c r="AO118" s="658">
        <v>1526524.795138888</v>
      </c>
      <c r="AP118" s="652">
        <v>0.21875</v>
      </c>
      <c r="AQ118" s="652">
        <v>4.1433846E7</v>
      </c>
      <c r="AR118" s="652">
        <v>2.1103806E7</v>
      </c>
      <c r="AS118" s="652">
        <v>2.033004E7</v>
      </c>
      <c r="AT118" s="652">
        <v>1.4740071E7</v>
      </c>
      <c r="AU118" s="652">
        <v>5589969.0</v>
      </c>
      <c r="AV118" s="658">
        <v>3164173.0</v>
      </c>
      <c r="AW118" s="652"/>
      <c r="AX118" s="652">
        <v>2.534868E7</v>
      </c>
      <c r="AY118" s="652">
        <v>0.0</v>
      </c>
      <c r="AZ118" s="652">
        <v>2.534868E7</v>
      </c>
      <c r="BA118" s="652">
        <v>1.7546176E7</v>
      </c>
      <c r="BB118" s="652">
        <v>7562296.0</v>
      </c>
      <c r="BC118" s="652">
        <v>1.8684309333333332E7</v>
      </c>
      <c r="BD118" s="652">
        <v>6664370.666666668</v>
      </c>
      <c r="BE118" s="652">
        <v>4927704.885416668</v>
      </c>
      <c r="BF118" s="652">
        <v>0.15625</v>
      </c>
      <c r="BG118" s="652">
        <v>2.39525E7</v>
      </c>
      <c r="BH118" s="652">
        <v>0.0</v>
      </c>
      <c r="BI118" s="652">
        <v>2.39525E7</v>
      </c>
      <c r="BJ118" s="652">
        <v>2.1112195E7</v>
      </c>
      <c r="BK118" s="652">
        <v>2840305.0</v>
      </c>
      <c r="BL118" s="652">
        <v>787708.0</v>
      </c>
      <c r="BM118" s="652"/>
      <c r="BN118" s="652">
        <v>4.5474545E7</v>
      </c>
      <c r="BO118" s="652">
        <v>2.0769523E7</v>
      </c>
      <c r="BP118" s="652">
        <v>2.4705022E7</v>
      </c>
      <c r="BQ118" s="652">
        <v>1.6997582E7</v>
      </c>
      <c r="BR118" s="652">
        <v>1.4196494E7</v>
      </c>
      <c r="BS118" s="652">
        <v>1.862009562962963E7</v>
      </c>
      <c r="BT118" s="652">
        <v>6084926.370370369</v>
      </c>
      <c r="BU118" s="652">
        <v>3306261.1203703694</v>
      </c>
      <c r="BV118" s="652">
        <v>0.25</v>
      </c>
      <c r="BW118" s="652">
        <v>3.6956267E7</v>
      </c>
      <c r="BX118" s="652">
        <v>1.708972E7</v>
      </c>
      <c r="BY118" s="652">
        <v>1.9866547E7</v>
      </c>
      <c r="BZ118" s="651">
        <v>1.7021874E7</v>
      </c>
      <c r="CA118" s="651">
        <v>2844673.0</v>
      </c>
      <c r="CB118" s="651">
        <v>-140922.0</v>
      </c>
      <c r="CC118" s="651"/>
      <c r="CD118" s="651">
        <v>1.7345875E7</v>
      </c>
      <c r="CE118" s="651">
        <v>9615414.0</v>
      </c>
      <c r="CF118" s="651">
        <v>7730461.0</v>
      </c>
      <c r="CG118" s="651">
        <v>7518626.0</v>
      </c>
      <c r="CH118" s="652">
        <v>5510994.0</v>
      </c>
      <c r="CI118" s="652">
        <v>7942539.259259259</v>
      </c>
      <c r="CJ118" s="652">
        <v>-212078.25925925933</v>
      </c>
      <c r="CK118" s="652">
        <v>-1601410.8842592593</v>
      </c>
      <c r="CL118" s="652">
        <v>0.125</v>
      </c>
      <c r="CM118" s="652">
        <v>2.247963E7</v>
      </c>
      <c r="CN118" s="652">
        <v>1.1465222E7</v>
      </c>
      <c r="CO118" s="652">
        <v>1.1014408E7</v>
      </c>
      <c r="CP118" s="652">
        <v>1.052866E7</v>
      </c>
      <c r="CQ118" s="652">
        <v>485748.0</v>
      </c>
      <c r="CR118" s="652">
        <v>-1940048.0</v>
      </c>
      <c r="CS118" s="652"/>
      <c r="CT118" s="651">
        <v>2.8921134E7</v>
      </c>
      <c r="CU118" s="651">
        <v>0.0</v>
      </c>
      <c r="CV118" s="651">
        <v>2.8921134E7</v>
      </c>
      <c r="CW118" s="651">
        <v>2.3289939E7</v>
      </c>
      <c r="CX118" s="651">
        <v>1.3803707E7</v>
      </c>
      <c r="CY118" s="651">
        <v>2.472956137037037E7</v>
      </c>
      <c r="CZ118" s="651">
        <v>4191572.6296296306</v>
      </c>
      <c r="DA118" s="651">
        <v>1412907.3796296306</v>
      </c>
      <c r="DB118" s="651">
        <v>0.25</v>
      </c>
      <c r="DC118" s="651">
        <v>3.4227101E7</v>
      </c>
      <c r="DD118" s="651">
        <v>0.0</v>
      </c>
      <c r="DE118" s="651">
        <v>3.4227101E7</v>
      </c>
      <c r="DF118" s="651">
        <v>3.0476949E7</v>
      </c>
      <c r="DG118" s="651">
        <v>3750152.0</v>
      </c>
      <c r="DH118" s="651">
        <v>764557.0</v>
      </c>
      <c r="DI118" s="651"/>
      <c r="DJ118" s="651">
        <v>0.0</v>
      </c>
      <c r="DK118" s="651">
        <v>0.0</v>
      </c>
      <c r="DL118" s="651">
        <v>0.0</v>
      </c>
      <c r="DM118" s="651">
        <v>6649639.0</v>
      </c>
      <c r="DN118" s="651">
        <v>4439222.0</v>
      </c>
      <c r="DO118" s="651">
        <v>6596134.777777778</v>
      </c>
      <c r="DP118" s="651">
        <v>-6596134.777777778</v>
      </c>
      <c r="DQ118" s="651">
        <v>-7290801.090277778</v>
      </c>
      <c r="DR118" s="651">
        <v>0.0625</v>
      </c>
      <c r="DS118" s="651">
        <v>0.0</v>
      </c>
      <c r="DT118" s="651">
        <v>0.0</v>
      </c>
      <c r="DU118" s="651">
        <v>0.0</v>
      </c>
      <c r="DV118" s="651">
        <v>1.5276604E7</v>
      </c>
      <c r="DW118" s="651">
        <v>-1.5276604E7</v>
      </c>
      <c r="DX118" s="651">
        <v>-1.5649803E7</v>
      </c>
      <c r="DY118" s="651"/>
    </row>
    <row r="119" ht="12.0" customHeight="1">
      <c r="A119" s="651">
        <v>201901.0</v>
      </c>
      <c r="B119" s="652">
        <v>1.2954187E8</v>
      </c>
      <c r="C119" s="652">
        <v>4.0986422E7</v>
      </c>
      <c r="D119" s="652">
        <v>8.8555448E7</v>
      </c>
      <c r="E119" s="652">
        <v>8.4499155E7</v>
      </c>
      <c r="F119" s="652">
        <v>3.8531206E7</v>
      </c>
      <c r="G119" s="652">
        <v>8.79701415925926E7</v>
      </c>
      <c r="H119" s="652">
        <v>585306.4074074049</v>
      </c>
      <c r="I119" s="652">
        <v>585306.4074074049</v>
      </c>
      <c r="J119" s="652"/>
      <c r="K119" s="652">
        <v>1.34443314E8</v>
      </c>
      <c r="L119" s="652">
        <v>4.1548951E7</v>
      </c>
      <c r="M119" s="652">
        <v>9.2894363E7</v>
      </c>
      <c r="N119" s="652">
        <v>9.6039656E7</v>
      </c>
      <c r="O119" s="652">
        <v>-3145293.0</v>
      </c>
      <c r="P119" s="652">
        <v>-1.3923232E7</v>
      </c>
      <c r="Q119" s="652"/>
      <c r="R119" s="652">
        <v>0.0</v>
      </c>
      <c r="S119" s="652">
        <v>0.0</v>
      </c>
      <c r="T119" s="652">
        <v>0.0</v>
      </c>
      <c r="U119" s="652">
        <v>1.4455462E7</v>
      </c>
      <c r="V119" s="652">
        <v>3255368.0</v>
      </c>
      <c r="W119" s="652">
        <v>1.3625825407407407E7</v>
      </c>
      <c r="X119" s="652">
        <v>-1.3625825407407407E7</v>
      </c>
      <c r="Y119" s="652"/>
      <c r="Z119" s="652"/>
      <c r="AA119" s="652">
        <v>0.0</v>
      </c>
      <c r="AB119" s="652">
        <v>0.0</v>
      </c>
      <c r="AC119" s="652">
        <v>0.0</v>
      </c>
      <c r="AD119" s="652">
        <v>1.0777939E7</v>
      </c>
      <c r="AE119" s="652">
        <v>-1.0777939E7</v>
      </c>
      <c r="AF119" s="652">
        <v>-1.0777939E7</v>
      </c>
      <c r="AG119" s="652"/>
      <c r="AH119" s="652">
        <v>4.4191074E7</v>
      </c>
      <c r="AI119" s="652">
        <v>2.3179902E7</v>
      </c>
      <c r="AJ119" s="652">
        <v>2.1011172E7</v>
      </c>
      <c r="AK119" s="652">
        <v>1.0644603E7</v>
      </c>
      <c r="AL119" s="652">
        <v>7295779.0</v>
      </c>
      <c r="AM119" s="652">
        <v>1.1952925074074075E7</v>
      </c>
      <c r="AN119" s="652">
        <v>9058246.925925925</v>
      </c>
      <c r="AO119" s="658">
        <v>5794110.345280765</v>
      </c>
      <c r="AP119" s="652">
        <v>0.22580645161290322</v>
      </c>
      <c r="AQ119" s="652">
        <v>4.0072357E7</v>
      </c>
      <c r="AR119" s="652">
        <v>2.079004E7</v>
      </c>
      <c r="AS119" s="652">
        <v>1.9282317E7</v>
      </c>
      <c r="AT119" s="652">
        <v>1.2863069E7</v>
      </c>
      <c r="AU119" s="652">
        <v>6419248.0</v>
      </c>
      <c r="AV119" s="658">
        <v>4445823.0</v>
      </c>
      <c r="AW119" s="652"/>
      <c r="AX119" s="652">
        <v>2.256768E7</v>
      </c>
      <c r="AY119" s="652">
        <v>0.0</v>
      </c>
      <c r="AZ119" s="652">
        <v>2.256768E7</v>
      </c>
      <c r="BA119" s="652">
        <v>1.3427521E7</v>
      </c>
      <c r="BB119" s="652">
        <v>4364534.0</v>
      </c>
      <c r="BC119" s="652">
        <v>1.442786862962963E7</v>
      </c>
      <c r="BD119" s="652">
        <v>8139811.370370369</v>
      </c>
      <c r="BE119" s="652">
        <v>5808285.241338111</v>
      </c>
      <c r="BF119" s="652">
        <v>0.16129032258064516</v>
      </c>
      <c r="BG119" s="652">
        <v>2.373E7</v>
      </c>
      <c r="BH119" s="652">
        <v>0.0</v>
      </c>
      <c r="BI119" s="652">
        <v>2.373E7</v>
      </c>
      <c r="BJ119" s="652">
        <v>1.7806243E7</v>
      </c>
      <c r="BK119" s="652">
        <v>5923757.0</v>
      </c>
      <c r="BL119" s="652">
        <v>4253935.0</v>
      </c>
      <c r="BM119" s="652"/>
      <c r="BN119" s="652">
        <v>2.3998367E7</v>
      </c>
      <c r="BO119" s="652">
        <v>1.0733729E7</v>
      </c>
      <c r="BP119" s="652">
        <v>1.3264638E7</v>
      </c>
      <c r="BQ119" s="652">
        <v>9841754.0</v>
      </c>
      <c r="BR119" s="652">
        <v>6906638.0</v>
      </c>
      <c r="BS119" s="652">
        <v>1.0606903777777778E7</v>
      </c>
      <c r="BT119" s="652">
        <v>2657734.222222222</v>
      </c>
      <c r="BU119" s="652">
        <v>-839554.9713261654</v>
      </c>
      <c r="BV119" s="652">
        <v>0.24193548387096775</v>
      </c>
      <c r="BW119" s="652">
        <v>1.9554687E7</v>
      </c>
      <c r="BX119" s="652">
        <v>1.0281664E7</v>
      </c>
      <c r="BY119" s="652">
        <v>9273023.0</v>
      </c>
      <c r="BZ119" s="651">
        <v>1.1252354E7</v>
      </c>
      <c r="CA119" s="651">
        <v>-1979331.0</v>
      </c>
      <c r="CB119" s="651">
        <v>-4408162.0</v>
      </c>
      <c r="CC119" s="651"/>
      <c r="CD119" s="651">
        <v>1.232529E7</v>
      </c>
      <c r="CE119" s="651">
        <v>7072791.0</v>
      </c>
      <c r="CF119" s="651">
        <v>5252499.0</v>
      </c>
      <c r="CG119" s="651">
        <v>4627802.0</v>
      </c>
      <c r="CH119" s="652">
        <v>3635161.0</v>
      </c>
      <c r="CI119" s="652">
        <v>4943347.037037037</v>
      </c>
      <c r="CJ119" s="652">
        <v>309151.9629629627</v>
      </c>
      <c r="CK119" s="652">
        <v>-1556068.9402628436</v>
      </c>
      <c r="CL119" s="652">
        <v>0.12903225806451613</v>
      </c>
      <c r="CM119" s="652">
        <v>1.93401E7</v>
      </c>
      <c r="CN119" s="652">
        <v>1.0477248E7</v>
      </c>
      <c r="CO119" s="652">
        <v>8862852.0</v>
      </c>
      <c r="CP119" s="652">
        <v>7280396.0</v>
      </c>
      <c r="CQ119" s="652">
        <v>1582456.0</v>
      </c>
      <c r="CR119" s="652">
        <v>-390969.0</v>
      </c>
      <c r="CS119" s="652"/>
      <c r="CT119" s="651">
        <v>2.6405459E7</v>
      </c>
      <c r="CU119" s="651">
        <v>0.0</v>
      </c>
      <c r="CV119" s="651">
        <v>2.6405459E7</v>
      </c>
      <c r="CW119" s="651">
        <v>2.1535173E7</v>
      </c>
      <c r="CX119" s="651">
        <v>8445474.0</v>
      </c>
      <c r="CY119" s="651">
        <v>2.2521525592592593E7</v>
      </c>
      <c r="CZ119" s="651">
        <v>3883933.4074074067</v>
      </c>
      <c r="DA119" s="651">
        <v>386644.21385901934</v>
      </c>
      <c r="DB119" s="651">
        <v>0.24193548387096775</v>
      </c>
      <c r="DC119" s="651">
        <v>3.2762436E7</v>
      </c>
      <c r="DD119" s="651">
        <v>0.0</v>
      </c>
      <c r="DE119" s="651">
        <v>3.2762436E7</v>
      </c>
      <c r="DF119" s="651">
        <v>2.6245771E7</v>
      </c>
      <c r="DG119" s="651">
        <v>6516665.0</v>
      </c>
      <c r="DH119" s="651">
        <v>4087834.0</v>
      </c>
      <c r="DI119" s="651"/>
      <c r="DJ119" s="651">
        <v>54000.0</v>
      </c>
      <c r="DK119" s="651">
        <v>0.0</v>
      </c>
      <c r="DL119" s="651">
        <v>54000.0</v>
      </c>
      <c r="DM119" s="651">
        <v>9966840.0</v>
      </c>
      <c r="DN119" s="651">
        <v>4628252.0</v>
      </c>
      <c r="DO119" s="651">
        <v>9891746.074074075</v>
      </c>
      <c r="DP119" s="651">
        <v>-9837746.074074075</v>
      </c>
      <c r="DQ119" s="651">
        <v>-1.1003509138590204E7</v>
      </c>
      <c r="DR119" s="651">
        <v>0.08064516129032258</v>
      </c>
      <c r="DS119" s="651">
        <v>0.0</v>
      </c>
      <c r="DT119" s="651">
        <v>0.0</v>
      </c>
      <c r="DU119" s="651">
        <v>0.0</v>
      </c>
      <c r="DV119" s="651">
        <v>1.0830149E7</v>
      </c>
      <c r="DW119" s="651">
        <v>-1.0830149E7</v>
      </c>
      <c r="DX119" s="651">
        <v>-1.1133753E7</v>
      </c>
      <c r="DY119" s="651"/>
    </row>
    <row r="120" ht="12.0" customHeight="1">
      <c r="A120" s="651">
        <v>201902.0</v>
      </c>
      <c r="B120" s="652">
        <v>1.4290303E8</v>
      </c>
      <c r="C120" s="652">
        <v>4.9220967E7</v>
      </c>
      <c r="D120" s="652">
        <v>9.3682063E7</v>
      </c>
      <c r="E120" s="652">
        <v>9.2320274E7</v>
      </c>
      <c r="F120" s="652">
        <v>3.941408E7</v>
      </c>
      <c r="G120" s="652">
        <v>9.619286933333334E7</v>
      </c>
      <c r="H120" s="652">
        <v>-2510806.333333334</v>
      </c>
      <c r="I120" s="652">
        <v>-2510806.333333334</v>
      </c>
      <c r="J120" s="652"/>
      <c r="K120" s="652">
        <v>1.37025221E8</v>
      </c>
      <c r="L120" s="652">
        <v>4.3103751E7</v>
      </c>
      <c r="M120" s="652">
        <v>9.392147E7</v>
      </c>
      <c r="N120" s="652">
        <v>1.03982735E8</v>
      </c>
      <c r="O120" s="652">
        <v>-1.0061265E7</v>
      </c>
      <c r="P120" s="652">
        <v>-2.1490315E7</v>
      </c>
      <c r="Q120" s="652"/>
      <c r="R120" s="652">
        <v>0.0</v>
      </c>
      <c r="S120" s="652">
        <v>0.0</v>
      </c>
      <c r="T120" s="652">
        <v>0.0</v>
      </c>
      <c r="U120" s="652">
        <v>1.1859637E7</v>
      </c>
      <c r="V120" s="652">
        <v>3709368.0</v>
      </c>
      <c r="W120" s="652">
        <v>1.125591337037037E7</v>
      </c>
      <c r="X120" s="652">
        <v>-1.125591337037037E7</v>
      </c>
      <c r="Y120" s="652"/>
      <c r="Z120" s="652"/>
      <c r="AA120" s="652">
        <v>0.0</v>
      </c>
      <c r="AB120" s="652">
        <v>0.0</v>
      </c>
      <c r="AC120" s="652">
        <v>0.0</v>
      </c>
      <c r="AD120" s="652">
        <v>1.142905E7</v>
      </c>
      <c r="AE120" s="652">
        <v>-1.142905E7</v>
      </c>
      <c r="AF120" s="652">
        <v>-1.142905E7</v>
      </c>
      <c r="AG120" s="652"/>
      <c r="AH120" s="652">
        <v>3.7750939E7</v>
      </c>
      <c r="AI120" s="652">
        <v>1.9400672E7</v>
      </c>
      <c r="AJ120" s="652">
        <v>1.8350267E7</v>
      </c>
      <c r="AK120" s="652">
        <v>1.1576494E7</v>
      </c>
      <c r="AL120" s="652">
        <v>7611729.0</v>
      </c>
      <c r="AM120" s="652">
        <v>1.264208674074074E7</v>
      </c>
      <c r="AN120" s="652">
        <v>5708180.259259259</v>
      </c>
      <c r="AO120" s="658">
        <v>2986296.357619915</v>
      </c>
      <c r="AP120" s="652">
        <v>0.22950819672131148</v>
      </c>
      <c r="AQ120" s="652">
        <v>3.4531248E7</v>
      </c>
      <c r="AR120" s="652">
        <v>1.781239E7</v>
      </c>
      <c r="AS120" s="652">
        <v>1.6718858E7</v>
      </c>
      <c r="AT120" s="652">
        <v>1.2906622E7</v>
      </c>
      <c r="AU120" s="652">
        <v>3812236.0</v>
      </c>
      <c r="AV120" s="658">
        <v>1719593.0</v>
      </c>
      <c r="AW120" s="652"/>
      <c r="AX120" s="652">
        <v>1.751436E7</v>
      </c>
      <c r="AY120" s="652">
        <v>0.0</v>
      </c>
      <c r="AZ120" s="652">
        <v>1.751436E7</v>
      </c>
      <c r="BA120" s="652">
        <v>1.7601117E7</v>
      </c>
      <c r="BB120" s="652">
        <v>4612864.0</v>
      </c>
      <c r="BC120" s="652">
        <v>1.7936384185185187E7</v>
      </c>
      <c r="BD120" s="652">
        <v>-422024.18518518656</v>
      </c>
      <c r="BE120" s="652">
        <v>-2366226.9720704323</v>
      </c>
      <c r="BF120" s="652">
        <v>0.16393442622950818</v>
      </c>
      <c r="BG120" s="652">
        <v>1.768E7</v>
      </c>
      <c r="BH120" s="652">
        <v>0.0</v>
      </c>
      <c r="BI120" s="652">
        <v>1.768E7</v>
      </c>
      <c r="BJ120" s="652">
        <v>1.9061377E7</v>
      </c>
      <c r="BK120" s="652">
        <v>-1381377.0</v>
      </c>
      <c r="BL120" s="652">
        <v>-3152075.0</v>
      </c>
      <c r="BM120" s="652"/>
      <c r="BN120" s="652">
        <v>4.2695014E7</v>
      </c>
      <c r="BO120" s="652">
        <v>2.1729982E7</v>
      </c>
      <c r="BP120" s="652">
        <v>2.0965032E7</v>
      </c>
      <c r="BQ120" s="652">
        <v>8294286.0</v>
      </c>
      <c r="BR120" s="652">
        <v>6440874.0</v>
      </c>
      <c r="BS120" s="652">
        <v>9709961.555555556</v>
      </c>
      <c r="BT120" s="652">
        <v>1.1255070444444444E7</v>
      </c>
      <c r="BU120" s="652">
        <v>8533186.5428051</v>
      </c>
      <c r="BV120" s="652">
        <v>0.22950819672131148</v>
      </c>
      <c r="BW120" s="652">
        <v>3.1366267E7</v>
      </c>
      <c r="BX120" s="652">
        <v>1.507972E7</v>
      </c>
      <c r="BY120" s="652">
        <v>1.6286547E7</v>
      </c>
      <c r="BZ120" s="651">
        <v>1.0071874E7</v>
      </c>
      <c r="CA120" s="651">
        <v>6214673.0</v>
      </c>
      <c r="CB120" s="651">
        <v>3639112.0</v>
      </c>
      <c r="CC120" s="651"/>
      <c r="CD120" s="651">
        <v>1.546034E7</v>
      </c>
      <c r="CE120" s="651">
        <v>8090313.0</v>
      </c>
      <c r="CF120" s="651">
        <v>7370027.0</v>
      </c>
      <c r="CG120" s="651">
        <v>4321970.0</v>
      </c>
      <c r="CH120" s="652">
        <v>3597784.0</v>
      </c>
      <c r="CI120" s="652">
        <v>4814254.518518519</v>
      </c>
      <c r="CJ120" s="652">
        <v>2555772.4814814813</v>
      </c>
      <c r="CK120" s="652">
        <v>1000410.2519732846</v>
      </c>
      <c r="CL120" s="652">
        <v>0.13114754098360656</v>
      </c>
      <c r="CM120" s="652">
        <v>1.8743E7</v>
      </c>
      <c r="CN120" s="652">
        <v>1.021164E7</v>
      </c>
      <c r="CO120" s="652">
        <v>8531360.0</v>
      </c>
      <c r="CP120" s="652">
        <v>7291027.0</v>
      </c>
      <c r="CQ120" s="652">
        <v>1240333.0</v>
      </c>
      <c r="CR120" s="652">
        <v>-852310.0</v>
      </c>
      <c r="CS120" s="652"/>
      <c r="CT120" s="651">
        <v>2.9469417E7</v>
      </c>
      <c r="CU120" s="651">
        <v>0.0</v>
      </c>
      <c r="CV120" s="651">
        <v>2.9469417E7</v>
      </c>
      <c r="CW120" s="651">
        <v>2.1410751E7</v>
      </c>
      <c r="CX120" s="651">
        <v>8660017.0</v>
      </c>
      <c r="CY120" s="651">
        <v>2.2649171962962963E7</v>
      </c>
      <c r="CZ120" s="651">
        <v>6820245.037037037</v>
      </c>
      <c r="DA120" s="651">
        <v>3903940.8567091683</v>
      </c>
      <c r="DB120" s="651">
        <v>0.2459016393442623</v>
      </c>
      <c r="DC120" s="651">
        <v>3.5776564E7</v>
      </c>
      <c r="DD120" s="651">
        <v>0.0</v>
      </c>
      <c r="DE120" s="651">
        <v>3.5776564E7</v>
      </c>
      <c r="DF120" s="651">
        <v>2.5131161E7</v>
      </c>
      <c r="DG120" s="651">
        <v>1.0645403E7</v>
      </c>
      <c r="DH120" s="651">
        <v>8069842.0</v>
      </c>
      <c r="DI120" s="651"/>
      <c r="DJ120" s="651">
        <v>12960.0</v>
      </c>
      <c r="DK120" s="651">
        <v>0.0</v>
      </c>
      <c r="DL120" s="651">
        <v>12960.0</v>
      </c>
      <c r="DM120" s="651">
        <v>1.7256019E7</v>
      </c>
      <c r="DN120" s="651">
        <v>4781444.0</v>
      </c>
      <c r="DO120" s="651">
        <v>1.7185097E7</v>
      </c>
      <c r="DP120" s="651">
        <v>-1.7172137E7</v>
      </c>
      <c r="DQ120" s="651">
        <v>-1.8144238393442623E7</v>
      </c>
      <c r="DR120" s="651">
        <v>0.08196721311475409</v>
      </c>
      <c r="DS120" s="651">
        <v>0.0</v>
      </c>
      <c r="DT120" s="651">
        <v>0.0</v>
      </c>
      <c r="DU120" s="651">
        <v>0.0</v>
      </c>
      <c r="DV120" s="651">
        <v>1.9163482E7</v>
      </c>
      <c r="DW120" s="651">
        <v>-1.9163482E7</v>
      </c>
      <c r="DX120" s="651">
        <v>-1.9485427E7</v>
      </c>
      <c r="DY120" s="651"/>
    </row>
    <row r="121" ht="12.0" customHeight="1">
      <c r="A121" s="651">
        <v>201903.0</v>
      </c>
      <c r="B121" s="652">
        <v>1.45494279E8</v>
      </c>
      <c r="C121" s="652">
        <v>3.8919462E7</v>
      </c>
      <c r="D121" s="652">
        <v>1.06574817E8</v>
      </c>
      <c r="E121" s="652">
        <v>1.13299254E8</v>
      </c>
      <c r="F121" s="652">
        <v>4.0474771E7</v>
      </c>
      <c r="G121" s="652">
        <v>1.1610061733333333E8</v>
      </c>
      <c r="H121" s="652">
        <v>-9525800.333333332</v>
      </c>
      <c r="I121" s="652">
        <v>-9525800.333333332</v>
      </c>
      <c r="J121" s="652"/>
      <c r="K121" s="652">
        <v>1.30616892E8</v>
      </c>
      <c r="L121" s="652">
        <v>3.4502321E7</v>
      </c>
      <c r="M121" s="652">
        <v>9.6114571E7</v>
      </c>
      <c r="N121" s="652">
        <v>1.15879338E8</v>
      </c>
      <c r="O121" s="652">
        <v>-1.9764767E7</v>
      </c>
      <c r="P121" s="652">
        <v>-3.2401678E7</v>
      </c>
      <c r="Q121" s="652"/>
      <c r="R121" s="652">
        <v>0.0</v>
      </c>
      <c r="S121" s="652">
        <v>0.0</v>
      </c>
      <c r="T121" s="652">
        <v>0.0</v>
      </c>
      <c r="U121" s="652">
        <v>1.4480946E7</v>
      </c>
      <c r="V121" s="652">
        <v>3586223.0</v>
      </c>
      <c r="W121" s="652">
        <v>1.3673929481481481E7</v>
      </c>
      <c r="X121" s="652">
        <v>-1.3673929481481481E7</v>
      </c>
      <c r="Y121" s="652"/>
      <c r="Z121" s="652"/>
      <c r="AA121" s="652">
        <v>0.0</v>
      </c>
      <c r="AB121" s="652">
        <v>0.0</v>
      </c>
      <c r="AC121" s="652">
        <v>0.0</v>
      </c>
      <c r="AD121" s="652">
        <v>1.2636911E7</v>
      </c>
      <c r="AE121" s="652">
        <v>-1.2636911E7</v>
      </c>
      <c r="AF121" s="652">
        <v>-1.2636911E7</v>
      </c>
      <c r="AG121" s="652"/>
      <c r="AH121" s="652">
        <v>3.3617561E7</v>
      </c>
      <c r="AI121" s="652">
        <v>1.7054097E7</v>
      </c>
      <c r="AJ121" s="652">
        <v>1.6563464E7</v>
      </c>
      <c r="AK121" s="652">
        <v>1.4881479E7</v>
      </c>
      <c r="AL121" s="652">
        <v>7719166.0</v>
      </c>
      <c r="AM121" s="652">
        <v>1.5577860555555556E7</v>
      </c>
      <c r="AN121" s="652">
        <v>985603.444444444</v>
      </c>
      <c r="AO121" s="658">
        <v>-2284287.5878136205</v>
      </c>
      <c r="AP121" s="652">
        <v>0.22580645161290322</v>
      </c>
      <c r="AQ121" s="652">
        <v>3.0770609E7</v>
      </c>
      <c r="AR121" s="652">
        <v>1.554904E7</v>
      </c>
      <c r="AS121" s="652">
        <v>1.5221569E7</v>
      </c>
      <c r="AT121" s="652">
        <v>1.3901902E7</v>
      </c>
      <c r="AU121" s="652">
        <v>1319667.0</v>
      </c>
      <c r="AV121" s="658">
        <v>-994134.0</v>
      </c>
      <c r="AW121" s="652"/>
      <c r="AX121" s="652">
        <v>3.02346E7</v>
      </c>
      <c r="AY121" s="652">
        <v>0.0</v>
      </c>
      <c r="AZ121" s="652">
        <v>3.02346E7</v>
      </c>
      <c r="BA121" s="652">
        <v>2.7591088E7</v>
      </c>
      <c r="BB121" s="652">
        <v>5229815.0</v>
      </c>
      <c r="BC121" s="652">
        <v>2.8174297407407407E7</v>
      </c>
      <c r="BD121" s="652">
        <v>2060302.5925925933</v>
      </c>
      <c r="BE121" s="652">
        <v>-508897.5041816002</v>
      </c>
      <c r="BF121" s="652">
        <v>0.1774193548387097</v>
      </c>
      <c r="BG121" s="652">
        <v>2.5655E7</v>
      </c>
      <c r="BH121" s="652">
        <v>0.0</v>
      </c>
      <c r="BI121" s="652">
        <v>2.5655E7</v>
      </c>
      <c r="BJ121" s="652">
        <v>3.311461E7</v>
      </c>
      <c r="BK121" s="652">
        <v>-7459610.0</v>
      </c>
      <c r="BL121" s="652">
        <v>-9417441.0</v>
      </c>
      <c r="BM121" s="652"/>
      <c r="BN121" s="652">
        <v>2.7783519E7</v>
      </c>
      <c r="BO121" s="652">
        <v>1.3047315E7</v>
      </c>
      <c r="BP121" s="652">
        <v>1.4736204E7</v>
      </c>
      <c r="BQ121" s="652">
        <v>1.0224563E7</v>
      </c>
      <c r="BR121" s="652">
        <v>6719130.0</v>
      </c>
      <c r="BS121" s="652">
        <v>1.1056471962962963E7</v>
      </c>
      <c r="BT121" s="652">
        <v>3679732.0370370373</v>
      </c>
      <c r="BU121" s="652">
        <v>176277.35961768217</v>
      </c>
      <c r="BV121" s="652">
        <v>0.24193548387096775</v>
      </c>
      <c r="BW121" s="652">
        <v>1.6192267E7</v>
      </c>
      <c r="BX121" s="652">
        <v>7641120.0</v>
      </c>
      <c r="BY121" s="652">
        <v>8551147.0</v>
      </c>
      <c r="BZ121" s="651">
        <v>1.0739622E7</v>
      </c>
      <c r="CA121" s="651">
        <v>-2188475.0</v>
      </c>
      <c r="CB121" s="651">
        <v>-5036230.0</v>
      </c>
      <c r="CC121" s="651"/>
      <c r="CD121" s="651">
        <v>1.4988882E7</v>
      </c>
      <c r="CE121" s="651">
        <v>8818050.0</v>
      </c>
      <c r="CF121" s="651">
        <v>6170832.0</v>
      </c>
      <c r="CG121" s="651">
        <v>5575030.0</v>
      </c>
      <c r="CH121" s="652">
        <v>3814084.0</v>
      </c>
      <c r="CI121" s="652">
        <v>5901688.222222222</v>
      </c>
      <c r="CJ121" s="652">
        <v>269143.777777778</v>
      </c>
      <c r="CK121" s="652">
        <v>-1365801.7383512543</v>
      </c>
      <c r="CL121" s="652">
        <v>0.11290322580645161</v>
      </c>
      <c r="CM121" s="652">
        <v>2.0917E7</v>
      </c>
      <c r="CN121" s="652">
        <v>1.131216E7</v>
      </c>
      <c r="CO121" s="652">
        <v>9604840.0</v>
      </c>
      <c r="CP121" s="652">
        <v>7379803.0</v>
      </c>
      <c r="CQ121" s="652">
        <v>2225037.0</v>
      </c>
      <c r="CR121" s="652">
        <v>-88764.0</v>
      </c>
      <c r="CS121" s="652"/>
      <c r="CT121" s="651">
        <v>3.6856813E7</v>
      </c>
      <c r="CU121" s="651">
        <v>0.0</v>
      </c>
      <c r="CV121" s="651">
        <v>3.6856813E7</v>
      </c>
      <c r="CW121" s="651">
        <v>2.9262267E7</v>
      </c>
      <c r="CX121" s="651">
        <v>8874394.0</v>
      </c>
      <c r="CY121" s="651">
        <v>3.048218848148148E7</v>
      </c>
      <c r="CZ121" s="651">
        <v>6374624.518518519</v>
      </c>
      <c r="DA121" s="651">
        <v>2871169.8410991635</v>
      </c>
      <c r="DB121" s="651">
        <v>0.24193548387096775</v>
      </c>
      <c r="DC121" s="651">
        <v>3.8691118E7</v>
      </c>
      <c r="DD121" s="651">
        <v>0.0</v>
      </c>
      <c r="DE121" s="651">
        <v>3.8691118E7</v>
      </c>
      <c r="DF121" s="651">
        <v>2.8825444E7</v>
      </c>
      <c r="DG121" s="651">
        <v>9865674.0</v>
      </c>
      <c r="DH121" s="651">
        <v>7017919.0</v>
      </c>
      <c r="DI121" s="651"/>
      <c r="DJ121" s="651">
        <v>2012904.0</v>
      </c>
      <c r="DK121" s="651">
        <v>0.0</v>
      </c>
      <c r="DL121" s="651">
        <v>2012904.0</v>
      </c>
      <c r="DM121" s="651">
        <v>1.1283881E7</v>
      </c>
      <c r="DN121" s="651">
        <v>4531959.0</v>
      </c>
      <c r="DO121" s="651">
        <v>1.1234181222222222E7</v>
      </c>
      <c r="DP121" s="651">
        <v>-9221277.222222222</v>
      </c>
      <c r="DQ121" s="651">
        <v>-1.0389095448028674E7</v>
      </c>
      <c r="DR121" s="651">
        <v>0.08064516129032258</v>
      </c>
      <c r="DS121" s="651">
        <v>0.0</v>
      </c>
      <c r="DT121" s="651">
        <v>0.0</v>
      </c>
      <c r="DU121" s="651">
        <v>0.0</v>
      </c>
      <c r="DV121" s="651">
        <v>1.0890149E7</v>
      </c>
      <c r="DW121" s="651">
        <v>-1.0890149E7</v>
      </c>
      <c r="DX121" s="651">
        <v>-1.1246118E7</v>
      </c>
      <c r="DY121" s="651"/>
    </row>
    <row r="122" ht="12.0" customHeight="1">
      <c r="A122" s="651">
        <v>201904.0</v>
      </c>
      <c r="B122" s="652">
        <f>'19（全社）'!E3</f>
        <v>162114932</v>
      </c>
      <c r="C122" s="652">
        <f>'19（全社）'!E18</f>
        <v>38832915</v>
      </c>
      <c r="D122" s="652">
        <f>'19（全社）'!E31</f>
        <v>123282017</v>
      </c>
      <c r="E122" s="652"/>
      <c r="F122" s="652"/>
      <c r="G122" s="652">
        <f>'19（全社）'!E102</f>
        <v>135608356.6</v>
      </c>
      <c r="H122" s="652">
        <f>'19（全社）'!E109</f>
        <v>-12326339.56</v>
      </c>
      <c r="I122" s="652">
        <f t="shared" ref="I122:I133" si="1">H122</f>
        <v>-12326339.56</v>
      </c>
      <c r="J122" s="652"/>
      <c r="K122" s="652">
        <v>1.59910584E8</v>
      </c>
      <c r="L122" s="652">
        <v>4.0037618E7</v>
      </c>
      <c r="M122" s="652">
        <v>1.19872966E8</v>
      </c>
      <c r="N122" s="652">
        <v>1.40359691E8</v>
      </c>
      <c r="O122" s="652">
        <v>-2.0486725E7</v>
      </c>
      <c r="P122" s="652">
        <v>-2.0486725E7</v>
      </c>
      <c r="Q122" s="652"/>
      <c r="R122" s="652">
        <f>'19（管理）'!E3</f>
        <v>0</v>
      </c>
      <c r="S122" s="652">
        <f>'19（管理）'!E18</f>
        <v>0</v>
      </c>
      <c r="T122" s="652">
        <f>'19（管理）'!E31</f>
        <v>0</v>
      </c>
      <c r="U122" s="652">
        <v>1.5062286E7</v>
      </c>
      <c r="V122" s="652">
        <v>3729285.0</v>
      </c>
      <c r="W122" s="652">
        <f>'19（管理）'!E102</f>
        <v>14222804.44</v>
      </c>
      <c r="X122" s="652">
        <f>'19（管理）'!E109</f>
        <v>-14222804.44</v>
      </c>
      <c r="Y122" s="652">
        <f>'19（管理）'!E127</f>
        <v>-14222804.44</v>
      </c>
      <c r="Z122" s="652"/>
      <c r="AA122" s="652">
        <v>0.0</v>
      </c>
      <c r="AB122" s="652">
        <v>0.0</v>
      </c>
      <c r="AC122" s="652">
        <v>0.0</v>
      </c>
      <c r="AD122" s="652">
        <v>1.637405E7</v>
      </c>
      <c r="AE122" s="652">
        <v>-1.637405E7</v>
      </c>
      <c r="AF122" s="652">
        <v>-1.637405E7</v>
      </c>
      <c r="AG122" s="652"/>
      <c r="AH122" s="652">
        <f>'19（家庭教師）'!E3</f>
        <v>34819135</v>
      </c>
      <c r="AI122" s="652">
        <f>'19（家庭教師）'!E18</f>
        <v>16873507</v>
      </c>
      <c r="AJ122" s="652">
        <f>'19（家庭教師）'!E31</f>
        <v>17945628</v>
      </c>
      <c r="AK122" s="652">
        <v>1.02255195E7</v>
      </c>
      <c r="AL122" s="652">
        <v>6824366.5</v>
      </c>
      <c r="AM122" s="652">
        <f>'19（家庭教師）'!E102</f>
        <v>11302888.02</v>
      </c>
      <c r="AN122" s="652">
        <f>'19（家庭教師）'!E109</f>
        <v>6642739.981</v>
      </c>
      <c r="AO122" s="652">
        <f>'19（家庭教師）'!E127</f>
        <v>-386496.4586</v>
      </c>
      <c r="AP122" s="652">
        <v>0.1935483870967742</v>
      </c>
      <c r="AQ122" s="652">
        <v>3.3261184E7</v>
      </c>
      <c r="AR122" s="652">
        <v>1.6900702E7</v>
      </c>
      <c r="AS122" s="652">
        <v>1.6360482E7</v>
      </c>
      <c r="AT122" s="652">
        <v>1.3384946E7</v>
      </c>
      <c r="AU122" s="652">
        <v>2975536.0</v>
      </c>
      <c r="AV122" s="652">
        <v>-3439295.0</v>
      </c>
      <c r="AW122" s="652"/>
      <c r="AX122" s="652">
        <f>'19（講師求人）'!E3</f>
        <v>44896680</v>
      </c>
      <c r="AY122" s="652">
        <f>'19（講師求人）'!E18</f>
        <v>0</v>
      </c>
      <c r="AZ122" s="652">
        <f>'19（講師求人）'!E31</f>
        <v>44896680</v>
      </c>
      <c r="BA122" s="652">
        <v>3.5241566E7</v>
      </c>
      <c r="BB122" s="652">
        <v>6145275.0</v>
      </c>
      <c r="BC122" s="652">
        <f>'19（講師求人）'!E102</f>
        <v>38626780</v>
      </c>
      <c r="BD122" s="652">
        <f>'19（講師求人）'!E109</f>
        <v>6269900</v>
      </c>
      <c r="BE122" s="652">
        <f>'19（講師求人）'!E127</f>
        <v>-453717.4645</v>
      </c>
      <c r="BF122" s="652">
        <v>0.1935483870967742</v>
      </c>
      <c r="BG122" s="652">
        <v>4.9902105E7</v>
      </c>
      <c r="BH122" s="652">
        <v>0.0</v>
      </c>
      <c r="BI122" s="652">
        <v>4.9902105E7</v>
      </c>
      <c r="BJ122" s="652">
        <v>3.9598065E7</v>
      </c>
      <c r="BK122" s="652">
        <v>1.030404E7</v>
      </c>
      <c r="BL122" s="652">
        <v>5077141.0</v>
      </c>
      <c r="BM122" s="652"/>
      <c r="BN122" s="652">
        <f>'19（学習デザイン）'!E3</f>
        <v>28803716</v>
      </c>
      <c r="BO122" s="652">
        <f>'19（学習デザイン）'!E18</f>
        <v>13190829</v>
      </c>
      <c r="BP122" s="652">
        <f>'19（学習デザイン）'!E31</f>
        <v>15612887</v>
      </c>
      <c r="BQ122" s="652">
        <v>1.0005392E7</v>
      </c>
      <c r="BR122" s="652">
        <v>7855895.0</v>
      </c>
      <c r="BS122" s="652">
        <f>'19（学習デザイン）'!E102</f>
        <v>11002680.15</v>
      </c>
      <c r="BT122" s="652">
        <f>'19（学習デザイン）'!E109</f>
        <v>4610206.852</v>
      </c>
      <c r="BU122" s="652">
        <f>'19（学習デザイン）'!E127</f>
        <v>-5780838.32</v>
      </c>
      <c r="BV122" s="652">
        <v>0.27419354838709675</v>
      </c>
      <c r="BW122" s="652">
        <v>2.921616E7</v>
      </c>
      <c r="BX122" s="652">
        <v>1.5097717E7</v>
      </c>
      <c r="BY122" s="652">
        <v>1.4118443E7</v>
      </c>
      <c r="BZ122" s="651">
        <v>1.317505E7</v>
      </c>
      <c r="CA122" s="651">
        <v>943393.0</v>
      </c>
      <c r="CB122" s="651">
        <v>-6184197.0</v>
      </c>
      <c r="CC122" s="651"/>
      <c r="CD122" s="659">
        <f>'19（留学生支援）'!E3</f>
        <v>15896073</v>
      </c>
      <c r="CE122" s="659">
        <f>'19（留学生支援）'!E18</f>
        <v>8768579</v>
      </c>
      <c r="CF122" s="659">
        <f>'19（留学生支援）'!E31</f>
        <v>7127494</v>
      </c>
      <c r="CG122" s="651">
        <v>4370040.0</v>
      </c>
      <c r="CH122" s="652">
        <v>3335045.0</v>
      </c>
      <c r="CI122" s="652">
        <f>'19（留学生支援）'!E102</f>
        <v>4821336.222</v>
      </c>
      <c r="CJ122" s="652">
        <f>'19（留学生支援）'!E109</f>
        <v>2306157.778</v>
      </c>
      <c r="CK122" s="652">
        <f>'19（留学生支援）'!E127</f>
        <v>-1972507.881</v>
      </c>
      <c r="CL122" s="652">
        <v>0.11290322580645161</v>
      </c>
      <c r="CM122" s="652">
        <v>1.202E7</v>
      </c>
      <c r="CN122" s="652">
        <v>8039200.0</v>
      </c>
      <c r="CO122" s="652">
        <v>3980800.0</v>
      </c>
      <c r="CP122" s="652">
        <v>4600800.0</v>
      </c>
      <c r="CQ122" s="652">
        <v>-620000.0</v>
      </c>
      <c r="CR122" s="652">
        <v>-3946209.0</v>
      </c>
      <c r="CS122" s="652"/>
      <c r="CT122" s="659">
        <f>'19（学生メディア）'!E3</f>
        <v>32937640</v>
      </c>
      <c r="CU122" s="659">
        <f>'19（学生メディア）'!E18</f>
        <v>0</v>
      </c>
      <c r="CV122" s="659">
        <f>'19（学生メディア）'!E31</f>
        <v>32937640</v>
      </c>
      <c r="CW122" s="651">
        <v>3.3846734E7</v>
      </c>
      <c r="CX122" s="651">
        <v>7702094.0</v>
      </c>
      <c r="CY122" s="659">
        <f>'19（学生メディア）'!E102</f>
        <v>34349919.19</v>
      </c>
      <c r="CZ122" s="659">
        <f>'19（学生メディア）'!E109</f>
        <v>-1412279.185</v>
      </c>
      <c r="DA122" s="659">
        <f>'19（学生メディア）'!E127</f>
        <v>-10886467.43</v>
      </c>
      <c r="DB122" s="651">
        <v>0.22580645161290322</v>
      </c>
      <c r="DC122" s="651">
        <v>3.4911135E7</v>
      </c>
      <c r="DD122" s="651">
        <v>0.0</v>
      </c>
      <c r="DE122" s="651">
        <v>3.4911135E7</v>
      </c>
      <c r="DF122" s="651">
        <v>4.2768997E7</v>
      </c>
      <c r="DG122" s="651">
        <v>-7857862.0</v>
      </c>
      <c r="DH122" s="651">
        <v>-1.4747866E7</v>
      </c>
      <c r="DI122" s="651"/>
      <c r="DJ122" s="659">
        <f>'19（経営投資）'!E3</f>
        <v>7153688</v>
      </c>
      <c r="DK122" s="659">
        <f>'19（経営投資）'!E18</f>
        <v>0</v>
      </c>
      <c r="DL122" s="659">
        <f>'19（経営投資）'!E31</f>
        <v>7153688</v>
      </c>
      <c r="DM122" s="651">
        <v>2.42181735E7</v>
      </c>
      <c r="DN122" s="651">
        <v>5795115.5</v>
      </c>
      <c r="DO122" s="659">
        <f>'19（経営投資）'!E102</f>
        <v>23673948.54</v>
      </c>
      <c r="DP122" s="659">
        <f>'19（経営投資）'!E109</f>
        <v>-16520260.54</v>
      </c>
      <c r="DQ122" s="659">
        <f>'19（経営投資）'!E127</f>
        <v>-16520260.54</v>
      </c>
      <c r="DR122" s="651">
        <v>0.0967741935483871</v>
      </c>
      <c r="DS122" s="651">
        <v>600000.0</v>
      </c>
      <c r="DT122" s="651">
        <v>0.0</v>
      </c>
      <c r="DU122" s="651">
        <v>600000.0</v>
      </c>
      <c r="DV122" s="651">
        <v>1.3211486E7</v>
      </c>
      <c r="DW122" s="651">
        <v>-1.2611486E7</v>
      </c>
      <c r="DX122" s="651">
        <v>-1.2611486E7</v>
      </c>
      <c r="DY122" s="651"/>
    </row>
    <row r="123" ht="12.0" customHeight="1">
      <c r="A123" s="651">
        <v>201905.0</v>
      </c>
      <c r="B123" s="652">
        <f>'19（全社）'!F3</f>
        <v>190637007</v>
      </c>
      <c r="C123" s="652">
        <f>'19（全社）'!F18</f>
        <v>47507309</v>
      </c>
      <c r="D123" s="652">
        <f>'19（全社）'!F31</f>
        <v>143129698</v>
      </c>
      <c r="E123" s="652"/>
      <c r="F123" s="652"/>
      <c r="G123" s="652">
        <f>'19（全社）'!F102</f>
        <v>111779956.6</v>
      </c>
      <c r="H123" s="652">
        <f>'19（全社）'!F109</f>
        <v>31349741.41</v>
      </c>
      <c r="I123" s="652">
        <f t="shared" si="1"/>
        <v>31349741.41</v>
      </c>
      <c r="J123" s="652"/>
      <c r="K123" s="652">
        <v>1.99019745E8</v>
      </c>
      <c r="L123" s="652">
        <v>5.7094219E7</v>
      </c>
      <c r="M123" s="652">
        <v>1.41925526E8</v>
      </c>
      <c r="N123" s="652">
        <v>1.23460672E8</v>
      </c>
      <c r="O123" s="652">
        <v>1.8464854E7</v>
      </c>
      <c r="P123" s="652">
        <v>1.8464854E7</v>
      </c>
      <c r="Q123" s="652"/>
      <c r="R123" s="652">
        <f>'19（管理）'!F3</f>
        <v>0</v>
      </c>
      <c r="S123" s="652">
        <f>'19（管理）'!F18</f>
        <v>0</v>
      </c>
      <c r="T123" s="652">
        <f>'19（管理）'!F31</f>
        <v>0</v>
      </c>
      <c r="U123" s="652">
        <v>1.1956551E7</v>
      </c>
      <c r="V123" s="652">
        <v>3751419.0</v>
      </c>
      <c r="W123" s="652">
        <f>'19（管理）'!F102</f>
        <v>11348763.44</v>
      </c>
      <c r="X123" s="652">
        <f>'19（管理）'!F109</f>
        <v>-11348763.44</v>
      </c>
      <c r="Y123" s="652">
        <f>'19（管理）'!F127</f>
        <v>-11348763.44</v>
      </c>
      <c r="Z123" s="652"/>
      <c r="AA123" s="652">
        <v>0.0</v>
      </c>
      <c r="AB123" s="652">
        <v>0.0</v>
      </c>
      <c r="AC123" s="652">
        <v>0.0</v>
      </c>
      <c r="AD123" s="652">
        <v>1.2550717E7</v>
      </c>
      <c r="AE123" s="652">
        <v>-1.2550717E7</v>
      </c>
      <c r="AF123" s="652">
        <v>-1.2550717E7</v>
      </c>
      <c r="AG123" s="652"/>
      <c r="AH123" s="652">
        <f>'19（家庭教師）'!F3</f>
        <v>35904918</v>
      </c>
      <c r="AI123" s="652">
        <f>'19（家庭教師）'!F18</f>
        <v>18306796</v>
      </c>
      <c r="AJ123" s="652">
        <f>'19（家庭教師）'!F31</f>
        <v>17598122</v>
      </c>
      <c r="AK123" s="652">
        <v>1.09199595E7</v>
      </c>
      <c r="AL123" s="652">
        <v>7318459.5</v>
      </c>
      <c r="AM123" s="652">
        <f>'19（家庭教師）'!F102</f>
        <v>11956746.31</v>
      </c>
      <c r="AN123" s="652">
        <f>'19（家庭教師）'!F109</f>
        <v>5641375.685</v>
      </c>
      <c r="AO123" s="652">
        <f>'19（家庭教師）'!F127</f>
        <v>140849.1868</v>
      </c>
      <c r="AP123" s="652">
        <v>0.19672131147540983</v>
      </c>
      <c r="AQ123" s="652">
        <v>3.5439291E7</v>
      </c>
      <c r="AR123" s="652">
        <v>1.8236052E7</v>
      </c>
      <c r="AS123" s="652">
        <v>1.7203239E7</v>
      </c>
      <c r="AT123" s="652">
        <v>1.6945932E7</v>
      </c>
      <c r="AU123" s="652">
        <v>257307.0</v>
      </c>
      <c r="AV123" s="652">
        <v>-6655704.0</v>
      </c>
      <c r="AW123" s="652"/>
      <c r="AX123" s="652">
        <f>'19（講師求人）'!F3</f>
        <v>67447080</v>
      </c>
      <c r="AY123" s="652">
        <f>'19（講師求人）'!F18</f>
        <v>0</v>
      </c>
      <c r="AZ123" s="652">
        <f>'19（講師求人）'!F31</f>
        <v>67447080</v>
      </c>
      <c r="BA123" s="652">
        <v>2.5958792E7</v>
      </c>
      <c r="BB123" s="652">
        <v>5556957.0</v>
      </c>
      <c r="BC123" s="652">
        <f>'19（講師求人）'!F102</f>
        <v>31558439.78</v>
      </c>
      <c r="BD123" s="652">
        <f>'19（講師求人）'!F109</f>
        <v>35888640.22</v>
      </c>
      <c r="BE123" s="652">
        <f>'19（講師求人）'!F127</f>
        <v>30627267.05</v>
      </c>
      <c r="BF123" s="652">
        <v>0.18032786885245902</v>
      </c>
      <c r="BG123" s="652">
        <v>6.9577663E7</v>
      </c>
      <c r="BH123" s="652">
        <v>0.0</v>
      </c>
      <c r="BI123" s="652">
        <v>6.9577663E7</v>
      </c>
      <c r="BJ123" s="652">
        <v>3.30031E7</v>
      </c>
      <c r="BK123" s="652">
        <v>3.6574563E7</v>
      </c>
      <c r="BL123" s="652">
        <v>3.094174E7</v>
      </c>
      <c r="BM123" s="652"/>
      <c r="BN123" s="652">
        <f>'19（学習デザイン）'!F3</f>
        <v>41983311</v>
      </c>
      <c r="BO123" s="652">
        <f>'19（学習デザイン）'!F18</f>
        <v>20465872</v>
      </c>
      <c r="BP123" s="652">
        <f>'19（学習デザイン）'!F31</f>
        <v>21517439</v>
      </c>
      <c r="BQ123" s="652">
        <v>1.0738884E7</v>
      </c>
      <c r="BR123" s="652">
        <v>7860068.0</v>
      </c>
      <c r="BS123" s="652">
        <f>'19（学習デザイン）'!F102</f>
        <v>12119522.74</v>
      </c>
      <c r="BT123" s="652">
        <f>'19（学習デザイン）'!F109</f>
        <v>9397916.259</v>
      </c>
      <c r="BU123" s="652">
        <f>'19（学習デザイン）'!F127</f>
        <v>1266703.175</v>
      </c>
      <c r="BV123" s="652">
        <v>0.2786885245901639</v>
      </c>
      <c r="BW123" s="652">
        <v>5.212944E7</v>
      </c>
      <c r="BX123" s="652">
        <v>2.9635167E7</v>
      </c>
      <c r="BY123" s="652">
        <v>2.2494273E7</v>
      </c>
      <c r="BZ123" s="651">
        <v>1.1324682E7</v>
      </c>
      <c r="CA123" s="651">
        <v>1.1169591E7</v>
      </c>
      <c r="CB123" s="651">
        <v>3488468.0</v>
      </c>
      <c r="CC123" s="651"/>
      <c r="CD123" s="659">
        <f>'19（留学生支援）'!F3</f>
        <v>15860086</v>
      </c>
      <c r="CE123" s="659">
        <f>'19（留学生支援）'!F18</f>
        <v>8734641</v>
      </c>
      <c r="CF123" s="659">
        <f>'19（留学生支援）'!F31</f>
        <v>7125445</v>
      </c>
      <c r="CG123" s="651">
        <v>3797019.0</v>
      </c>
      <c r="CH123" s="652">
        <v>3215831.0</v>
      </c>
      <c r="CI123" s="652">
        <f>'19（留学生支援）'!F102</f>
        <v>4281778.778</v>
      </c>
      <c r="CJ123" s="652">
        <f>'19（留学生支援）'!F109</f>
        <v>2843666.222</v>
      </c>
      <c r="CK123" s="652">
        <f>'19（留学生支援）'!F127</f>
        <v>-504480.342</v>
      </c>
      <c r="CL123" s="652">
        <v>0.11475409836065574</v>
      </c>
      <c r="CM123" s="652">
        <v>1.375E7</v>
      </c>
      <c r="CN123" s="652">
        <v>9223000.0</v>
      </c>
      <c r="CO123" s="652">
        <v>4527000.0</v>
      </c>
      <c r="CP123" s="652">
        <v>4456074.0</v>
      </c>
      <c r="CQ123" s="652">
        <v>70926.0</v>
      </c>
      <c r="CR123" s="652">
        <v>-3513598.0</v>
      </c>
      <c r="CS123" s="652"/>
      <c r="CT123" s="659">
        <f>'19（学生メディア）'!F3</f>
        <v>31006972</v>
      </c>
      <c r="CU123" s="659">
        <f>'19（学生メディア）'!F18</f>
        <v>0</v>
      </c>
      <c r="CV123" s="659">
        <f>'19（学生メディア）'!F31</f>
        <v>31006972</v>
      </c>
      <c r="CW123" s="651">
        <v>2.3340281E7</v>
      </c>
      <c r="CX123" s="651">
        <v>7887679.0</v>
      </c>
      <c r="CY123" s="659">
        <f>'19（学生メディア）'!F102</f>
        <v>24492456.56</v>
      </c>
      <c r="CZ123" s="659">
        <f>'19（学生メディア）'!F109</f>
        <v>6514515.444</v>
      </c>
      <c r="DA123" s="659">
        <f>'19（学生メディア）'!F127</f>
        <v>-899237.662</v>
      </c>
      <c r="DB123" s="651">
        <v>0.22950819672131148</v>
      </c>
      <c r="DC123" s="651">
        <v>2.7523351E7</v>
      </c>
      <c r="DD123" s="651">
        <v>0.0</v>
      </c>
      <c r="DE123" s="651">
        <v>2.7523351E7</v>
      </c>
      <c r="DF123" s="651">
        <v>2.7842463E7</v>
      </c>
      <c r="DG123" s="651">
        <v>-319112.0</v>
      </c>
      <c r="DH123" s="651">
        <v>-7744198.0</v>
      </c>
      <c r="DI123" s="651"/>
      <c r="DJ123" s="659">
        <f>'19（経営投資）'!F3</f>
        <v>718640</v>
      </c>
      <c r="DK123" s="659">
        <f>'19（経営投資）'!F18</f>
        <v>0</v>
      </c>
      <c r="DL123" s="659">
        <f>'19（経営投資）'!F31</f>
        <v>718640</v>
      </c>
      <c r="DM123" s="651">
        <v>1.83838295E7</v>
      </c>
      <c r="DN123" s="651">
        <v>5808882.5</v>
      </c>
      <c r="DO123" s="659">
        <f>'19（経営投資）'!F102</f>
        <v>18306248.98</v>
      </c>
      <c r="DP123" s="659">
        <f>'19（経営投資）'!F109</f>
        <v>-17587608.98</v>
      </c>
      <c r="DQ123" s="659">
        <f>'19（経営投資）'!F127</f>
        <v>-17587608.98</v>
      </c>
      <c r="DR123" s="651">
        <v>0.09836065573770492</v>
      </c>
      <c r="DS123" s="651">
        <v>600000.0</v>
      </c>
      <c r="DT123" s="651">
        <v>0.0</v>
      </c>
      <c r="DU123" s="651">
        <v>600000.0</v>
      </c>
      <c r="DV123" s="651">
        <v>1.9285853E7</v>
      </c>
      <c r="DW123" s="651">
        <v>-1.8685853E7</v>
      </c>
      <c r="DX123" s="651">
        <v>-1.8685853E7</v>
      </c>
      <c r="DY123" s="651"/>
    </row>
    <row r="124" ht="12.0" customHeight="1">
      <c r="A124" s="651">
        <v>201906.0</v>
      </c>
      <c r="B124" s="652">
        <f>'19（全社）'!G3</f>
        <v>222149503</v>
      </c>
      <c r="C124" s="652">
        <f>'19（全社）'!G18</f>
        <v>44980256</v>
      </c>
      <c r="D124" s="652">
        <f>'19（全社）'!G31</f>
        <v>177169247</v>
      </c>
      <c r="E124" s="652"/>
      <c r="F124" s="652"/>
      <c r="G124" s="652">
        <f>'19（全社）'!G102</f>
        <v>121761029.6</v>
      </c>
      <c r="H124" s="652">
        <f>'19（全社）'!G109</f>
        <v>55408217.44</v>
      </c>
      <c r="I124" s="652">
        <f t="shared" si="1"/>
        <v>55408217.44</v>
      </c>
      <c r="J124" s="652"/>
      <c r="K124" s="652">
        <v>2.1695239E8</v>
      </c>
      <c r="L124" s="652">
        <v>5.9631567E7</v>
      </c>
      <c r="M124" s="652">
        <v>1.57320823E8</v>
      </c>
      <c r="N124" s="652">
        <v>1.40878491E8</v>
      </c>
      <c r="O124" s="652">
        <v>1.6442332E7</v>
      </c>
      <c r="P124" s="652">
        <v>1.6442332E7</v>
      </c>
      <c r="Q124" s="652"/>
      <c r="R124" s="652">
        <f>'19（管理）'!G3</f>
        <v>0</v>
      </c>
      <c r="S124" s="652">
        <f>'19（管理）'!G18</f>
        <v>0</v>
      </c>
      <c r="T124" s="652">
        <f>'19（管理）'!G31</f>
        <v>0</v>
      </c>
      <c r="U124" s="652">
        <v>1.1601071E7</v>
      </c>
      <c r="V124" s="652">
        <v>5995117.0</v>
      </c>
      <c r="W124" s="652">
        <f>'19（管理）'!G102</f>
        <v>11185815.15</v>
      </c>
      <c r="X124" s="652">
        <f>'19（管理）'!G109</f>
        <v>-11185815.15</v>
      </c>
      <c r="Y124" s="652">
        <f>'19（管理）'!G127</f>
        <v>-11185815.15</v>
      </c>
      <c r="Z124" s="652"/>
      <c r="AA124" s="652">
        <v>0.0</v>
      </c>
      <c r="AB124" s="652">
        <v>0.0</v>
      </c>
      <c r="AC124" s="652">
        <v>0.0</v>
      </c>
      <c r="AD124" s="652">
        <v>1.7333069E7</v>
      </c>
      <c r="AE124" s="652">
        <v>-1.7333069E7</v>
      </c>
      <c r="AF124" s="652">
        <v>-1.7333069E7</v>
      </c>
      <c r="AG124" s="652"/>
      <c r="AH124" s="652">
        <f>'19（家庭教師）'!G3</f>
        <v>37386815</v>
      </c>
      <c r="AI124" s="652">
        <f>'19（家庭教師）'!G18</f>
        <v>18573081</v>
      </c>
      <c r="AJ124" s="652">
        <f>'19（家庭教師）'!G31</f>
        <v>18813734</v>
      </c>
      <c r="AK124" s="652">
        <v>1.42197715E7</v>
      </c>
      <c r="AL124" s="652">
        <v>1.02150745E7</v>
      </c>
      <c r="AM124" s="652">
        <f>'19（家庭教師）'!G102</f>
        <v>15316737.2</v>
      </c>
      <c r="AN124" s="652">
        <f>'19（家庭教師）'!G109</f>
        <v>3496996.796</v>
      </c>
      <c r="AO124" s="652">
        <f>'19（家庭教師）'!G127</f>
        <v>-536479.1674</v>
      </c>
      <c r="AP124" s="652">
        <v>0.19047619047619047</v>
      </c>
      <c r="AQ124" s="652">
        <v>3.8196096E7</v>
      </c>
      <c r="AR124" s="652">
        <v>1.94184E7</v>
      </c>
      <c r="AS124" s="652">
        <v>1.8777696E7</v>
      </c>
      <c r="AT124" s="652">
        <v>1.4983579E7</v>
      </c>
      <c r="AU124" s="652">
        <v>3794117.0</v>
      </c>
      <c r="AV124" s="652">
        <v>-2936726.0</v>
      </c>
      <c r="AW124" s="652"/>
      <c r="AX124" s="652">
        <f>'19（講師求人）'!G3</f>
        <v>68557320</v>
      </c>
      <c r="AY124" s="652">
        <f>'19（講師求人）'!G18</f>
        <v>0</v>
      </c>
      <c r="AZ124" s="652">
        <f>'19（講師求人）'!G31</f>
        <v>68557320</v>
      </c>
      <c r="BA124" s="652">
        <v>2.6057237E7</v>
      </c>
      <c r="BB124" s="652">
        <v>8855535.0</v>
      </c>
      <c r="BC124" s="652">
        <f>'19（講師求人）'!G102</f>
        <v>31172467.96</v>
      </c>
      <c r="BD124" s="652">
        <f>'19（講師求人）'!G109</f>
        <v>37384852.04</v>
      </c>
      <c r="BE124" s="652">
        <f>'19（講師求人）'!G127</f>
        <v>33526744.59</v>
      </c>
      <c r="BF124" s="652">
        <v>0.19047619047619047</v>
      </c>
      <c r="BG124" s="652">
        <v>6.5786206E7</v>
      </c>
      <c r="BH124" s="652">
        <v>0.0</v>
      </c>
      <c r="BI124" s="652">
        <v>6.5786206E7</v>
      </c>
      <c r="BJ124" s="652">
        <v>3.3336639E7</v>
      </c>
      <c r="BK124" s="652">
        <v>3.2449567E7</v>
      </c>
      <c r="BL124" s="652">
        <v>2.6965176E7</v>
      </c>
      <c r="BM124" s="652"/>
      <c r="BN124" s="652">
        <f>'19（学習デザイン）'!G3</f>
        <v>65592303</v>
      </c>
      <c r="BO124" s="652">
        <f>'19（学習デザイン）'!G18</f>
        <v>18271165</v>
      </c>
      <c r="BP124" s="652">
        <f>'19（学習デザイン）'!G31</f>
        <v>47321138</v>
      </c>
      <c r="BQ124" s="652">
        <v>1.7462672E7</v>
      </c>
      <c r="BR124" s="652">
        <v>1.4276313E7</v>
      </c>
      <c r="BS124" s="652">
        <f>'19（学習デザイン）'!G102</f>
        <v>20731914.89</v>
      </c>
      <c r="BT124" s="652">
        <f>'19（学習デザイン）'!G109</f>
        <v>26589223.11</v>
      </c>
      <c r="BU124" s="652">
        <f>'19（学習デザイン）'!G127</f>
        <v>20626693.43</v>
      </c>
      <c r="BV124" s="652">
        <v>0.2698412698412698</v>
      </c>
      <c r="BW124" s="652">
        <v>7.087392E7</v>
      </c>
      <c r="BX124" s="652">
        <v>3.1024367E7</v>
      </c>
      <c r="BY124" s="652">
        <v>3.9849553E7</v>
      </c>
      <c r="BZ124" s="651">
        <v>2.2886758E7</v>
      </c>
      <c r="CA124" s="651">
        <v>1.6962795E7</v>
      </c>
      <c r="CB124" s="651">
        <v>9484080.0</v>
      </c>
      <c r="CC124" s="651"/>
      <c r="CD124" s="659">
        <f>'19（留学生支援）'!G3</f>
        <v>15004828</v>
      </c>
      <c r="CE124" s="659">
        <f>'19（留学生支援）'!G18</f>
        <v>8136010</v>
      </c>
      <c r="CF124" s="659">
        <f>'19（留学生支援）'!G31</f>
        <v>6868818</v>
      </c>
      <c r="CG124" s="651">
        <v>5197622.0</v>
      </c>
      <c r="CH124" s="652">
        <v>4835992.0</v>
      </c>
      <c r="CI124" s="652">
        <f>'19（留学生支援）'!G102</f>
        <v>5679635.926</v>
      </c>
      <c r="CJ124" s="652">
        <f>'19（留学生支援）'!G109</f>
        <v>1189182.074</v>
      </c>
      <c r="CK124" s="652">
        <f>'19（留学生支援）'!G127</f>
        <v>-1265977.208</v>
      </c>
      <c r="CL124" s="652">
        <v>0.1111111111111111</v>
      </c>
      <c r="CM124" s="652">
        <v>1.394E7</v>
      </c>
      <c r="CN124" s="652">
        <v>9188800.0</v>
      </c>
      <c r="CO124" s="652">
        <v>4751200.0</v>
      </c>
      <c r="CP124" s="652">
        <v>6900459.0</v>
      </c>
      <c r="CQ124" s="652">
        <v>-2149259.0</v>
      </c>
      <c r="CR124" s="652">
        <v>-5639326.0</v>
      </c>
      <c r="CS124" s="652"/>
      <c r="CT124" s="659">
        <f>'19（学生メディア）'!G3</f>
        <v>36356237</v>
      </c>
      <c r="CU124" s="659">
        <f>'19（学生メディア）'!G18</f>
        <v>0</v>
      </c>
      <c r="CV124" s="659">
        <f>'19（学生メディア）'!G31</f>
        <v>36356237</v>
      </c>
      <c r="CW124" s="651">
        <v>2.6905809E7</v>
      </c>
      <c r="CX124" s="651">
        <v>1.2483941E7</v>
      </c>
      <c r="CY124" s="659">
        <f>'19（学生メディア）'!G102</f>
        <v>28530577.07</v>
      </c>
      <c r="CZ124" s="659">
        <f>'19（学生メディア）'!G109</f>
        <v>7825659.926</v>
      </c>
      <c r="DA124" s="659">
        <f>'19（学生メディア）'!G127</f>
        <v>2389235.801</v>
      </c>
      <c r="DB124" s="651">
        <v>0.23809523809523808</v>
      </c>
      <c r="DC124" s="651">
        <v>2.7556168E7</v>
      </c>
      <c r="DD124" s="651">
        <v>0.0</v>
      </c>
      <c r="DE124" s="651">
        <v>2.7556168E7</v>
      </c>
      <c r="DF124" s="651">
        <v>3.3224279E7</v>
      </c>
      <c r="DG124" s="651">
        <v>-5668111.0</v>
      </c>
      <c r="DH124" s="651">
        <v>-1.2897535E7</v>
      </c>
      <c r="DI124" s="651"/>
      <c r="DJ124" s="659">
        <f>'19（経営投資）'!G3</f>
        <v>668000</v>
      </c>
      <c r="DK124" s="659">
        <f>'19（経営投資）'!G18</f>
        <v>0</v>
      </c>
      <c r="DL124" s="659">
        <f>'19（経営投資）'!G31</f>
        <v>668000</v>
      </c>
      <c r="DM124" s="651">
        <v>1.06744835E7</v>
      </c>
      <c r="DN124" s="651">
        <v>7640872.5</v>
      </c>
      <c r="DO124" s="659">
        <f>'19（経営投資）'!G102</f>
        <v>10559881.35</v>
      </c>
      <c r="DP124" s="659">
        <f>'19（経営投資）'!G109</f>
        <v>-9891881.352</v>
      </c>
      <c r="DQ124" s="659">
        <f>'19（経営投資）'!G127</f>
        <v>-9891881.352</v>
      </c>
      <c r="DR124" s="651">
        <v>0.09523809523809523</v>
      </c>
      <c r="DS124" s="651">
        <v>600000.0</v>
      </c>
      <c r="DT124" s="651">
        <v>0.0</v>
      </c>
      <c r="DU124" s="651">
        <v>600000.0</v>
      </c>
      <c r="DV124" s="651">
        <v>1.3680374E7</v>
      </c>
      <c r="DW124" s="651">
        <v>-1.3080374E7</v>
      </c>
      <c r="DX124" s="651">
        <v>-1.3080374E7</v>
      </c>
      <c r="DY124" s="651"/>
    </row>
    <row r="125" ht="12.0" customHeight="1">
      <c r="A125" s="651">
        <v>201907.0</v>
      </c>
      <c r="B125" s="652">
        <f>'19（全社）'!H3</f>
        <v>181185183</v>
      </c>
      <c r="C125" s="652">
        <f>'19（全社）'!H18</f>
        <v>45750162</v>
      </c>
      <c r="D125" s="652">
        <f>'19（全社）'!H31</f>
        <v>135435021</v>
      </c>
      <c r="E125" s="652"/>
      <c r="F125" s="652"/>
      <c r="G125" s="652">
        <f>'19（全社）'!H102</f>
        <v>104596653.4</v>
      </c>
      <c r="H125" s="652">
        <f>'19（全社）'!H109</f>
        <v>30838367.63</v>
      </c>
      <c r="I125" s="652">
        <f t="shared" si="1"/>
        <v>30838367.63</v>
      </c>
      <c r="J125" s="652"/>
      <c r="K125" s="652">
        <v>1.60948501E8</v>
      </c>
      <c r="L125" s="652">
        <v>3.9907892E7</v>
      </c>
      <c r="M125" s="652">
        <v>1.21040609E8</v>
      </c>
      <c r="N125" s="652">
        <v>1.16502485E8</v>
      </c>
      <c r="O125" s="652">
        <v>4538124.0</v>
      </c>
      <c r="P125" s="652">
        <v>4538124.0</v>
      </c>
      <c r="Q125" s="652"/>
      <c r="R125" s="652">
        <f>'19（管理）'!H3</f>
        <v>0</v>
      </c>
      <c r="S125" s="652">
        <f>'19（管理）'!H18</f>
        <v>0</v>
      </c>
      <c r="T125" s="652">
        <f>'19（管理）'!H31</f>
        <v>0</v>
      </c>
      <c r="U125" s="652">
        <v>1.2623701E7</v>
      </c>
      <c r="V125" s="652">
        <v>3190138.0</v>
      </c>
      <c r="W125" s="652">
        <f>'19（管理）'!H102</f>
        <v>11924918.56</v>
      </c>
      <c r="X125" s="652">
        <f>'19（管理）'!H109</f>
        <v>-11924918.56</v>
      </c>
      <c r="Y125" s="652">
        <f>'19（管理）'!H127</f>
        <v>-11924918.56</v>
      </c>
      <c r="Z125" s="652"/>
      <c r="AA125" s="652">
        <v>0.0</v>
      </c>
      <c r="AB125" s="652">
        <v>0.0</v>
      </c>
      <c r="AC125" s="652">
        <v>0.0</v>
      </c>
      <c r="AD125" s="652">
        <v>1.3074606E7</v>
      </c>
      <c r="AE125" s="652">
        <v>-1.3074606E7</v>
      </c>
      <c r="AF125" s="652">
        <v>-1.3074606E7</v>
      </c>
      <c r="AG125" s="652"/>
      <c r="AH125" s="652">
        <f>'19（家庭教師）'!H3</f>
        <v>37413855</v>
      </c>
      <c r="AI125" s="652">
        <f>'19（家庭教師）'!H18</f>
        <v>18264246</v>
      </c>
      <c r="AJ125" s="652">
        <f>'19（家庭教師）'!H31</f>
        <v>19149609</v>
      </c>
      <c r="AK125" s="652">
        <v>1.1773839E7</v>
      </c>
      <c r="AL125" s="652">
        <v>7710696.0</v>
      </c>
      <c r="AM125" s="652">
        <f>'19（家庭教師）'!H102</f>
        <v>12891355</v>
      </c>
      <c r="AN125" s="652">
        <f>'19（家庭教師）'!H109</f>
        <v>6258254</v>
      </c>
      <c r="AO125" s="652">
        <f>'19（家庭教師）'!H127</f>
        <v>1719192.74</v>
      </c>
      <c r="AP125" s="652"/>
      <c r="AQ125" s="652">
        <v>3.7099023E7</v>
      </c>
      <c r="AR125" s="652">
        <v>1.8941025E7</v>
      </c>
      <c r="AS125" s="652">
        <v>1.8157998E7</v>
      </c>
      <c r="AT125" s="652">
        <v>1.6136377E7</v>
      </c>
      <c r="AU125" s="652">
        <v>2021621.0</v>
      </c>
      <c r="AV125" s="652">
        <v>-4044860.0</v>
      </c>
      <c r="AW125" s="652"/>
      <c r="AX125" s="652">
        <f>'19（講師求人）'!H3</f>
        <v>56646000</v>
      </c>
      <c r="AY125" s="652">
        <f>'19（講師求人）'!H18</f>
        <v>0</v>
      </c>
      <c r="AZ125" s="652">
        <f>'19（講師求人）'!H31</f>
        <v>56646000</v>
      </c>
      <c r="BA125" s="652">
        <v>2.0501661E7</v>
      </c>
      <c r="BB125" s="652">
        <v>5922242.0</v>
      </c>
      <c r="BC125" s="652">
        <f>'19（講師求人）'!H102</f>
        <v>24521407.74</v>
      </c>
      <c r="BD125" s="652">
        <f>'19（講師求人）'!H109</f>
        <v>32124592.26</v>
      </c>
      <c r="BE125" s="652">
        <f>'19（講師求人）'!H127</f>
        <v>27388180.51</v>
      </c>
      <c r="BF125" s="652"/>
      <c r="BG125" s="652">
        <v>4.7640102E7</v>
      </c>
      <c r="BH125" s="652">
        <v>0.0</v>
      </c>
      <c r="BI125" s="652">
        <v>4.7640102E7</v>
      </c>
      <c r="BJ125" s="652">
        <v>2.6365832E7</v>
      </c>
      <c r="BK125" s="652">
        <v>2.127427E7</v>
      </c>
      <c r="BL125" s="652">
        <v>1.6331211E7</v>
      </c>
      <c r="BM125" s="652"/>
      <c r="BN125" s="652">
        <f>'19（学習デザイン）'!H3</f>
        <v>41454461</v>
      </c>
      <c r="BO125" s="652">
        <f>'19（学習デザイン）'!H18</f>
        <v>20048590</v>
      </c>
      <c r="BP125" s="652">
        <f>'19（学習デザイン）'!H31</f>
        <v>21405871</v>
      </c>
      <c r="BQ125" s="652">
        <v>8798965.0</v>
      </c>
      <c r="BR125" s="652">
        <v>7819347.0</v>
      </c>
      <c r="BS125" s="652">
        <f>'19（学習デザイン）'!H102</f>
        <v>10312020.78</v>
      </c>
      <c r="BT125" s="652">
        <f>'19（学習デザイン）'!H109</f>
        <v>11093850.22</v>
      </c>
      <c r="BU125" s="652">
        <f>'19（学習デザイン）'!H127</f>
        <v>4383933.576</v>
      </c>
      <c r="BV125" s="652"/>
      <c r="BW125" s="652">
        <v>2.660688E7</v>
      </c>
      <c r="BX125" s="652">
        <v>1.2344267E7</v>
      </c>
      <c r="BY125" s="652">
        <v>1.4262613E7</v>
      </c>
      <c r="BZ125" s="651">
        <v>1.126393E7</v>
      </c>
      <c r="CA125" s="651">
        <v>2998683.0</v>
      </c>
      <c r="CB125" s="651">
        <v>-3741852.0</v>
      </c>
      <c r="CC125" s="651"/>
      <c r="CD125" s="659">
        <f>'19（留学生支援）'!H3</f>
        <v>14044204</v>
      </c>
      <c r="CE125" s="659">
        <f>'19（留学生支援）'!H18</f>
        <v>7437326</v>
      </c>
      <c r="CF125" s="659">
        <f>'19（留学生支援）'!H31</f>
        <v>6606878</v>
      </c>
      <c r="CG125" s="651">
        <v>3889278.0</v>
      </c>
      <c r="CH125" s="652">
        <v>3375499.0</v>
      </c>
      <c r="CI125" s="652">
        <f>'19（留学生支援）'!H102</f>
        <v>4340618.667</v>
      </c>
      <c r="CJ125" s="652">
        <f>'19（留学生支援）'!H109</f>
        <v>2266259.333</v>
      </c>
      <c r="CK125" s="652">
        <f>'19（留学生支援）'!H127</f>
        <v>-496647.5208</v>
      </c>
      <c r="CL125" s="652"/>
      <c r="CM125" s="652">
        <v>1.307E7</v>
      </c>
      <c r="CN125" s="652">
        <v>8622600.0</v>
      </c>
      <c r="CO125" s="652">
        <v>4447400.0</v>
      </c>
      <c r="CP125" s="652">
        <v>4635363.0</v>
      </c>
      <c r="CQ125" s="652">
        <v>-187963.0</v>
      </c>
      <c r="CR125" s="652">
        <v>-3333546.0</v>
      </c>
      <c r="CS125" s="652"/>
      <c r="CT125" s="659">
        <f>'19（学生メディア）'!H3</f>
        <v>31862663</v>
      </c>
      <c r="CU125" s="659">
        <f>'19（学生メディア）'!H18</f>
        <v>0</v>
      </c>
      <c r="CV125" s="659">
        <f>'19（学生メディア）'!H31</f>
        <v>31862663</v>
      </c>
      <c r="CW125" s="651">
        <v>2.7324382E7</v>
      </c>
      <c r="CX125" s="651">
        <v>7908807.0</v>
      </c>
      <c r="CY125" s="659">
        <f>'19（学生メディア）'!H102</f>
        <v>28246388.52</v>
      </c>
      <c r="CZ125" s="659">
        <f>'19（学生メディア）'!H109</f>
        <v>3616274.481</v>
      </c>
      <c r="DA125" s="659">
        <f>'19（学生メディア）'!H127</f>
        <v>-2896291.675</v>
      </c>
      <c r="DB125" s="651"/>
      <c r="DC125" s="651">
        <v>3.5932496E7</v>
      </c>
      <c r="DD125" s="651">
        <v>0.0</v>
      </c>
      <c r="DE125" s="651">
        <v>3.5932496E7</v>
      </c>
      <c r="DF125" s="651">
        <v>3.1178362E7</v>
      </c>
      <c r="DG125" s="651">
        <v>4754134.0</v>
      </c>
      <c r="DH125" s="651">
        <v>-1761716.0</v>
      </c>
      <c r="DI125" s="651"/>
      <c r="DJ125" s="659">
        <f>'19（経営投資）'!H3</f>
        <v>740000</v>
      </c>
      <c r="DK125" s="659">
        <f>'19（経営投資）'!H18</f>
        <v>0</v>
      </c>
      <c r="DL125" s="659">
        <f>'19（経営投資）'!H31</f>
        <v>740000</v>
      </c>
      <c r="DM125" s="651">
        <v>1.3544777E7</v>
      </c>
      <c r="DN125" s="651">
        <v>5929046.0</v>
      </c>
      <c r="DO125" s="659">
        <f>'19（経営投資）'!H102</f>
        <v>13335944.11</v>
      </c>
      <c r="DP125" s="659">
        <f>'19（経営投資）'!H109</f>
        <v>-12595944.11</v>
      </c>
      <c r="DQ125" s="659">
        <f>'19（経営投資）'!H127</f>
        <v>-12595944.11</v>
      </c>
      <c r="DR125" s="651"/>
      <c r="DS125" s="651">
        <v>600000.0</v>
      </c>
      <c r="DT125" s="651">
        <v>0.0</v>
      </c>
      <c r="DU125" s="651">
        <v>600000.0</v>
      </c>
      <c r="DV125" s="651">
        <v>1.4936905E7</v>
      </c>
      <c r="DW125" s="651">
        <v>-1.4336905E7</v>
      </c>
      <c r="DX125" s="651">
        <v>-1.4336905E7</v>
      </c>
      <c r="DY125" s="651"/>
    </row>
    <row r="126" ht="12.0" customHeight="1">
      <c r="A126" s="651">
        <v>201908.0</v>
      </c>
      <c r="B126" s="652">
        <f>'19（全社）'!I3</f>
        <v>153960007</v>
      </c>
      <c r="C126" s="652">
        <f>'19（全社）'!I18</f>
        <v>37985006</v>
      </c>
      <c r="D126" s="652">
        <f>'19（全社）'!I31</f>
        <v>115975001</v>
      </c>
      <c r="E126" s="652"/>
      <c r="F126" s="652"/>
      <c r="G126" s="652">
        <f>'19（全社）'!I102</f>
        <v>98710505</v>
      </c>
      <c r="H126" s="652">
        <f>'19（全社）'!I109</f>
        <v>17264496</v>
      </c>
      <c r="I126" s="652">
        <f t="shared" si="1"/>
        <v>17264496</v>
      </c>
      <c r="J126" s="652"/>
      <c r="K126" s="652">
        <v>1.56340541E8</v>
      </c>
      <c r="L126" s="652">
        <v>4.1773237E7</v>
      </c>
      <c r="M126" s="652">
        <v>1.14567304E8</v>
      </c>
      <c r="N126" s="652">
        <v>1.11552044E8</v>
      </c>
      <c r="O126" s="652">
        <v>3015260.0</v>
      </c>
      <c r="P126" s="652">
        <v>3015260.0</v>
      </c>
      <c r="Q126" s="652"/>
      <c r="R126" s="652">
        <f>'19（管理）'!I3</f>
        <v>0</v>
      </c>
      <c r="S126" s="652">
        <f>'19（管理）'!I18</f>
        <v>0</v>
      </c>
      <c r="T126" s="652">
        <f>'19（管理）'!I31</f>
        <v>0</v>
      </c>
      <c r="U126" s="652">
        <v>9819841.0</v>
      </c>
      <c r="V126" s="652">
        <v>2842138.0</v>
      </c>
      <c r="W126" s="652">
        <f>'19（管理）'!I102</f>
        <v>9302974.111</v>
      </c>
      <c r="X126" s="652">
        <f>'19（管理）'!I109</f>
        <v>-9302974.111</v>
      </c>
      <c r="Y126" s="652">
        <f>'19（管理）'!I127</f>
        <v>-9302974.111</v>
      </c>
      <c r="Z126" s="652"/>
      <c r="AA126" s="652">
        <v>0.0</v>
      </c>
      <c r="AB126" s="652">
        <v>0.0</v>
      </c>
      <c r="AC126" s="652">
        <v>0.0</v>
      </c>
      <c r="AD126" s="652">
        <v>1.2566272E7</v>
      </c>
      <c r="AE126" s="652">
        <v>-1.2566272E7</v>
      </c>
      <c r="AF126" s="652">
        <v>-1.2566272E7</v>
      </c>
      <c r="AG126" s="652"/>
      <c r="AH126" s="652">
        <f>'19（家庭教師）'!I3</f>
        <v>37164201</v>
      </c>
      <c r="AI126" s="652">
        <f>'19（家庭教師）'!I18</f>
        <v>18655226</v>
      </c>
      <c r="AJ126" s="652">
        <f>'19（家庭教師）'!I31</f>
        <v>18508975</v>
      </c>
      <c r="AK126" s="652">
        <v>1.226511E7</v>
      </c>
      <c r="AL126" s="652">
        <v>7528971.0</v>
      </c>
      <c r="AM126" s="652">
        <f>'19（家庭教師）'!I102</f>
        <v>13285320.07</v>
      </c>
      <c r="AN126" s="652">
        <f>'19（家庭教師）'!I109</f>
        <v>5223654.926</v>
      </c>
      <c r="AO126" s="652">
        <f>'19（家庭教師）'!I127</f>
        <v>317498.5052</v>
      </c>
      <c r="AP126" s="652"/>
      <c r="AQ126" s="652">
        <v>3.6761786E7</v>
      </c>
      <c r="AR126" s="652">
        <v>1.867642E7</v>
      </c>
      <c r="AS126" s="652">
        <v>1.8085366E7</v>
      </c>
      <c r="AT126" s="652">
        <v>1.3898621E7</v>
      </c>
      <c r="AU126" s="652">
        <v>4186745.0</v>
      </c>
      <c r="AV126" s="652">
        <v>-2371920.0</v>
      </c>
      <c r="AW126" s="652"/>
      <c r="AX126" s="652">
        <f>'19（講師求人）'!I3</f>
        <v>42357600</v>
      </c>
      <c r="AY126" s="652">
        <f>'19（講師求人）'!I18</f>
        <v>0</v>
      </c>
      <c r="AZ126" s="652">
        <f>'19（講師求人）'!I31</f>
        <v>42357600</v>
      </c>
      <c r="BA126" s="652">
        <v>1.8348757E7</v>
      </c>
      <c r="BB126" s="652">
        <v>4997703.0</v>
      </c>
      <c r="BC126" s="652">
        <f>'19（講師求人）'!I102</f>
        <v>21982169.11</v>
      </c>
      <c r="BD126" s="652">
        <f>'19（講師求人）'!I109</f>
        <v>20375430.89</v>
      </c>
      <c r="BE126" s="652">
        <f>'19（講師求人）'!I127</f>
        <v>15255963.32</v>
      </c>
      <c r="BF126" s="652"/>
      <c r="BG126" s="652">
        <v>3.8473781E7</v>
      </c>
      <c r="BH126" s="652">
        <v>0.0</v>
      </c>
      <c r="BI126" s="652">
        <v>3.8473781E7</v>
      </c>
      <c r="BJ126" s="652">
        <v>2.3806412E7</v>
      </c>
      <c r="BK126" s="652">
        <v>1.4667369E7</v>
      </c>
      <c r="BL126" s="652">
        <v>9323271.0</v>
      </c>
      <c r="BM126" s="652"/>
      <c r="BN126" s="652">
        <f>'19（学習デザイン）'!I3</f>
        <v>23898295</v>
      </c>
      <c r="BO126" s="652">
        <f>'19（学習デザイン）'!I18</f>
        <v>10280530</v>
      </c>
      <c r="BP126" s="652">
        <f>'19（学習デザイン）'!I31</f>
        <v>13617765</v>
      </c>
      <c r="BQ126" s="652">
        <v>9776613.0</v>
      </c>
      <c r="BR126" s="652">
        <v>7685946.0</v>
      </c>
      <c r="BS126" s="652">
        <f>'19（学習デザイン）'!I102</f>
        <v>10630472.11</v>
      </c>
      <c r="BT126" s="652">
        <f>'19（学習デザイン）'!I109</f>
        <v>2987292.889</v>
      </c>
      <c r="BU126" s="652">
        <f>'19（学習デザイン）'!I127</f>
        <v>-4265286.168</v>
      </c>
      <c r="BV126" s="652"/>
      <c r="BW126" s="652">
        <v>2.3293332E7</v>
      </c>
      <c r="BX126" s="652">
        <v>1.1839417E7</v>
      </c>
      <c r="BY126" s="652">
        <v>1.1453915E7</v>
      </c>
      <c r="BZ126" s="651">
        <v>1.2272278E7</v>
      </c>
      <c r="CA126" s="651">
        <v>-818363.0</v>
      </c>
      <c r="CB126" s="651">
        <v>-8105769.0</v>
      </c>
      <c r="CC126" s="651"/>
      <c r="CD126" s="659">
        <f>'19（留学生支援）'!I3</f>
        <v>16406807</v>
      </c>
      <c r="CE126" s="659">
        <f>'19（留学生支援）'!I18</f>
        <v>9049250</v>
      </c>
      <c r="CF126" s="659">
        <f>'19（留学生支援）'!I31</f>
        <v>7357557</v>
      </c>
      <c r="CG126" s="651">
        <v>3916100.0</v>
      </c>
      <c r="CH126" s="652">
        <v>3373987.0</v>
      </c>
      <c r="CI126" s="652">
        <f>'19（留学生支援）'!I102</f>
        <v>4420947.704</v>
      </c>
      <c r="CJ126" s="652">
        <f>'19（留学生支援）'!I109</f>
        <v>2936609.296</v>
      </c>
      <c r="CK126" s="652">
        <f>'19（留学生支援）'!I127</f>
        <v>-49746.78588</v>
      </c>
      <c r="CL126" s="652"/>
      <c r="CM126" s="652">
        <v>1.803E7</v>
      </c>
      <c r="CN126" s="652">
        <v>1.12574E7</v>
      </c>
      <c r="CO126" s="652">
        <v>6772600.0</v>
      </c>
      <c r="CP126" s="652">
        <v>4622415.0</v>
      </c>
      <c r="CQ126" s="652">
        <v>2150185.0</v>
      </c>
      <c r="CR126" s="652">
        <v>-1250604.0</v>
      </c>
      <c r="CS126" s="652"/>
      <c r="CT126" s="659">
        <f>'19（学生メディア）'!I3</f>
        <v>34272976</v>
      </c>
      <c r="CU126" s="659">
        <f>'19（学生メディア）'!I18</f>
        <v>0</v>
      </c>
      <c r="CV126" s="659">
        <f>'19（学生メディア）'!I31</f>
        <v>34272976</v>
      </c>
      <c r="CW126" s="651">
        <v>2.0995001E7</v>
      </c>
      <c r="CX126" s="651">
        <v>8854910.0</v>
      </c>
      <c r="CY126" s="659">
        <f>'19（学生メディア）'!I102</f>
        <v>21923768.96</v>
      </c>
      <c r="CZ126" s="659">
        <f>'19（学生メディア）'!I109</f>
        <v>12349207.04</v>
      </c>
      <c r="DA126" s="659">
        <f>'19（学生メディア）'!I127</f>
        <v>5309939.129</v>
      </c>
      <c r="DB126" s="651"/>
      <c r="DC126" s="651">
        <v>3.9181642E7</v>
      </c>
      <c r="DD126" s="651">
        <v>0.0</v>
      </c>
      <c r="DE126" s="651">
        <v>3.9181642E7</v>
      </c>
      <c r="DF126" s="651">
        <v>2.7813161E7</v>
      </c>
      <c r="DG126" s="651">
        <v>1.1368481E7</v>
      </c>
      <c r="DH126" s="651">
        <v>4323988.0</v>
      </c>
      <c r="DI126" s="651"/>
      <c r="DJ126" s="659">
        <f>'19（経営投資）'!I3</f>
        <v>696128</v>
      </c>
      <c r="DK126" s="659">
        <f>'19（経営投資）'!I18</f>
        <v>0</v>
      </c>
      <c r="DL126" s="659">
        <f>'19（経営投資）'!I31</f>
        <v>696128</v>
      </c>
      <c r="DM126" s="651">
        <v>1.8071917E7</v>
      </c>
      <c r="DN126" s="651">
        <v>5968200.0</v>
      </c>
      <c r="DO126" s="659">
        <f>'19（経営投資）'!I102</f>
        <v>18000852.93</v>
      </c>
      <c r="DP126" s="659">
        <f>'19（経営投資）'!I109</f>
        <v>-17304724.93</v>
      </c>
      <c r="DQ126" s="659">
        <f>'19（経営投資）'!I127</f>
        <v>-17304724.93</v>
      </c>
      <c r="DR126" s="651"/>
      <c r="DS126" s="651">
        <v>600000.0</v>
      </c>
      <c r="DT126" s="651">
        <v>0.0</v>
      </c>
      <c r="DU126" s="651">
        <v>600000.0</v>
      </c>
      <c r="DV126" s="651">
        <v>1.7669181E7</v>
      </c>
      <c r="DW126" s="651">
        <v>-1.7069181E7</v>
      </c>
      <c r="DX126" s="651">
        <v>-1.7069181E7</v>
      </c>
      <c r="DY126" s="651"/>
    </row>
    <row r="127" ht="12.0" customHeight="1">
      <c r="A127" s="651">
        <v>201909.0</v>
      </c>
      <c r="B127" s="652">
        <f>'19（全社）'!J3</f>
        <v>136005318</v>
      </c>
      <c r="C127" s="652">
        <f>'19（全社）'!J18</f>
        <v>36324974</v>
      </c>
      <c r="D127" s="652">
        <f>'19（全社）'!J31</f>
        <v>99680344</v>
      </c>
      <c r="E127" s="652"/>
      <c r="F127" s="652"/>
      <c r="G127" s="652">
        <f>'19（全社）'!J102</f>
        <v>99758554.52</v>
      </c>
      <c r="H127" s="652">
        <f>'19（全社）'!J109</f>
        <v>-78210.51852</v>
      </c>
      <c r="I127" s="652">
        <f t="shared" si="1"/>
        <v>-78210.51852</v>
      </c>
      <c r="J127" s="652"/>
      <c r="K127" s="652">
        <v>1.48159762E8</v>
      </c>
      <c r="L127" s="652">
        <v>4.0092593E7</v>
      </c>
      <c r="M127" s="652">
        <v>1.08067169E8</v>
      </c>
      <c r="N127" s="652">
        <v>1.11296826E8</v>
      </c>
      <c r="O127" s="652">
        <v>-3229657.0</v>
      </c>
      <c r="P127" s="652">
        <v>-3229657.0</v>
      </c>
      <c r="Q127" s="652"/>
      <c r="R127" s="652">
        <f>'19（管理）'!J3</f>
        <v>0</v>
      </c>
      <c r="S127" s="652">
        <f>'19（管理）'!J18</f>
        <v>0</v>
      </c>
      <c r="T127" s="652">
        <f>'19（管理）'!J31</f>
        <v>0</v>
      </c>
      <c r="U127" s="652">
        <v>1.5675627E7</v>
      </c>
      <c r="V127" s="652">
        <v>3213750.0</v>
      </c>
      <c r="W127" s="652">
        <f>'19（管理）'!J102</f>
        <v>14618269.44</v>
      </c>
      <c r="X127" s="652">
        <f>'19（管理）'!J109</f>
        <v>-14618269.44</v>
      </c>
      <c r="Y127" s="652">
        <f>'19（管理）'!J127</f>
        <v>-14618269.44</v>
      </c>
      <c r="Z127" s="652"/>
      <c r="AA127" s="652">
        <v>0.0</v>
      </c>
      <c r="AB127" s="652">
        <v>0.0</v>
      </c>
      <c r="AC127" s="652">
        <v>0.0</v>
      </c>
      <c r="AD127" s="652">
        <v>1.2100031E7</v>
      </c>
      <c r="AE127" s="652">
        <v>-1.2100031E7</v>
      </c>
      <c r="AF127" s="652">
        <v>-1.2100031E7</v>
      </c>
      <c r="AG127" s="652"/>
      <c r="AH127" s="652">
        <f>'19（家庭教師）'!J3</f>
        <v>38968337</v>
      </c>
      <c r="AI127" s="652">
        <f>'19（家庭教師）'!J18</f>
        <v>18670671</v>
      </c>
      <c r="AJ127" s="652">
        <f>'19（家庭教師）'!J31</f>
        <v>20297666</v>
      </c>
      <c r="AK127" s="652">
        <v>1.1529974E7</v>
      </c>
      <c r="AL127" s="652">
        <v>7426762.0</v>
      </c>
      <c r="AM127" s="652">
        <f>'19（家庭教師）'!J102</f>
        <v>12726322.44</v>
      </c>
      <c r="AN127" s="652">
        <f>'19（家庭教師）'!J109</f>
        <v>7571343.556</v>
      </c>
      <c r="AO127" s="652">
        <f>'19（家庭教師）'!J127</f>
        <v>1417278.904</v>
      </c>
      <c r="AP127" s="652"/>
      <c r="AQ127" s="652">
        <v>3.8706996E7</v>
      </c>
      <c r="AR127" s="652">
        <v>1.9850677E7</v>
      </c>
      <c r="AS127" s="652">
        <v>1.8856319E7</v>
      </c>
      <c r="AT127" s="652">
        <v>1.4552515E7</v>
      </c>
      <c r="AU127" s="652">
        <v>4303804.0</v>
      </c>
      <c r="AV127" s="652">
        <v>-1842797.0</v>
      </c>
      <c r="AW127" s="652"/>
      <c r="AX127" s="652">
        <f>'19（講師求人）'!J3</f>
        <v>32713200</v>
      </c>
      <c r="AY127" s="652">
        <f>'19（講師求人）'!J18</f>
        <v>0</v>
      </c>
      <c r="AZ127" s="652">
        <f>'19（講師求人）'!J31</f>
        <v>32713200</v>
      </c>
      <c r="BA127" s="652">
        <v>1.821379E7</v>
      </c>
      <c r="BB127" s="652">
        <v>5790617.0</v>
      </c>
      <c r="BC127" s="652">
        <f>'19（講師求人）'!J102</f>
        <v>20622884.59</v>
      </c>
      <c r="BD127" s="652">
        <f>'19（講師求人）'!J109</f>
        <v>12090315.41</v>
      </c>
      <c r="BE127" s="652">
        <f>'19（講師求人）'!J127</f>
        <v>6392107.397</v>
      </c>
      <c r="BF127" s="652"/>
      <c r="BG127" s="652">
        <v>3.2684888E7</v>
      </c>
      <c r="BH127" s="652">
        <v>0.0</v>
      </c>
      <c r="BI127" s="652">
        <v>3.2684888E7</v>
      </c>
      <c r="BJ127" s="652">
        <v>2.3056153E7</v>
      </c>
      <c r="BK127" s="652">
        <v>9628735.0</v>
      </c>
      <c r="BL127" s="652">
        <v>4620393.0</v>
      </c>
      <c r="BM127" s="652"/>
      <c r="BN127" s="652">
        <f>'19（学習デザイン）'!J3</f>
        <v>19856161</v>
      </c>
      <c r="BO127" s="652">
        <f>'19（学習デザイン）'!J18</f>
        <v>8751663</v>
      </c>
      <c r="BP127" s="652">
        <f>'19（学習デザイン）'!J31</f>
        <v>11104498</v>
      </c>
      <c r="BQ127" s="652">
        <v>9754682.0</v>
      </c>
      <c r="BR127" s="652">
        <v>7798731.0</v>
      </c>
      <c r="BS127" s="652">
        <f>'19（学習デザイン）'!J102</f>
        <v>10429743.81</v>
      </c>
      <c r="BT127" s="652">
        <f>'19（学習デザイン）'!J109</f>
        <v>674754.1852</v>
      </c>
      <c r="BU127" s="652">
        <f>'19（学習デザイン）'!J127</f>
        <v>-7074808.709</v>
      </c>
      <c r="BV127" s="652"/>
      <c r="BW127" s="652">
        <v>2.6424252E7</v>
      </c>
      <c r="BX127" s="652">
        <v>1.1314717E7</v>
      </c>
      <c r="BY127" s="652">
        <v>1.5109535E7</v>
      </c>
      <c r="BZ127" s="651">
        <v>1.2079665E7</v>
      </c>
      <c r="CA127" s="651">
        <v>3029870.0</v>
      </c>
      <c r="CB127" s="651">
        <v>-3799687.0</v>
      </c>
      <c r="CC127" s="651"/>
      <c r="CD127" s="659">
        <f>'19（留学生支援）'!J3</f>
        <v>15877576</v>
      </c>
      <c r="CE127" s="659">
        <f>'19（留学生支援）'!J18</f>
        <v>8902640</v>
      </c>
      <c r="CF127" s="659">
        <f>'19（留学生支援）'!J31</f>
        <v>6974936</v>
      </c>
      <c r="CG127" s="651">
        <v>3785261.0</v>
      </c>
      <c r="CH127" s="652">
        <v>3262254.0</v>
      </c>
      <c r="CI127" s="652">
        <f>'19（留学生支援）'!J102</f>
        <v>4263181.667</v>
      </c>
      <c r="CJ127" s="652">
        <f>'19（留学生支援）'!J109</f>
        <v>2711754.333</v>
      </c>
      <c r="CK127" s="652">
        <f>'19（留学生支援）'!J127</f>
        <v>-479242.1526</v>
      </c>
      <c r="CL127" s="652"/>
      <c r="CM127" s="652">
        <v>1.294E7</v>
      </c>
      <c r="CN127" s="652">
        <v>8927200.0</v>
      </c>
      <c r="CO127" s="652">
        <v>4012800.0</v>
      </c>
      <c r="CP127" s="652">
        <v>4417985.0</v>
      </c>
      <c r="CQ127" s="652">
        <v>-405185.0</v>
      </c>
      <c r="CR127" s="652">
        <v>-3592311.0</v>
      </c>
      <c r="CS127" s="652"/>
      <c r="CT127" s="659">
        <f>'19（学生メディア）'!J3</f>
        <v>28965008</v>
      </c>
      <c r="CU127" s="659">
        <f>'19（学生メディア）'!J18</f>
        <v>0</v>
      </c>
      <c r="CV127" s="659">
        <f>'19（学生メディア）'!J31</f>
        <v>28965008</v>
      </c>
      <c r="CW127" s="651">
        <v>2.1493472E7</v>
      </c>
      <c r="CX127" s="651">
        <v>7924022.0</v>
      </c>
      <c r="CY127" s="659">
        <f>'19（学生メディア）'!J102</f>
        <v>22633883.7</v>
      </c>
      <c r="CZ127" s="659">
        <f>'19（学生メディア）'!J109</f>
        <v>6331124.296</v>
      </c>
      <c r="DA127" s="659">
        <f>'19（学生メディア）'!J127</f>
        <v>-962581.9574</v>
      </c>
      <c r="DB127" s="651"/>
      <c r="DC127" s="651">
        <v>3.6803626E7</v>
      </c>
      <c r="DD127" s="651">
        <v>0.0</v>
      </c>
      <c r="DE127" s="651">
        <v>3.6803626E7</v>
      </c>
      <c r="DF127" s="651">
        <v>3.0128084E7</v>
      </c>
      <c r="DG127" s="651">
        <v>6675542.0</v>
      </c>
      <c r="DH127" s="651">
        <v>73637.0</v>
      </c>
      <c r="DI127" s="651"/>
      <c r="DJ127" s="659">
        <f>'19（経営投資）'!J3</f>
        <v>629036</v>
      </c>
      <c r="DK127" s="659">
        <f>'19（経営投資）'!J18</f>
        <v>0</v>
      </c>
      <c r="DL127" s="659">
        <f>'19（経営投資）'!J31</f>
        <v>629036</v>
      </c>
      <c r="DM127" s="651">
        <v>1.5644401E7</v>
      </c>
      <c r="DN127" s="651">
        <v>6131233.0</v>
      </c>
      <c r="DO127" s="659">
        <f>'19（経営投資）'!J102</f>
        <v>15468268.85</v>
      </c>
      <c r="DP127" s="659">
        <f>'19（経営投資）'!J109</f>
        <v>-14839232.85</v>
      </c>
      <c r="DQ127" s="659">
        <f>'19（経営投資）'!J127</f>
        <v>-14839232.85</v>
      </c>
      <c r="DR127" s="651"/>
      <c r="DS127" s="651">
        <v>600000.0</v>
      </c>
      <c r="DT127" s="651">
        <v>0.0</v>
      </c>
      <c r="DU127" s="651">
        <v>600000.0</v>
      </c>
      <c r="DV127" s="651">
        <v>1.6273503E7</v>
      </c>
      <c r="DW127" s="651">
        <v>-1.5673503E7</v>
      </c>
      <c r="DX127" s="651">
        <v>-1.5673503E7</v>
      </c>
      <c r="DY127" s="651"/>
    </row>
    <row r="128" ht="12.0" customHeight="1">
      <c r="A128" s="651">
        <v>201910.0</v>
      </c>
      <c r="B128" s="652">
        <f>'19（全社）'!L3</f>
        <v>160271422</v>
      </c>
      <c r="C128" s="652">
        <f>'19（全社）'!L18</f>
        <v>45772502</v>
      </c>
      <c r="D128" s="652">
        <f>'19（全社）'!L31</f>
        <v>114498920</v>
      </c>
      <c r="E128" s="652"/>
      <c r="F128" s="652"/>
      <c r="G128" s="652">
        <f>'19（全社）'!L102</f>
        <v>108513394.2</v>
      </c>
      <c r="H128" s="652">
        <f>'19（全社）'!L109</f>
        <v>5985525.778</v>
      </c>
      <c r="I128" s="652">
        <f t="shared" si="1"/>
        <v>5985525.778</v>
      </c>
      <c r="J128" s="652"/>
      <c r="K128" s="652">
        <v>1.68496767E8</v>
      </c>
      <c r="L128" s="652">
        <v>4.7658377E7</v>
      </c>
      <c r="M128" s="652">
        <v>1.2083839E8</v>
      </c>
      <c r="N128" s="652">
        <v>1.12086895E8</v>
      </c>
      <c r="O128" s="652">
        <v>8751495.0</v>
      </c>
      <c r="P128" s="652">
        <v>8751495.0</v>
      </c>
      <c r="Q128" s="652"/>
      <c r="R128" s="652">
        <f>'19（管理）'!L3</f>
        <v>0</v>
      </c>
      <c r="S128" s="652">
        <f>'19（管理）'!L18</f>
        <v>0</v>
      </c>
      <c r="T128" s="652">
        <f>'19（管理）'!L31</f>
        <v>0</v>
      </c>
      <c r="U128" s="652">
        <v>1.2129331E7</v>
      </c>
      <c r="V128" s="652">
        <v>2673718.0</v>
      </c>
      <c r="W128" s="652">
        <f>'19（管理）'!L102</f>
        <v>11253811.28</v>
      </c>
      <c r="X128" s="652">
        <f>'19（管理）'!L109</f>
        <v>-11253811.28</v>
      </c>
      <c r="Y128" s="652">
        <f>'19（管理）'!L127</f>
        <v>-11253811.28</v>
      </c>
      <c r="Z128" s="652"/>
      <c r="AA128" s="652">
        <v>0.0</v>
      </c>
      <c r="AB128" s="652">
        <v>0.0</v>
      </c>
      <c r="AC128" s="652">
        <v>0.0</v>
      </c>
      <c r="AD128" s="652">
        <v>1.2229227E7</v>
      </c>
      <c r="AE128" s="652">
        <v>-1.2229227E7</v>
      </c>
      <c r="AF128" s="652">
        <v>-1.2229227E7</v>
      </c>
      <c r="AG128" s="652"/>
      <c r="AH128" s="652">
        <f>'19（家庭教師）'!L3</f>
        <v>44964552</v>
      </c>
      <c r="AI128" s="652">
        <f>'19（家庭教師）'!L18</f>
        <v>22666290</v>
      </c>
      <c r="AJ128" s="652">
        <f>'19（家庭教師）'!L31</f>
        <v>22298262</v>
      </c>
      <c r="AK128" s="652">
        <v>1.2160572E7</v>
      </c>
      <c r="AL128" s="652">
        <v>7619083.0</v>
      </c>
      <c r="AM128" s="652">
        <f>'19（家庭教師）'!L102</f>
        <v>13804717.65</v>
      </c>
      <c r="AN128" s="652">
        <f>'19（家庭教師）'!L109</f>
        <v>8493544.352</v>
      </c>
      <c r="AO128" s="652">
        <f>'19（家庭教師）'!L127</f>
        <v>2004357.838</v>
      </c>
      <c r="AP128" s="652"/>
      <c r="AQ128" s="652">
        <v>4.7497571E7</v>
      </c>
      <c r="AR128" s="652">
        <v>2.4556133E7</v>
      </c>
      <c r="AS128" s="652">
        <v>2.2941438E7</v>
      </c>
      <c r="AT128" s="652">
        <v>1.4723385E7</v>
      </c>
      <c r="AU128" s="652">
        <v>8218053.0</v>
      </c>
      <c r="AV128" s="652">
        <v>2625327.0</v>
      </c>
      <c r="AW128" s="652"/>
      <c r="AX128" s="652">
        <f>'19（講師求人）'!L3</f>
        <v>35371600</v>
      </c>
      <c r="AY128" s="652">
        <f>'19（講師求人）'!L18</f>
        <v>0</v>
      </c>
      <c r="AZ128" s="652">
        <f>'19（講師求人）'!L31</f>
        <v>35371600</v>
      </c>
      <c r="BA128" s="652">
        <v>1.6794837E7</v>
      </c>
      <c r="BB128" s="652">
        <v>5737106.0</v>
      </c>
      <c r="BC128" s="652">
        <f>'19（講師求人）'!L102</f>
        <v>19848269.31</v>
      </c>
      <c r="BD128" s="652">
        <f>'19（講師求人）'!L109</f>
        <v>15523330.69</v>
      </c>
      <c r="BE128" s="652">
        <f>'19（講師求人）'!L127</f>
        <v>9034144.172</v>
      </c>
      <c r="BF128" s="652"/>
      <c r="BG128" s="652">
        <v>3.4339045E7</v>
      </c>
      <c r="BH128" s="652">
        <v>0.0</v>
      </c>
      <c r="BI128" s="652">
        <v>3.4339045E7</v>
      </c>
      <c r="BJ128" s="652">
        <v>2.2877102E7</v>
      </c>
      <c r="BK128" s="652">
        <v>1.1461943E7</v>
      </c>
      <c r="BL128" s="652">
        <v>6904907.0</v>
      </c>
      <c r="BM128" s="652"/>
      <c r="BN128" s="652">
        <f>'19（学習デザイン）'!L3</f>
        <v>32543832</v>
      </c>
      <c r="BO128" s="652">
        <f>'19（学習デザイン）'!L18</f>
        <v>14394604</v>
      </c>
      <c r="BP128" s="652">
        <f>'19（学習デザイン）'!L31</f>
        <v>18149228</v>
      </c>
      <c r="BQ128" s="652">
        <v>1.0225953E7</v>
      </c>
      <c r="BR128" s="652">
        <v>8048993.0</v>
      </c>
      <c r="BS128" s="652">
        <f>'19（学習デザイン）'!L102</f>
        <v>11704866.7</v>
      </c>
      <c r="BT128" s="652">
        <f>'19（学習デザイン）'!L109</f>
        <v>6444361.296</v>
      </c>
      <c r="BU128" s="652">
        <f>'19（学習デザイン）'!L127</f>
        <v>-2380932.362</v>
      </c>
      <c r="BV128" s="652"/>
      <c r="BW128" s="652">
        <v>2.570271E7</v>
      </c>
      <c r="BX128" s="652">
        <v>1.0652804E7</v>
      </c>
      <c r="BY128" s="652">
        <v>1.5049906E7</v>
      </c>
      <c r="BZ128" s="651">
        <v>1.3604013E7</v>
      </c>
      <c r="CA128" s="651">
        <v>1445893.0</v>
      </c>
      <c r="CB128" s="651">
        <v>-4768247.0</v>
      </c>
      <c r="CC128" s="651"/>
      <c r="CD128" s="659">
        <f>'19（留学生支援）'!L3</f>
        <v>15710691</v>
      </c>
      <c r="CE128" s="659">
        <f>'19（留学生支援）'!L18</f>
        <v>8711608</v>
      </c>
      <c r="CF128" s="659">
        <f>'19（留学生支援）'!L31</f>
        <v>6999083</v>
      </c>
      <c r="CG128" s="651">
        <v>4069314.0</v>
      </c>
      <c r="CH128" s="652">
        <v>3508455.0</v>
      </c>
      <c r="CI128" s="652">
        <f>'19（留学生支援）'!L102</f>
        <v>4665445.852</v>
      </c>
      <c r="CJ128" s="652">
        <f>'19（留学生支援）'!L109</f>
        <v>2333637.148</v>
      </c>
      <c r="CK128" s="652">
        <f>'19（留学生支援）'!L127</f>
        <v>-1300307.299</v>
      </c>
      <c r="CL128" s="652"/>
      <c r="CM128" s="652">
        <v>1.8098E7</v>
      </c>
      <c r="CN128" s="652">
        <v>1.174944E7</v>
      </c>
      <c r="CO128" s="652">
        <v>6348560.0</v>
      </c>
      <c r="CP128" s="652">
        <v>5138960.0</v>
      </c>
      <c r="CQ128" s="652">
        <v>1209600.0</v>
      </c>
      <c r="CR128" s="652">
        <v>-1690332.0</v>
      </c>
      <c r="CS128" s="652"/>
      <c r="CT128" s="659">
        <f>'19（学生メディア）'!L3</f>
        <v>30892747</v>
      </c>
      <c r="CU128" s="659">
        <f>'19（学生メディア）'!L18</f>
        <v>0</v>
      </c>
      <c r="CV128" s="659">
        <f>'19（学生メディア）'!L31</f>
        <v>30892747</v>
      </c>
      <c r="CW128" s="651">
        <v>2.4241709E7</v>
      </c>
      <c r="CX128" s="651">
        <v>8346013.0</v>
      </c>
      <c r="CY128" s="659">
        <f>'19（学生メディア）'!L102</f>
        <v>25630324.83</v>
      </c>
      <c r="CZ128" s="659">
        <f>'19（学生メディア）'!L109</f>
        <v>5262422.167</v>
      </c>
      <c r="DA128" s="659">
        <f>'19（学生メディア）'!L127</f>
        <v>-3043736.571</v>
      </c>
      <c r="DB128" s="651"/>
      <c r="DC128" s="651">
        <v>4.0809441E7</v>
      </c>
      <c r="DD128" s="651">
        <v>0.0</v>
      </c>
      <c r="DE128" s="651">
        <v>4.0809441E7</v>
      </c>
      <c r="DF128" s="651">
        <v>3.0311686E7</v>
      </c>
      <c r="DG128" s="651">
        <v>1.0497755E7</v>
      </c>
      <c r="DH128" s="651">
        <v>4490753.0</v>
      </c>
      <c r="DI128" s="651"/>
      <c r="DJ128" s="659">
        <f>'19（経営投資）'!L3</f>
        <v>1672000</v>
      </c>
      <c r="DK128" s="659">
        <f>'19（経営投資）'!L18</f>
        <v>0</v>
      </c>
      <c r="DL128" s="659">
        <f>'19（経営投資）'!L31</f>
        <v>1672000</v>
      </c>
      <c r="DM128" s="651">
        <v>2.3507421E7</v>
      </c>
      <c r="DN128" s="651">
        <v>6214328.0</v>
      </c>
      <c r="DO128" s="659">
        <f>'19（経営投資）'!L102</f>
        <v>22489958.59</v>
      </c>
      <c r="DP128" s="659">
        <f>'19（経営投資）'!L109</f>
        <v>-20817958.59</v>
      </c>
      <c r="DQ128" s="659">
        <f>'19（経営投資）'!L127</f>
        <v>-20817958.59</v>
      </c>
      <c r="DR128" s="651"/>
      <c r="DS128" s="651">
        <v>2050000.0</v>
      </c>
      <c r="DT128" s="651">
        <v>700000.0</v>
      </c>
      <c r="DU128" s="651">
        <v>1350000.0</v>
      </c>
      <c r="DV128" s="651">
        <v>1.4391612E7</v>
      </c>
      <c r="DW128" s="651">
        <v>-1.3041612E7</v>
      </c>
      <c r="DX128" s="651">
        <v>-1.3041612E7</v>
      </c>
      <c r="DY128" s="651"/>
    </row>
    <row r="129" ht="12.0" customHeight="1">
      <c r="A129" s="651">
        <v>201911.0</v>
      </c>
      <c r="B129" s="652">
        <f>'19（全社）'!M3</f>
        <v>181308133</v>
      </c>
      <c r="C129" s="652">
        <f>'19（全社）'!M18</f>
        <v>58555625</v>
      </c>
      <c r="D129" s="652">
        <f>'19（全社）'!M31</f>
        <v>122752508</v>
      </c>
      <c r="E129" s="652"/>
      <c r="F129" s="652"/>
      <c r="G129" s="652">
        <f>'19（全社）'!M102</f>
        <v>95274820.41</v>
      </c>
      <c r="H129" s="652">
        <f>'19（全社）'!M109</f>
        <v>27477687.59</v>
      </c>
      <c r="I129" s="652">
        <f t="shared" si="1"/>
        <v>27477687.59</v>
      </c>
      <c r="J129" s="652"/>
      <c r="K129" s="652">
        <v>1.81225534E8</v>
      </c>
      <c r="L129" s="652">
        <v>5.9247165E7</v>
      </c>
      <c r="M129" s="652">
        <v>1.21978369E8</v>
      </c>
      <c r="N129" s="652">
        <v>1.07396715E8</v>
      </c>
      <c r="O129" s="652">
        <v>1.4581654E7</v>
      </c>
      <c r="P129" s="652">
        <v>1.4581654E7</v>
      </c>
      <c r="Q129" s="652"/>
      <c r="R129" s="652">
        <f>'19（管理）'!M3</f>
        <v>0</v>
      </c>
      <c r="S129" s="652">
        <f>'19（管理）'!M18</f>
        <v>0</v>
      </c>
      <c r="T129" s="652">
        <f>'19（管理）'!M31</f>
        <v>0</v>
      </c>
      <c r="U129" s="652">
        <v>1.0619606E7</v>
      </c>
      <c r="V129" s="652">
        <v>2597523.0</v>
      </c>
      <c r="W129" s="652">
        <f>'19（管理）'!M102</f>
        <v>9876820.537</v>
      </c>
      <c r="X129" s="652">
        <f>'19（管理）'!M109</f>
        <v>-9876820.537</v>
      </c>
      <c r="Y129" s="652">
        <f>'19（管理）'!M127</f>
        <v>-9876820.537</v>
      </c>
      <c r="Z129" s="652"/>
      <c r="AA129" s="652">
        <v>0.0</v>
      </c>
      <c r="AB129" s="652">
        <v>0.0</v>
      </c>
      <c r="AC129" s="652">
        <v>0.0</v>
      </c>
      <c r="AD129" s="652">
        <v>1.1911955E7</v>
      </c>
      <c r="AE129" s="652">
        <v>-1.1911955E7</v>
      </c>
      <c r="AF129" s="652">
        <v>-1.1911955E7</v>
      </c>
      <c r="AG129" s="652"/>
      <c r="AH129" s="652">
        <f>'19（家庭教師）'!M3</f>
        <v>45633868</v>
      </c>
      <c r="AI129" s="652">
        <f>'19（家庭教師）'!M18</f>
        <v>22970655</v>
      </c>
      <c r="AJ129" s="652">
        <f>'19（家庭教師）'!M31</f>
        <v>22663213</v>
      </c>
      <c r="AK129" s="652">
        <v>1.1087477E7</v>
      </c>
      <c r="AL129" s="652">
        <v>7433290.0</v>
      </c>
      <c r="AM129" s="652">
        <f>'19（家庭教師）'!M102</f>
        <v>12847572</v>
      </c>
      <c r="AN129" s="652">
        <f>'19（家庭教師）'!M109</f>
        <v>9815641</v>
      </c>
      <c r="AO129" s="652">
        <f>'19（家庭教師）'!M127</f>
        <v>5251647.054</v>
      </c>
      <c r="AP129" s="652"/>
      <c r="AQ129" s="652">
        <v>5.0307518E7</v>
      </c>
      <c r="AR129" s="652">
        <v>2.626026E7</v>
      </c>
      <c r="AS129" s="652">
        <v>2.4047258E7</v>
      </c>
      <c r="AT129" s="652">
        <v>1.4840182E7</v>
      </c>
      <c r="AU129" s="652">
        <v>9207076.0</v>
      </c>
      <c r="AV129" s="652">
        <v>3351006.0</v>
      </c>
      <c r="AW129" s="652"/>
      <c r="AX129" s="652">
        <f>'19（講師求人）'!M3</f>
        <v>35838900</v>
      </c>
      <c r="AY129" s="652">
        <f>'19（講師求人）'!M18</f>
        <v>0</v>
      </c>
      <c r="AZ129" s="652">
        <f>'19（講師求人）'!M31</f>
        <v>35838900</v>
      </c>
      <c r="BA129" s="652">
        <v>1.9887768E7</v>
      </c>
      <c r="BB129" s="652">
        <v>5762702.0</v>
      </c>
      <c r="BC129" s="652">
        <f>'19（講師求人）'!M102</f>
        <v>20144946.63</v>
      </c>
      <c r="BD129" s="652">
        <f>'19（講師求人）'!M109</f>
        <v>15693953.37</v>
      </c>
      <c r="BE129" s="652">
        <f>'19（講師求人）'!M127</f>
        <v>11129959.42</v>
      </c>
      <c r="BF129" s="652"/>
      <c r="BG129" s="652">
        <v>3.6505285E7</v>
      </c>
      <c r="BH129" s="652">
        <v>0.0</v>
      </c>
      <c r="BI129" s="652">
        <v>3.6505285E7</v>
      </c>
      <c r="BJ129" s="652">
        <v>2.0701317E7</v>
      </c>
      <c r="BK129" s="652">
        <v>1.5803968E7</v>
      </c>
      <c r="BL129" s="652">
        <v>1.1032356E7</v>
      </c>
      <c r="BM129" s="652"/>
      <c r="BN129" s="652">
        <f>'19（学習デザイン）'!M3</f>
        <v>46985243</v>
      </c>
      <c r="BO129" s="652">
        <f>'19（学習デザイン）'!M18</f>
        <v>24608648</v>
      </c>
      <c r="BP129" s="652">
        <f>'19（学習デザイン）'!M31</f>
        <v>22376595</v>
      </c>
      <c r="BQ129" s="652">
        <v>1.0603296E7</v>
      </c>
      <c r="BR129" s="652">
        <v>7811195.0</v>
      </c>
      <c r="BS129" s="652">
        <f>'19（学習デザイン）'!M102</f>
        <v>12416675.07</v>
      </c>
      <c r="BT129" s="652">
        <f>'19（学習デザイン）'!M109</f>
        <v>9959919.926</v>
      </c>
      <c r="BU129" s="652">
        <f>'19（学習デザイン）'!M127</f>
        <v>3752888.16</v>
      </c>
      <c r="BV129" s="652"/>
      <c r="BW129" s="652">
        <v>4.11851E7</v>
      </c>
      <c r="BX129" s="652">
        <v>2.1035225E7</v>
      </c>
      <c r="BY129" s="652">
        <v>2.0149875E7</v>
      </c>
      <c r="BZ129" s="651">
        <v>1.2965647E7</v>
      </c>
      <c r="CA129" s="651">
        <v>7184228.0</v>
      </c>
      <c r="CB129" s="651">
        <v>677484.0</v>
      </c>
      <c r="CC129" s="651"/>
      <c r="CD129" s="659">
        <f>'19（留学生支援）'!M3</f>
        <v>21279238</v>
      </c>
      <c r="CE129" s="659">
        <f>'19（留学生支援）'!M18</f>
        <v>10976322</v>
      </c>
      <c r="CF129" s="659">
        <f>'19（留学生支援）'!M31</f>
        <v>10302916</v>
      </c>
      <c r="CG129" s="651">
        <v>4291078.0</v>
      </c>
      <c r="CH129" s="652">
        <v>3676399.0</v>
      </c>
      <c r="CI129" s="652">
        <f>'19（留学生支援）'!M102</f>
        <v>5188136.981</v>
      </c>
      <c r="CJ129" s="652">
        <f>'19（留学生支援）'!M109</f>
        <v>5114779.019</v>
      </c>
      <c r="CK129" s="652">
        <f>'19（留学生支援）'!M127</f>
        <v>2558942.409</v>
      </c>
      <c r="CL129" s="652"/>
      <c r="CM129" s="652">
        <v>1.7356E7</v>
      </c>
      <c r="CN129" s="652">
        <v>1.125168E7</v>
      </c>
      <c r="CO129" s="652">
        <v>6104320.0</v>
      </c>
      <c r="CP129" s="652">
        <v>4662211.0</v>
      </c>
      <c r="CQ129" s="652">
        <v>1442109.0</v>
      </c>
      <c r="CR129" s="652">
        <v>-1594371.0</v>
      </c>
      <c r="CS129" s="652"/>
      <c r="CT129" s="659">
        <f>'19（学生メディア）'!M3</f>
        <v>31670884</v>
      </c>
      <c r="CU129" s="659">
        <f>'19（学生メディア）'!M18</f>
        <v>0</v>
      </c>
      <c r="CV129" s="659">
        <f>'19（学生メディア）'!M31</f>
        <v>31670884</v>
      </c>
      <c r="CW129" s="651">
        <v>1.9705865E7</v>
      </c>
      <c r="CX129" s="651">
        <v>7894628.0</v>
      </c>
      <c r="CY129" s="659">
        <f>'19（学生メディア）'!M102</f>
        <v>21544721.2</v>
      </c>
      <c r="CZ129" s="659">
        <f>'19（学生メディア）'!M109</f>
        <v>10126162.8</v>
      </c>
      <c r="DA129" s="659">
        <f>'19（学生メディア）'!M127</f>
        <v>4284250.546</v>
      </c>
      <c r="DB129" s="651"/>
      <c r="DC129" s="651">
        <v>3.3821631E7</v>
      </c>
      <c r="DD129" s="651">
        <v>0.0</v>
      </c>
      <c r="DE129" s="651">
        <v>3.3821631E7</v>
      </c>
      <c r="DF129" s="651">
        <v>2.7089323E7</v>
      </c>
      <c r="DG129" s="651">
        <v>6732308.0</v>
      </c>
      <c r="DH129" s="651">
        <v>442455.0</v>
      </c>
      <c r="DI129" s="651"/>
      <c r="DJ129" s="659">
        <f>'19（経営投資）'!M3</f>
        <v>500000</v>
      </c>
      <c r="DK129" s="659">
        <f>'19（経営投資）'!M18</f>
        <v>0</v>
      </c>
      <c r="DL129" s="659">
        <f>'19（経営投資）'!M31</f>
        <v>500000</v>
      </c>
      <c r="DM129" s="651">
        <v>1.3963674E7</v>
      </c>
      <c r="DN129" s="651">
        <v>6173089.0</v>
      </c>
      <c r="DO129" s="659">
        <f>'19（経営投資）'!M102</f>
        <v>13855947.98</v>
      </c>
      <c r="DP129" s="659">
        <f>'19（経営投資）'!M109</f>
        <v>-13355947.98</v>
      </c>
      <c r="DQ129" s="659">
        <f>'19（経営投資）'!M127</f>
        <v>-13355947.98</v>
      </c>
      <c r="DR129" s="651"/>
      <c r="DS129" s="651">
        <v>2050000.0</v>
      </c>
      <c r="DT129" s="651">
        <v>700000.0</v>
      </c>
      <c r="DU129" s="651">
        <v>1350000.0</v>
      </c>
      <c r="DV129" s="651">
        <v>1.5898807E7</v>
      </c>
      <c r="DW129" s="651">
        <v>-1.4548807E7</v>
      </c>
      <c r="DX129" s="651">
        <v>-1.4548807E7</v>
      </c>
      <c r="DY129" s="651"/>
    </row>
    <row r="130" ht="12.0" customHeight="1">
      <c r="A130" s="651">
        <v>201912.0</v>
      </c>
      <c r="B130" s="652">
        <f>'19（全社）'!N3</f>
        <v>154988031</v>
      </c>
      <c r="C130" s="652">
        <f>'19（全社）'!N18</f>
        <v>46734781</v>
      </c>
      <c r="D130" s="652">
        <f>'19（全社）'!N31</f>
        <v>108253250</v>
      </c>
      <c r="E130" s="652"/>
      <c r="F130" s="652"/>
      <c r="G130" s="652">
        <f>'19（全社）'!N102</f>
        <v>107833633.4</v>
      </c>
      <c r="H130" s="652">
        <f>'19（全社）'!N109</f>
        <v>419616.5556</v>
      </c>
      <c r="I130" s="652">
        <f t="shared" si="1"/>
        <v>419616.5556</v>
      </c>
      <c r="J130" s="652"/>
      <c r="K130" s="652">
        <v>1.56758905E8</v>
      </c>
      <c r="L130" s="652">
        <v>4.9889457E7</v>
      </c>
      <c r="M130" s="652">
        <v>1.06869448E8</v>
      </c>
      <c r="N130" s="652">
        <v>1.253269E8</v>
      </c>
      <c r="O130" s="652">
        <v>-1.8457452E7</v>
      </c>
      <c r="P130" s="652">
        <v>-1.8457452E7</v>
      </c>
      <c r="Q130" s="652"/>
      <c r="R130" s="652">
        <f>'19（管理）'!N3</f>
        <v>0</v>
      </c>
      <c r="S130" s="652">
        <f>'19（管理）'!N18</f>
        <v>0</v>
      </c>
      <c r="T130" s="652">
        <f>'19（管理）'!N31</f>
        <v>0</v>
      </c>
      <c r="U130" s="652">
        <v>1.2693623E7</v>
      </c>
      <c r="V130" s="652">
        <v>5190538.0</v>
      </c>
      <c r="W130" s="652">
        <f>'19（管理）'!N102</f>
        <v>11998892.91</v>
      </c>
      <c r="X130" s="652">
        <f>'19（管理）'!N109</f>
        <v>-11998892.91</v>
      </c>
      <c r="Y130" s="652">
        <f>'19（管理）'!N127</f>
        <v>-11998892.91</v>
      </c>
      <c r="Z130" s="652"/>
      <c r="AA130" s="652">
        <v>0.0</v>
      </c>
      <c r="AB130" s="652">
        <v>0.0</v>
      </c>
      <c r="AC130" s="652">
        <v>0.0</v>
      </c>
      <c r="AD130" s="652">
        <v>1.5119864E7</v>
      </c>
      <c r="AE130" s="652">
        <v>-1.5119864E7</v>
      </c>
      <c r="AF130" s="652">
        <v>-1.5119864E7</v>
      </c>
      <c r="AG130" s="652"/>
      <c r="AH130" s="652">
        <f>'19（家庭教師）'!N3</f>
        <v>45707894</v>
      </c>
      <c r="AI130" s="652">
        <f>'19（家庭教師）'!N18</f>
        <v>23014937</v>
      </c>
      <c r="AJ130" s="652">
        <f>'19（家庭教師）'!N31</f>
        <v>22692957</v>
      </c>
      <c r="AK130" s="652">
        <v>1.4417238E7</v>
      </c>
      <c r="AL130" s="652">
        <v>1.0176138E7</v>
      </c>
      <c r="AM130" s="652">
        <f>'19（家庭教師）'!N102</f>
        <v>16200604.39</v>
      </c>
      <c r="AN130" s="652">
        <f>'19（家庭教師）'!N109</f>
        <v>6492352.611</v>
      </c>
      <c r="AO130" s="652">
        <f>'19（家庭教師）'!N127</f>
        <v>2039372.422</v>
      </c>
      <c r="AP130" s="652"/>
      <c r="AQ130" s="652">
        <v>4.8858387E7</v>
      </c>
      <c r="AR130" s="652">
        <v>2.5724034E7</v>
      </c>
      <c r="AS130" s="652">
        <v>2.3134353E7</v>
      </c>
      <c r="AT130" s="652">
        <v>1.6127233E7</v>
      </c>
      <c r="AU130" s="652">
        <v>7007120.0</v>
      </c>
      <c r="AV130" s="652">
        <v>1132332.0</v>
      </c>
      <c r="AW130" s="652"/>
      <c r="AX130" s="652">
        <f>'19（講師求人）'!N3</f>
        <v>28558200</v>
      </c>
      <c r="AY130" s="652">
        <f>'19（講師求人）'!N18</f>
        <v>0</v>
      </c>
      <c r="AZ130" s="652">
        <f>'19（講師求人）'!N31</f>
        <v>28558200</v>
      </c>
      <c r="BA130" s="652">
        <v>1.6076557E7</v>
      </c>
      <c r="BB130" s="652">
        <v>8584846.0</v>
      </c>
      <c r="BC130" s="652">
        <f>'19（講師求人）'!N102</f>
        <v>18484491.17</v>
      </c>
      <c r="BD130" s="652">
        <f>'19（講師求人）'!N109</f>
        <v>10073708.83</v>
      </c>
      <c r="BE130" s="652">
        <f>'19（講師求人）'!N127</f>
        <v>5950579.028</v>
      </c>
      <c r="BF130" s="652"/>
      <c r="BG130" s="652">
        <v>2.6170794E7</v>
      </c>
      <c r="BH130" s="652">
        <v>0.0</v>
      </c>
      <c r="BI130" s="652">
        <v>2.6170794E7</v>
      </c>
      <c r="BJ130" s="652">
        <v>2.2911352E7</v>
      </c>
      <c r="BK130" s="652">
        <v>3259442.0</v>
      </c>
      <c r="BL130" s="652">
        <v>-1527422.0</v>
      </c>
      <c r="BM130" s="652"/>
      <c r="BN130" s="652">
        <f>'19（学習デザイン）'!N3</f>
        <v>25428779</v>
      </c>
      <c r="BO130" s="652">
        <f>'19（学習デザイン）'!N18</f>
        <v>10921213</v>
      </c>
      <c r="BP130" s="652">
        <f>'19（学習デザイン）'!N31</f>
        <v>14507566</v>
      </c>
      <c r="BQ130" s="652">
        <v>1.9554261E7</v>
      </c>
      <c r="BR130" s="652">
        <v>1.4835907E7</v>
      </c>
      <c r="BS130" s="652">
        <f>'19（学習デザイン）'!N102</f>
        <v>20460669.52</v>
      </c>
      <c r="BT130" s="652">
        <f>'19（学習デザイン）'!N109</f>
        <v>-5953103.519</v>
      </c>
      <c r="BU130" s="652">
        <f>'19（学習デザイン）'!N127</f>
        <v>-11890410.44</v>
      </c>
      <c r="BV130" s="652"/>
      <c r="BW130" s="652">
        <v>2.94734E7</v>
      </c>
      <c r="BX130" s="652">
        <v>1.2327503E7</v>
      </c>
      <c r="BY130" s="652">
        <v>1.7145897E7</v>
      </c>
      <c r="BZ130" s="651">
        <v>2.1491058E7</v>
      </c>
      <c r="CA130" s="651">
        <v>-4345161.0</v>
      </c>
      <c r="CB130" s="651">
        <v>-1.0872703E7</v>
      </c>
      <c r="CC130" s="651"/>
      <c r="CD130" s="659">
        <f>'19（留学生支援）'!N3</f>
        <v>25128809</v>
      </c>
      <c r="CE130" s="659">
        <f>'19（留学生支援）'!N18</f>
        <v>12798631</v>
      </c>
      <c r="CF130" s="659">
        <f>'19（留学生支援）'!N31</f>
        <v>12330178</v>
      </c>
      <c r="CG130" s="651">
        <v>5857044.0</v>
      </c>
      <c r="CH130" s="652">
        <v>5405663.0</v>
      </c>
      <c r="CI130" s="652">
        <f>'19（留学生支援）'!N102</f>
        <v>6956932.611</v>
      </c>
      <c r="CJ130" s="652">
        <f>'19（留学生支援）'!N109</f>
        <v>5373245.389</v>
      </c>
      <c r="CK130" s="652">
        <f>'19（留学生支援）'!N127</f>
        <v>3064292.698</v>
      </c>
      <c r="CL130" s="652"/>
      <c r="CM130" s="652">
        <v>1.8034E7</v>
      </c>
      <c r="CN130" s="652">
        <v>1.113792E7</v>
      </c>
      <c r="CO130" s="652">
        <v>6896080.0</v>
      </c>
      <c r="CP130" s="652">
        <v>6884189.0</v>
      </c>
      <c r="CQ130" s="652">
        <v>11891.0</v>
      </c>
      <c r="CR130" s="652">
        <v>-3034295.0</v>
      </c>
      <c r="CS130" s="652"/>
      <c r="CT130" s="659">
        <f>'19（学生メディア）'!N3</f>
        <v>29926349</v>
      </c>
      <c r="CU130" s="659">
        <f>'19（学生メディア）'!N18</f>
        <v>0</v>
      </c>
      <c r="CV130" s="659">
        <f>'19（学生メディア）'!N31</f>
        <v>29926349</v>
      </c>
      <c r="CW130" s="651">
        <v>2.2608024E7</v>
      </c>
      <c r="CX130" s="651">
        <v>1.2734968E7</v>
      </c>
      <c r="CY130" s="659">
        <f>'19（学生メディア）'!N102</f>
        <v>24464810.39</v>
      </c>
      <c r="CZ130" s="659">
        <f>'19（学生メディア）'!N109</f>
        <v>5461538.611</v>
      </c>
      <c r="DA130" s="659">
        <f>'19（学生メディア）'!N127</f>
        <v>513782.8451</v>
      </c>
      <c r="DB130" s="651"/>
      <c r="DC130" s="651">
        <v>3.1822324E7</v>
      </c>
      <c r="DD130" s="651">
        <v>0.0</v>
      </c>
      <c r="DE130" s="651">
        <v>3.1822324E7</v>
      </c>
      <c r="DF130" s="651">
        <v>3.0144093E7</v>
      </c>
      <c r="DG130" s="651">
        <v>1678231.0</v>
      </c>
      <c r="DH130" s="651">
        <v>-4631726.0</v>
      </c>
      <c r="DI130" s="651"/>
      <c r="DJ130" s="659">
        <f>'19（経営投資）'!N3</f>
        <v>742000</v>
      </c>
      <c r="DK130" s="659">
        <f>'19（経営投資）'!N18</f>
        <v>0</v>
      </c>
      <c r="DL130" s="659">
        <f>'19（経営投資）'!N31</f>
        <v>742000</v>
      </c>
      <c r="DM130" s="651">
        <v>9812357.0</v>
      </c>
      <c r="DN130" s="651">
        <v>7630682.0</v>
      </c>
      <c r="DO130" s="659">
        <f>'19（経営投資）'!N102</f>
        <v>9771232.463</v>
      </c>
      <c r="DP130" s="659">
        <f>'19（経営投資）'!N109</f>
        <v>-9029232.463</v>
      </c>
      <c r="DQ130" s="659">
        <f>'19（経営投資）'!N127</f>
        <v>-9029232.463</v>
      </c>
      <c r="DR130" s="651"/>
      <c r="DS130" s="651">
        <v>2400000.0</v>
      </c>
      <c r="DT130" s="651">
        <v>700000.0</v>
      </c>
      <c r="DU130" s="651">
        <v>1700000.0</v>
      </c>
      <c r="DV130" s="651">
        <v>1.3125475E7</v>
      </c>
      <c r="DW130" s="651">
        <v>-1.1425475E7</v>
      </c>
      <c r="DX130" s="651">
        <v>-1.1425475E7</v>
      </c>
      <c r="DY130" s="651"/>
    </row>
    <row r="131" ht="12.0" customHeight="1">
      <c r="A131" s="651">
        <v>202001.0</v>
      </c>
      <c r="B131" s="652">
        <f>'19（全社）'!O3</f>
        <v>148688785</v>
      </c>
      <c r="C131" s="652">
        <f>'19（全社）'!O18</f>
        <v>49300739</v>
      </c>
      <c r="D131" s="652">
        <f>'19（全社）'!O31</f>
        <v>99388046</v>
      </c>
      <c r="E131" s="652"/>
      <c r="F131" s="652"/>
      <c r="G131" s="652">
        <f>'19（全社）'!O102</f>
        <v>103710800.2</v>
      </c>
      <c r="H131" s="652">
        <f>'19（全社）'!O109</f>
        <v>-4322754.167</v>
      </c>
      <c r="I131" s="652">
        <f t="shared" si="1"/>
        <v>-4322754.167</v>
      </c>
      <c r="J131" s="652"/>
      <c r="K131" s="652">
        <v>1.48494142E8</v>
      </c>
      <c r="L131" s="652">
        <v>4.8034795E7</v>
      </c>
      <c r="M131" s="652">
        <v>1.00459347E8</v>
      </c>
      <c r="N131" s="652">
        <v>1.04717665E8</v>
      </c>
      <c r="O131" s="652">
        <v>-4258318.0</v>
      </c>
      <c r="P131" s="652">
        <v>-4258318.0</v>
      </c>
      <c r="Q131" s="652"/>
      <c r="R131" s="652">
        <f>'19（管理）'!O3</f>
        <v>0</v>
      </c>
      <c r="S131" s="652">
        <f>'19（管理）'!O18</f>
        <v>0</v>
      </c>
      <c r="T131" s="652">
        <f>'19（管理）'!O31</f>
        <v>0</v>
      </c>
      <c r="U131" s="652">
        <v>2.0333455E7</v>
      </c>
      <c r="V131" s="652">
        <v>2615761.0</v>
      </c>
      <c r="W131" s="652">
        <f>'19（管理）'!O102</f>
        <v>18692927.78</v>
      </c>
      <c r="X131" s="652">
        <f>'19（管理）'!O109</f>
        <v>-18692927.78</v>
      </c>
      <c r="Y131" s="652">
        <f>'19（管理）'!O127</f>
        <v>-18692927.78</v>
      </c>
      <c r="Z131" s="652"/>
      <c r="AA131" s="652">
        <v>0.0</v>
      </c>
      <c r="AB131" s="652">
        <v>0.0</v>
      </c>
      <c r="AC131" s="652">
        <v>0.0</v>
      </c>
      <c r="AD131" s="652">
        <v>1.01765E7</v>
      </c>
      <c r="AE131" s="652">
        <v>-1.01765E7</v>
      </c>
      <c r="AF131" s="652">
        <v>-1.01765E7</v>
      </c>
      <c r="AG131" s="652"/>
      <c r="AH131" s="652">
        <f>'19（家庭教師）'!O3</f>
        <v>45654399</v>
      </c>
      <c r="AI131" s="652">
        <f>'19（家庭教師）'!O18</f>
        <v>23049394</v>
      </c>
      <c r="AJ131" s="652">
        <f>'19（家庭教師）'!O31</f>
        <v>22605005</v>
      </c>
      <c r="AK131" s="652">
        <v>1.2078562E7</v>
      </c>
      <c r="AL131" s="652">
        <v>7756082.0</v>
      </c>
      <c r="AM131" s="652">
        <f>'19（家庭教師）'!O102</f>
        <v>13771388.39</v>
      </c>
      <c r="AN131" s="652">
        <f>'19（家庭教師）'!O109</f>
        <v>8833616.611</v>
      </c>
      <c r="AO131" s="652">
        <f>'19（家庭教師）'!O127</f>
        <v>2602224.846</v>
      </c>
      <c r="AP131" s="652"/>
      <c r="AQ131" s="652">
        <v>4.816506E7</v>
      </c>
      <c r="AR131" s="652">
        <v>2.5455673E7</v>
      </c>
      <c r="AS131" s="652">
        <v>2.2709387E7</v>
      </c>
      <c r="AT131" s="652">
        <v>1.5810831E7</v>
      </c>
      <c r="AU131" s="652">
        <v>6898556.0</v>
      </c>
      <c r="AV131" s="652">
        <v>1921983.0</v>
      </c>
      <c r="AW131" s="652"/>
      <c r="AX131" s="652">
        <f>'19（講師求人）'!O3</f>
        <v>23917300</v>
      </c>
      <c r="AY131" s="652">
        <f>'19（講師求人）'!O18</f>
        <v>0</v>
      </c>
      <c r="AZ131" s="652">
        <f>'19（講師求人）'!O31</f>
        <v>23917300</v>
      </c>
      <c r="BA131" s="652">
        <v>1.971112E7</v>
      </c>
      <c r="BB131" s="652">
        <v>5134141.0</v>
      </c>
      <c r="BC131" s="652">
        <f>'19（講師求人）'!O102</f>
        <v>21269223.8</v>
      </c>
      <c r="BD131" s="652">
        <f>'19（講師求人）'!O109</f>
        <v>2648076.204</v>
      </c>
      <c r="BE131" s="652">
        <f>'19（講師求人）'!O127</f>
        <v>-3121730.986</v>
      </c>
      <c r="BF131" s="652"/>
      <c r="BG131" s="652">
        <v>2.4646346E7</v>
      </c>
      <c r="BH131" s="652">
        <v>0.0</v>
      </c>
      <c r="BI131" s="652">
        <v>2.4646346E7</v>
      </c>
      <c r="BJ131" s="652">
        <v>1.9779717E7</v>
      </c>
      <c r="BK131" s="652">
        <v>4866629.0</v>
      </c>
      <c r="BL131" s="652">
        <v>811644.0</v>
      </c>
      <c r="BM131" s="652"/>
      <c r="BN131" s="652">
        <f>'19（学習デザイン）'!O3</f>
        <v>33371551</v>
      </c>
      <c r="BO131" s="652">
        <f>'19（学習デザイン）'!O18</f>
        <v>16545245</v>
      </c>
      <c r="BP131" s="652">
        <f>'19（学習デザイン）'!O31</f>
        <v>16826306</v>
      </c>
      <c r="BQ131" s="652">
        <v>1.0602878E7</v>
      </c>
      <c r="BR131" s="652">
        <v>7651907.0</v>
      </c>
      <c r="BS131" s="652">
        <f>'19（学習デザイン）'!O102</f>
        <v>11887631.24</v>
      </c>
      <c r="BT131" s="652">
        <f>'19（学習デザイン）'!O109</f>
        <v>4938674.759</v>
      </c>
      <c r="BU131" s="652">
        <f>'19（学習デザイン）'!O127</f>
        <v>-3369847.594</v>
      </c>
      <c r="BV131" s="652"/>
      <c r="BW131" s="652">
        <v>2.940091E7</v>
      </c>
      <c r="BX131" s="652">
        <v>1.2316961E7</v>
      </c>
      <c r="BY131" s="652">
        <v>1.7083949E7</v>
      </c>
      <c r="BZ131" s="651">
        <v>1.3033927E7</v>
      </c>
      <c r="CA131" s="651">
        <v>4050022.0</v>
      </c>
      <c r="CB131" s="651">
        <v>-1479504.0</v>
      </c>
      <c r="CC131" s="651"/>
      <c r="CD131" s="659">
        <f>'19（留学生支援）'!O3</f>
        <v>18119276</v>
      </c>
      <c r="CE131" s="659">
        <f>'19（留学生支援）'!O18</f>
        <v>9706100</v>
      </c>
      <c r="CF131" s="659">
        <f>'19（留学生支援）'!O31</f>
        <v>8413176</v>
      </c>
      <c r="CG131" s="651">
        <v>3650495.0</v>
      </c>
      <c r="CH131" s="652">
        <v>3372135.0</v>
      </c>
      <c r="CI131" s="652">
        <f>'19（留学生支援）'!O102</f>
        <v>4403718.704</v>
      </c>
      <c r="CJ131" s="652">
        <f>'19（留学生支援）'!O109</f>
        <v>4009457.296</v>
      </c>
      <c r="CK131" s="652">
        <f>'19（留学生支援）'!O127</f>
        <v>778365.2699</v>
      </c>
      <c r="CL131" s="652"/>
      <c r="CM131" s="652">
        <v>1.4002E7</v>
      </c>
      <c r="CN131" s="652">
        <v>9562160.0</v>
      </c>
      <c r="CO131" s="652">
        <v>4439840.0</v>
      </c>
      <c r="CP131" s="652">
        <v>4692713.0</v>
      </c>
      <c r="CQ131" s="652">
        <v>-252873.0</v>
      </c>
      <c r="CR131" s="652">
        <v>-2833318.0</v>
      </c>
      <c r="CS131" s="652"/>
      <c r="CT131" s="659">
        <f>'19（学生メディア）'!O3</f>
        <v>27453219</v>
      </c>
      <c r="CU131" s="659">
        <f>'19（学生メディア）'!O18</f>
        <v>0</v>
      </c>
      <c r="CV131" s="659">
        <f>'19（学生メディア）'!O31</f>
        <v>27453219</v>
      </c>
      <c r="CW131" s="651">
        <v>2.1391617E7</v>
      </c>
      <c r="CX131" s="651">
        <v>7834100.0</v>
      </c>
      <c r="CY131" s="659">
        <f>'19（学生メディア）'!O102</f>
        <v>22678256.07</v>
      </c>
      <c r="CZ131" s="659">
        <f>'19（学生メディア）'!O109</f>
        <v>4774962.926</v>
      </c>
      <c r="DA131" s="659">
        <f>'19（学生メディア）'!O127</f>
        <v>-2148805.702</v>
      </c>
      <c r="DB131" s="651"/>
      <c r="DC131" s="651">
        <v>2.9879826E7</v>
      </c>
      <c r="DD131" s="651">
        <v>0.0</v>
      </c>
      <c r="DE131" s="651">
        <v>2.9879826E7</v>
      </c>
      <c r="DF131" s="651">
        <v>2.7930102E7</v>
      </c>
      <c r="DG131" s="651">
        <v>1949724.0</v>
      </c>
      <c r="DH131" s="651">
        <v>-3395484.0</v>
      </c>
      <c r="DI131" s="651"/>
      <c r="DJ131" s="659">
        <f>'19（経営投資）'!O3</f>
        <v>937040</v>
      </c>
      <c r="DK131" s="659">
        <f>'19（経営投資）'!O18</f>
        <v>0</v>
      </c>
      <c r="DL131" s="659">
        <f>'19（経営投資）'!O31</f>
        <v>937040</v>
      </c>
      <c r="DM131" s="651">
        <v>1.1810474E7</v>
      </c>
      <c r="DN131" s="651">
        <v>6061013.0</v>
      </c>
      <c r="DO131" s="659">
        <f>'19（経営投資）'!O102</f>
        <v>11771654.19</v>
      </c>
      <c r="DP131" s="659">
        <f>'19（経営投資）'!O109</f>
        <v>-10834614.19</v>
      </c>
      <c r="DQ131" s="659">
        <f>'19（経営投資）'!O127</f>
        <v>-10834614.19</v>
      </c>
      <c r="DR131" s="651"/>
      <c r="DS131" s="651">
        <v>2400000.0</v>
      </c>
      <c r="DT131" s="651">
        <v>700000.0</v>
      </c>
      <c r="DU131" s="651">
        <v>1700000.0</v>
      </c>
      <c r="DV131" s="651">
        <v>1.401024E7</v>
      </c>
      <c r="DW131" s="651">
        <v>-1.231024E7</v>
      </c>
      <c r="DX131" s="651">
        <v>-1.231024E7</v>
      </c>
      <c r="DY131" s="651"/>
    </row>
    <row r="132" ht="12.0" customHeight="1">
      <c r="A132" s="651">
        <v>202002.0</v>
      </c>
      <c r="B132" s="652">
        <f>'19（全社）'!P3</f>
        <v>137310937</v>
      </c>
      <c r="C132" s="652">
        <f>'19（全社）'!P18</f>
        <v>43476170</v>
      </c>
      <c r="D132" s="652">
        <f>'19（全社）'!P31</f>
        <v>93834767</v>
      </c>
      <c r="E132" s="652"/>
      <c r="F132" s="652"/>
      <c r="G132" s="652">
        <f>'19（全社）'!P102</f>
        <v>117752383.9</v>
      </c>
      <c r="H132" s="652">
        <f>'19（全社）'!P109</f>
        <v>-23917616.91</v>
      </c>
      <c r="I132" s="652">
        <f t="shared" si="1"/>
        <v>-23917616.91</v>
      </c>
      <c r="J132" s="652"/>
      <c r="K132" s="652">
        <v>1.45989786E8</v>
      </c>
      <c r="L132" s="652">
        <v>5.1203051E7</v>
      </c>
      <c r="M132" s="652">
        <v>9.4786735E7</v>
      </c>
      <c r="N132" s="652">
        <v>1.246088E8</v>
      </c>
      <c r="O132" s="652">
        <v>-2.9822065E7</v>
      </c>
      <c r="P132" s="652">
        <v>-2.9822065E7</v>
      </c>
      <c r="Q132" s="652"/>
      <c r="R132" s="652">
        <f>'19（管理）'!P3</f>
        <v>0</v>
      </c>
      <c r="S132" s="652">
        <f>'19（管理）'!P18</f>
        <v>0</v>
      </c>
      <c r="T132" s="652">
        <f>'19（管理）'!P31</f>
        <v>0</v>
      </c>
      <c r="U132" s="652">
        <v>2.5424676E7</v>
      </c>
      <c r="V132" s="652">
        <v>2583327.0</v>
      </c>
      <c r="W132" s="652">
        <f>'19（管理）'!P102</f>
        <v>23490166.07</v>
      </c>
      <c r="X132" s="652">
        <f>'19（管理）'!P109</f>
        <v>-23490166.07</v>
      </c>
      <c r="Y132" s="652">
        <f>'19（管理）'!P127</f>
        <v>-23490166.07</v>
      </c>
      <c r="Z132" s="652"/>
      <c r="AA132" s="652">
        <v>0.0</v>
      </c>
      <c r="AB132" s="652">
        <v>0.0</v>
      </c>
      <c r="AC132" s="652">
        <v>0.0</v>
      </c>
      <c r="AD132" s="652">
        <v>1.1426318E7</v>
      </c>
      <c r="AE132" s="652">
        <v>-1.1426318E7</v>
      </c>
      <c r="AF132" s="652">
        <v>-1.1426318E7</v>
      </c>
      <c r="AG132" s="652"/>
      <c r="AH132" s="652">
        <f>'19（家庭教師）'!P3</f>
        <v>37853950</v>
      </c>
      <c r="AI132" s="652">
        <f>'19（家庭教師）'!P18</f>
        <v>18923458</v>
      </c>
      <c r="AJ132" s="652">
        <f>'19（家庭教師）'!P31</f>
        <v>18930492</v>
      </c>
      <c r="AK132" s="652">
        <v>1.1832668E7</v>
      </c>
      <c r="AL132" s="652">
        <v>7669063.0</v>
      </c>
      <c r="AM132" s="652">
        <f>'19（家庭教師）'!P102</f>
        <v>13105251.72</v>
      </c>
      <c r="AN132" s="652">
        <f>'19（家庭教師）'!P109</f>
        <v>5825240.278</v>
      </c>
      <c r="AO132" s="652">
        <f>'19（家庭教師）'!P127</f>
        <v>-2824914.584</v>
      </c>
      <c r="AP132" s="652"/>
      <c r="AQ132" s="652">
        <v>4.1137949E7</v>
      </c>
      <c r="AR132" s="652">
        <v>2.1284009E7</v>
      </c>
      <c r="AS132" s="652">
        <v>1.985394E7</v>
      </c>
      <c r="AT132" s="652">
        <v>1.3971544E7</v>
      </c>
      <c r="AU132" s="652">
        <v>5882396.0</v>
      </c>
      <c r="AV132" s="652">
        <v>-2706088.0</v>
      </c>
      <c r="AW132" s="652"/>
      <c r="AX132" s="652">
        <f>'19（講師求人）'!P3</f>
        <v>19901200</v>
      </c>
      <c r="AY132" s="652">
        <f>'19（講師求人）'!P18</f>
        <v>0</v>
      </c>
      <c r="AZ132" s="652">
        <f>'19（講師求人）'!P31</f>
        <v>19901200</v>
      </c>
      <c r="BA132" s="652">
        <v>1.8854363E7</v>
      </c>
      <c r="BB132" s="652">
        <v>5186351.0</v>
      </c>
      <c r="BC132" s="652">
        <f>'19（講師求人）'!P102</f>
        <v>20250262.83</v>
      </c>
      <c r="BD132" s="652">
        <f>'19（講師求人）'!P109</f>
        <v>-349062.8333</v>
      </c>
      <c r="BE132" s="652">
        <f>'19（講師求人）'!P127</f>
        <v>-8358465.483</v>
      </c>
      <c r="BF132" s="652"/>
      <c r="BG132" s="652">
        <v>1.664925E7</v>
      </c>
      <c r="BH132" s="652">
        <v>0.0</v>
      </c>
      <c r="BI132" s="652">
        <v>1.664925E7</v>
      </c>
      <c r="BJ132" s="652">
        <v>2.2143488E7</v>
      </c>
      <c r="BK132" s="652">
        <v>-5494238.0</v>
      </c>
      <c r="BL132" s="652">
        <v>-1.2492262E7</v>
      </c>
      <c r="BM132" s="652"/>
      <c r="BN132" s="652">
        <f>'19（学習デザイン）'!P3</f>
        <v>29441157</v>
      </c>
      <c r="BO132" s="652">
        <f>'19（学習デザイン）'!P18</f>
        <v>15089785</v>
      </c>
      <c r="BP132" s="652">
        <f>'19（学習デザイン）'!P31</f>
        <v>14351372</v>
      </c>
      <c r="BQ132" s="652">
        <v>1.0003498E7</v>
      </c>
      <c r="BR132" s="652">
        <v>8003538.0</v>
      </c>
      <c r="BS132" s="652">
        <f>'19（学習デザイン）'!P102</f>
        <v>11147147.26</v>
      </c>
      <c r="BT132" s="652">
        <f>'19（学習デザイン）'!P109</f>
        <v>3204224.741</v>
      </c>
      <c r="BU132" s="652">
        <f>'19（学習デザイン）'!P127</f>
        <v>-8970067.287</v>
      </c>
      <c r="BV132" s="652"/>
      <c r="BW132" s="652">
        <v>3.77938E7</v>
      </c>
      <c r="BX132" s="652">
        <v>1.9930642E7</v>
      </c>
      <c r="BY132" s="652">
        <v>1.7863158E7</v>
      </c>
      <c r="BZ132" s="651">
        <v>1.3447763E7</v>
      </c>
      <c r="CA132" s="651">
        <v>4415395.0</v>
      </c>
      <c r="CB132" s="651">
        <v>-5127365.0</v>
      </c>
      <c r="CC132" s="651"/>
      <c r="CD132" s="659">
        <f>'19（留学生支援）'!P3</f>
        <v>19044289</v>
      </c>
      <c r="CE132" s="659">
        <f>'19（留学生支援）'!P18</f>
        <v>9462927</v>
      </c>
      <c r="CF132" s="659">
        <f>'19（留学生支援）'!P31</f>
        <v>9581362</v>
      </c>
      <c r="CG132" s="651">
        <v>3844302.0</v>
      </c>
      <c r="CH132" s="652">
        <v>3382676.0</v>
      </c>
      <c r="CI132" s="652">
        <f>'19（留学生支援）'!P102</f>
        <v>4688722</v>
      </c>
      <c r="CJ132" s="652">
        <f>'19（留学生支援）'!P109</f>
        <v>4892640</v>
      </c>
      <c r="CK132" s="652">
        <f>'19（留学生支援）'!P127</f>
        <v>407374.516</v>
      </c>
      <c r="CL132" s="652"/>
      <c r="CM132" s="652">
        <v>1.348E7</v>
      </c>
      <c r="CN132" s="652">
        <v>9288400.0</v>
      </c>
      <c r="CO132" s="652">
        <v>4191600.0</v>
      </c>
      <c r="CP132" s="652">
        <v>4488327.0</v>
      </c>
      <c r="CQ132" s="652">
        <v>-296727.0</v>
      </c>
      <c r="CR132" s="652">
        <v>-4750015.0</v>
      </c>
      <c r="CS132" s="652"/>
      <c r="CT132" s="659">
        <f>'19（学生メディア）'!P3</f>
        <v>31501941</v>
      </c>
      <c r="CU132" s="659">
        <f>'19（学生メディア）'!P18</f>
        <v>0</v>
      </c>
      <c r="CV132" s="659">
        <f>'19（学生メディア）'!P31</f>
        <v>31501941</v>
      </c>
      <c r="CW132" s="651">
        <v>2.5273433E7</v>
      </c>
      <c r="CX132" s="651">
        <v>7737716.0</v>
      </c>
      <c r="CY132" s="659">
        <f>'19（学生メディア）'!P102</f>
        <v>26566601.89</v>
      </c>
      <c r="CZ132" s="659">
        <f>'19（学生メディア）'!P109</f>
        <v>4935339.111</v>
      </c>
      <c r="DA132" s="659">
        <f>'19（学生メディア）'!P127</f>
        <v>-4675944.069</v>
      </c>
      <c r="DB132" s="651"/>
      <c r="DC132" s="651">
        <v>3.4128787E7</v>
      </c>
      <c r="DD132" s="651">
        <v>0.0</v>
      </c>
      <c r="DE132" s="651">
        <v>3.4128787E7</v>
      </c>
      <c r="DF132" s="651">
        <v>3.0206814E7</v>
      </c>
      <c r="DG132" s="651">
        <v>3921973.0</v>
      </c>
      <c r="DH132" s="651">
        <v>-5302695.0</v>
      </c>
      <c r="DI132" s="651"/>
      <c r="DJ132" s="659">
        <f>'19（経営投資）'!P3</f>
        <v>504400</v>
      </c>
      <c r="DK132" s="659">
        <f>'19（経営投資）'!P18</f>
        <v>0</v>
      </c>
      <c r="DL132" s="659">
        <f>'19（経営投資）'!P31</f>
        <v>504400</v>
      </c>
      <c r="DM132" s="651">
        <v>1.9508795E7</v>
      </c>
      <c r="DN132" s="651">
        <v>6127389.0</v>
      </c>
      <c r="DO132" s="659">
        <f>'19（経営投資）'!P102</f>
        <v>19440232.13</v>
      </c>
      <c r="DP132" s="659">
        <f>'19（経営投資）'!P109</f>
        <v>-18935832.13</v>
      </c>
      <c r="DQ132" s="659">
        <f>'19（経営投資）'!P127</f>
        <v>-18935832.13</v>
      </c>
      <c r="DR132" s="651"/>
      <c r="DS132" s="651">
        <v>2800000.0</v>
      </c>
      <c r="DT132" s="651">
        <v>700000.0</v>
      </c>
      <c r="DU132" s="651">
        <v>2100000.0</v>
      </c>
      <c r="DV132" s="651">
        <v>2.9480909E7</v>
      </c>
      <c r="DW132" s="651">
        <v>-2.7380909E7</v>
      </c>
      <c r="DX132" s="651">
        <v>-2.7380909E7</v>
      </c>
      <c r="DY132" s="651"/>
    </row>
    <row r="133" ht="12.0" customHeight="1">
      <c r="A133" s="651">
        <v>202003.0</v>
      </c>
      <c r="B133" s="652">
        <f>'19（全社）'!Q3</f>
        <v>122774495</v>
      </c>
      <c r="C133" s="652">
        <f>'19（全社）'!Q18</f>
        <v>25304442</v>
      </c>
      <c r="D133" s="652">
        <f>'19（全社）'!Q31</f>
        <v>97470053</v>
      </c>
      <c r="E133" s="652"/>
      <c r="F133" s="652"/>
      <c r="G133" s="652">
        <f>'19（全社）'!Q102</f>
        <v>120556855.1</v>
      </c>
      <c r="H133" s="652">
        <f>'19（全社）'!Q109</f>
        <v>-23086802.06</v>
      </c>
      <c r="I133" s="652">
        <f t="shared" si="1"/>
        <v>-23086802.06</v>
      </c>
      <c r="J133" s="652"/>
      <c r="K133" s="652">
        <v>1.52891532E8</v>
      </c>
      <c r="L133" s="652">
        <v>4.1890808E7</v>
      </c>
      <c r="M133" s="652">
        <v>1.11000724E8</v>
      </c>
      <c r="N133" s="652">
        <v>1.26865836E8</v>
      </c>
      <c r="O133" s="652">
        <v>-1.5865112E7</v>
      </c>
      <c r="P133" s="652">
        <v>-1.5865112E7</v>
      </c>
      <c r="Q133" s="652"/>
      <c r="R133" s="652">
        <f>'19（管理）'!Q3</f>
        <v>0</v>
      </c>
      <c r="S133" s="652">
        <f>'19（管理）'!Q18</f>
        <v>0</v>
      </c>
      <c r="T133" s="652">
        <f>'19（管理）'!Q31</f>
        <v>0</v>
      </c>
      <c r="U133" s="652">
        <v>1.3848696E7</v>
      </c>
      <c r="V133" s="652">
        <v>3095073.0</v>
      </c>
      <c r="W133" s="652">
        <f>'19（管理）'!Q102</f>
        <v>12436552.17</v>
      </c>
      <c r="X133" s="652">
        <f>'19（管理）'!Q109</f>
        <v>-12436552.17</v>
      </c>
      <c r="Y133" s="652">
        <f>'19（管理）'!Q127</f>
        <v>-12436552.17</v>
      </c>
      <c r="Z133" s="652"/>
      <c r="AA133" s="652">
        <v>0.0</v>
      </c>
      <c r="AB133" s="652">
        <v>0.0</v>
      </c>
      <c r="AC133" s="652">
        <v>0.0</v>
      </c>
      <c r="AD133" s="652">
        <v>1.1151909E7</v>
      </c>
      <c r="AE133" s="652">
        <v>-1.1151909E7</v>
      </c>
      <c r="AF133" s="652">
        <v>-1.1151909E7</v>
      </c>
      <c r="AG133" s="652"/>
      <c r="AH133" s="652">
        <f>'19（家庭教師）'!Q3</f>
        <v>35836746</v>
      </c>
      <c r="AI133" s="652">
        <f>'19（家庭教師）'!Q18</f>
        <v>17695039</v>
      </c>
      <c r="AJ133" s="652">
        <f>'19（家庭教師）'!Q31</f>
        <v>18141707</v>
      </c>
      <c r="AK133" s="652">
        <v>1.3896131E7</v>
      </c>
      <c r="AL133" s="652">
        <v>8983281.0</v>
      </c>
      <c r="AM133" s="652">
        <f>'19（家庭教師）'!Q102</f>
        <v>14370666.17</v>
      </c>
      <c r="AN133" s="652">
        <f>'19（家庭教師）'!Q109</f>
        <v>3771040.833</v>
      </c>
      <c r="AO133" s="652">
        <f>'19（家庭教師）'!Q127</f>
        <v>-2708103.458</v>
      </c>
      <c r="AP133" s="652"/>
      <c r="AQ133" s="652">
        <v>3.5022171E7</v>
      </c>
      <c r="AR133" s="652">
        <v>1.8071929E7</v>
      </c>
      <c r="AS133" s="652">
        <v>1.6950242E7</v>
      </c>
      <c r="AT133" s="652">
        <v>1.7045066E7</v>
      </c>
      <c r="AU133" s="652">
        <v>-94824.0</v>
      </c>
      <c r="AV133" s="652">
        <v>-4333160.0</v>
      </c>
      <c r="AW133" s="652"/>
      <c r="AX133" s="652">
        <f>'19（講師求人）'!Q3</f>
        <v>34674200</v>
      </c>
      <c r="AY133" s="652">
        <f>'19（講師求人）'!Q18</f>
        <v>0</v>
      </c>
      <c r="AZ133" s="652">
        <f>'19（講師求人）'!Q31</f>
        <v>34674200</v>
      </c>
      <c r="BA133" s="652">
        <v>2.9680003E7</v>
      </c>
      <c r="BB133" s="652">
        <v>6219888.0</v>
      </c>
      <c r="BC133" s="652">
        <f>'19（講師求人）'!Q102</f>
        <v>29908732.2</v>
      </c>
      <c r="BD133" s="652">
        <f>'19（講師求人）'!Q109</f>
        <v>4765467.796</v>
      </c>
      <c r="BE133" s="652">
        <f>'19（講師求人）'!Q127</f>
        <v>-1233739.881</v>
      </c>
      <c r="BF133" s="652"/>
      <c r="BG133" s="652">
        <v>2.9979553E7</v>
      </c>
      <c r="BH133" s="652">
        <v>0.0</v>
      </c>
      <c r="BI133" s="652">
        <v>2.9979553E7</v>
      </c>
      <c r="BJ133" s="652">
        <v>3.3751933E7</v>
      </c>
      <c r="BK133" s="652">
        <v>-3772380.0</v>
      </c>
      <c r="BL133" s="652">
        <v>-7225839.0</v>
      </c>
      <c r="BM133" s="652"/>
      <c r="BN133" s="652">
        <f>'19（学習デザイン）'!Q3</f>
        <v>7998698</v>
      </c>
      <c r="BO133" s="652">
        <f>'19（学習デザイン）'!Q18</f>
        <v>1377598</v>
      </c>
      <c r="BP133" s="652">
        <f>'19（学習デザイン）'!Q31</f>
        <v>6621100</v>
      </c>
      <c r="BQ133" s="652">
        <v>1.4459435E7</v>
      </c>
      <c r="BR133" s="652">
        <v>9217329.0</v>
      </c>
      <c r="BS133" s="652">
        <f>'19（学習デザイン）'!Q102</f>
        <v>13290857.63</v>
      </c>
      <c r="BT133" s="652">
        <f>'19（学習デザイン）'!Q109</f>
        <v>-6669757.63</v>
      </c>
      <c r="BU133" s="652">
        <f>'19（学習デザイン）'!Q127</f>
        <v>-15788553.3</v>
      </c>
      <c r="BV133" s="652"/>
      <c r="BW133" s="652">
        <v>2.45432E7</v>
      </c>
      <c r="BX133" s="652">
        <v>1.1001239E7</v>
      </c>
      <c r="BY133" s="652">
        <v>1.3541961E7</v>
      </c>
      <c r="BZ133" s="651">
        <v>1.5094928E7</v>
      </c>
      <c r="CA133" s="651">
        <v>-1552967.0</v>
      </c>
      <c r="CB133" s="651">
        <v>-6262229.0</v>
      </c>
      <c r="CC133" s="651"/>
      <c r="CD133" s="659">
        <f>'19（留学生支援）'!Q3</f>
        <v>10514660</v>
      </c>
      <c r="CE133" s="659">
        <f>'19（留学生支援）'!Q18</f>
        <v>6231805</v>
      </c>
      <c r="CF133" s="659">
        <f>'19（留学生支援）'!Q31</f>
        <v>4282855</v>
      </c>
      <c r="CG133" s="651">
        <v>4408500.0</v>
      </c>
      <c r="CH133" s="652">
        <v>4213212.0</v>
      </c>
      <c r="CI133" s="652">
        <f>'19（留学生支援）'!Q102</f>
        <v>4218276.426</v>
      </c>
      <c r="CJ133" s="652">
        <f>'19（留学生支援）'!Q109</f>
        <v>64578.57407</v>
      </c>
      <c r="CK133" s="652">
        <f>'19（留学生支援）'!Q127</f>
        <v>-3294977.725</v>
      </c>
      <c r="CL133" s="652"/>
      <c r="CM133" s="652">
        <v>1.5198E7</v>
      </c>
      <c r="CN133" s="652">
        <v>1.013764E7</v>
      </c>
      <c r="CO133" s="652">
        <v>5060360.0</v>
      </c>
      <c r="CP133" s="652">
        <v>4567305.0</v>
      </c>
      <c r="CQ133" s="652">
        <v>493055.0</v>
      </c>
      <c r="CR133" s="652">
        <v>-1704600.0</v>
      </c>
      <c r="CS133" s="652"/>
      <c r="CT133" s="659">
        <f>'19（学生メディア）'!Q3</f>
        <v>31527426</v>
      </c>
      <c r="CU133" s="659">
        <f>'19（学生メディア）'!Q18</f>
        <v>0</v>
      </c>
      <c r="CV133" s="659">
        <f>'19（学生メディア）'!Q31</f>
        <v>31527426</v>
      </c>
      <c r="CW133" s="651">
        <v>2.663773E7</v>
      </c>
      <c r="CX133" s="651">
        <v>9229574.0</v>
      </c>
      <c r="CY133" s="659">
        <f>'19（学生メディア）'!Q102</f>
        <v>26805902.81</v>
      </c>
      <c r="CZ133" s="659">
        <f>'19（学生メディア）'!Q109</f>
        <v>4721523.185</v>
      </c>
      <c r="DA133" s="659">
        <f>'19（学生メディア）'!Q127</f>
        <v>-2477526.027</v>
      </c>
      <c r="DB133" s="651"/>
      <c r="DC133" s="651">
        <v>3.8748608E7</v>
      </c>
      <c r="DD133" s="651">
        <v>0.0</v>
      </c>
      <c r="DE133" s="651">
        <v>3.8748608E7</v>
      </c>
      <c r="DF133" s="651">
        <v>3.2375604E7</v>
      </c>
      <c r="DG133" s="651">
        <v>6373004.0</v>
      </c>
      <c r="DH133" s="651">
        <v>1820718.0</v>
      </c>
      <c r="DI133" s="651"/>
      <c r="DJ133" s="659">
        <f>'19（経営投資）'!Q3</f>
        <v>4310765</v>
      </c>
      <c r="DK133" s="659">
        <f>'19（経営投資）'!Q18</f>
        <v>0</v>
      </c>
      <c r="DL133" s="659">
        <f>'19（経営投資）'!Q31</f>
        <v>4310765</v>
      </c>
      <c r="DM133" s="651">
        <v>1.4764357E7</v>
      </c>
      <c r="DN133" s="651">
        <v>6651959.0</v>
      </c>
      <c r="DO133" s="659">
        <f>'19（経営投資）'!Q102</f>
        <v>19719200.98</v>
      </c>
      <c r="DP133" s="659">
        <f>'19（経営投資）'!Q109</f>
        <v>-15408435.98</v>
      </c>
      <c r="DQ133" s="659">
        <f>'19（経営投資）'!Q127</f>
        <v>-15408435.98</v>
      </c>
      <c r="DR133" s="651"/>
      <c r="DS133" s="651">
        <v>9400000.0</v>
      </c>
      <c r="DT133" s="651">
        <v>2680000.0</v>
      </c>
      <c r="DU133" s="651">
        <v>6720000.0</v>
      </c>
      <c r="DV133" s="651">
        <v>1.4719091E7</v>
      </c>
      <c r="DW133" s="651">
        <v>-7999091.0</v>
      </c>
      <c r="DX133" s="651">
        <v>-7999091.0</v>
      </c>
      <c r="DY133" s="651"/>
    </row>
    <row r="134" ht="12.0" customHeight="1">
      <c r="A134" s="651">
        <v>202004.0</v>
      </c>
      <c r="B134" s="652"/>
      <c r="C134" s="652"/>
      <c r="D134" s="652"/>
      <c r="E134" s="652"/>
      <c r="F134" s="652"/>
      <c r="G134" s="652"/>
      <c r="H134" s="652"/>
      <c r="I134" s="652"/>
      <c r="J134" s="652"/>
      <c r="K134" s="652"/>
      <c r="L134" s="652"/>
      <c r="M134" s="652"/>
      <c r="N134" s="652"/>
      <c r="O134" s="652"/>
      <c r="P134" s="652"/>
      <c r="Q134" s="652"/>
      <c r="R134" s="652"/>
      <c r="S134" s="652"/>
      <c r="T134" s="652"/>
      <c r="U134" s="652"/>
      <c r="V134" s="652"/>
      <c r="W134" s="652"/>
      <c r="X134" s="652"/>
      <c r="Y134" s="652"/>
      <c r="Z134" s="652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652"/>
      <c r="BL134" s="652"/>
      <c r="BM134" s="652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  <c r="BX134" s="652"/>
      <c r="BY134" s="652"/>
      <c r="BZ134" s="651"/>
      <c r="CA134" s="651"/>
      <c r="CB134" s="651"/>
      <c r="CC134" s="651"/>
      <c r="CD134" s="651"/>
      <c r="CE134" s="651"/>
      <c r="CF134" s="651"/>
      <c r="CG134" s="651"/>
      <c r="CH134" s="652"/>
      <c r="CI134" s="652"/>
      <c r="CJ134" s="652"/>
      <c r="CK134" s="652"/>
      <c r="CL134" s="652"/>
      <c r="CM134" s="652"/>
      <c r="CN134" s="652"/>
      <c r="CO134" s="652"/>
      <c r="CP134" s="652"/>
      <c r="CQ134" s="652"/>
      <c r="CR134" s="652"/>
      <c r="CS134" s="652"/>
      <c r="CT134" s="651"/>
      <c r="CU134" s="651"/>
      <c r="CV134" s="651"/>
      <c r="CW134" s="651"/>
      <c r="CX134" s="651"/>
      <c r="CY134" s="651"/>
      <c r="CZ134" s="651"/>
      <c r="DA134" s="651"/>
      <c r="DB134" s="651"/>
      <c r="DC134" s="651"/>
      <c r="DD134" s="651"/>
      <c r="DE134" s="651"/>
      <c r="DF134" s="651"/>
      <c r="DG134" s="651"/>
      <c r="DH134" s="651"/>
      <c r="DI134" s="651"/>
      <c r="DJ134" s="651"/>
      <c r="DK134" s="651"/>
      <c r="DL134" s="651"/>
      <c r="DM134" s="651"/>
      <c r="DN134" s="651"/>
      <c r="DO134" s="651"/>
      <c r="DP134" s="651"/>
      <c r="DQ134" s="651"/>
      <c r="DR134" s="651"/>
      <c r="DS134" s="651"/>
      <c r="DT134" s="651"/>
      <c r="DU134" s="651"/>
      <c r="DV134" s="651"/>
      <c r="DW134" s="651"/>
      <c r="DX134" s="651"/>
      <c r="DY134" s="651"/>
    </row>
    <row r="135" ht="12.0" customHeight="1">
      <c r="A135" s="651">
        <v>202005.0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652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  <c r="BX135" s="652"/>
      <c r="BY135" s="652"/>
      <c r="BZ135" s="651"/>
      <c r="CA135" s="651"/>
      <c r="CB135" s="651"/>
      <c r="CC135" s="651"/>
      <c r="CD135" s="651"/>
      <c r="CE135" s="651"/>
      <c r="CF135" s="651"/>
      <c r="CG135" s="651"/>
      <c r="CH135" s="652"/>
      <c r="CI135" s="652"/>
      <c r="CJ135" s="652"/>
      <c r="CK135" s="652"/>
      <c r="CL135" s="652"/>
      <c r="CM135" s="652"/>
      <c r="CN135" s="652"/>
      <c r="CO135" s="652"/>
      <c r="CP135" s="652"/>
      <c r="CQ135" s="652"/>
      <c r="CR135" s="652"/>
      <c r="CS135" s="652"/>
      <c r="CT135" s="651"/>
      <c r="CU135" s="651"/>
      <c r="CV135" s="651"/>
      <c r="CW135" s="651"/>
      <c r="CX135" s="651"/>
      <c r="CY135" s="651"/>
      <c r="CZ135" s="651"/>
      <c r="DA135" s="651"/>
      <c r="DB135" s="651"/>
      <c r="DC135" s="651"/>
      <c r="DD135" s="651"/>
      <c r="DE135" s="651"/>
      <c r="DF135" s="651"/>
      <c r="DG135" s="651"/>
      <c r="DH135" s="651"/>
      <c r="DI135" s="651"/>
      <c r="DJ135" s="651"/>
      <c r="DK135" s="651"/>
      <c r="DL135" s="651"/>
      <c r="DM135" s="651"/>
      <c r="DN135" s="651"/>
      <c r="DO135" s="651"/>
      <c r="DP135" s="651"/>
      <c r="DQ135" s="651"/>
      <c r="DR135" s="651"/>
      <c r="DS135" s="651"/>
      <c r="DT135" s="651"/>
      <c r="DU135" s="651"/>
      <c r="DV135" s="651"/>
      <c r="DW135" s="651"/>
      <c r="DX135" s="651"/>
      <c r="DY135" s="651"/>
    </row>
    <row r="136" ht="12.0" customHeight="1">
      <c r="A136" s="651">
        <v>202006.0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652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  <c r="BX136" s="652"/>
      <c r="BY136" s="652"/>
      <c r="BZ136" s="651"/>
      <c r="CA136" s="651"/>
      <c r="CB136" s="651"/>
      <c r="CC136" s="651"/>
      <c r="CD136" s="651"/>
      <c r="CE136" s="651"/>
      <c r="CF136" s="651"/>
      <c r="CG136" s="651"/>
      <c r="CH136" s="652"/>
      <c r="CI136" s="652"/>
      <c r="CJ136" s="652"/>
      <c r="CK136" s="652"/>
      <c r="CL136" s="652"/>
      <c r="CM136" s="652"/>
      <c r="CN136" s="652"/>
      <c r="CO136" s="652"/>
      <c r="CP136" s="652"/>
      <c r="CQ136" s="652"/>
      <c r="CR136" s="652"/>
      <c r="CS136" s="652"/>
      <c r="CT136" s="651"/>
      <c r="CU136" s="651"/>
      <c r="CV136" s="651"/>
      <c r="CW136" s="651"/>
      <c r="CX136" s="651"/>
      <c r="CY136" s="651"/>
      <c r="CZ136" s="651"/>
      <c r="DA136" s="651"/>
      <c r="DB136" s="651"/>
      <c r="DC136" s="651"/>
      <c r="DD136" s="651"/>
      <c r="DE136" s="651"/>
      <c r="DF136" s="651"/>
      <c r="DG136" s="651"/>
      <c r="DH136" s="651"/>
      <c r="DI136" s="651"/>
      <c r="DJ136" s="651"/>
      <c r="DK136" s="651"/>
      <c r="DL136" s="651"/>
      <c r="DM136" s="651"/>
      <c r="DN136" s="651"/>
      <c r="DO136" s="651"/>
      <c r="DP136" s="651"/>
      <c r="DQ136" s="651"/>
      <c r="DR136" s="651"/>
      <c r="DS136" s="651"/>
      <c r="DT136" s="651"/>
      <c r="DU136" s="651"/>
      <c r="DV136" s="651"/>
      <c r="DW136" s="651"/>
      <c r="DX136" s="651"/>
      <c r="DY136" s="651"/>
    </row>
    <row r="137" ht="12.0" customHeight="1">
      <c r="A137" s="651">
        <v>202007.0</v>
      </c>
      <c r="B137" s="652"/>
      <c r="C137" s="652"/>
      <c r="D137" s="652"/>
      <c r="E137" s="652"/>
      <c r="F137" s="652"/>
      <c r="G137" s="652"/>
      <c r="H137" s="652"/>
      <c r="I137" s="652"/>
      <c r="J137" s="652"/>
      <c r="K137" s="652"/>
      <c r="L137" s="652"/>
      <c r="M137" s="652"/>
      <c r="N137" s="652"/>
      <c r="O137" s="652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652"/>
      <c r="BL137" s="652"/>
      <c r="BM137" s="652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  <c r="BX137" s="652"/>
      <c r="BY137" s="652"/>
      <c r="BZ137" s="651"/>
      <c r="CA137" s="651"/>
      <c r="CB137" s="651"/>
      <c r="CC137" s="651"/>
      <c r="CD137" s="651"/>
      <c r="CE137" s="651"/>
      <c r="CF137" s="651"/>
      <c r="CG137" s="651"/>
      <c r="CH137" s="652"/>
      <c r="CI137" s="652"/>
      <c r="CJ137" s="652"/>
      <c r="CK137" s="652"/>
      <c r="CL137" s="652"/>
      <c r="CM137" s="652"/>
      <c r="CN137" s="652"/>
      <c r="CO137" s="652"/>
      <c r="CP137" s="652"/>
      <c r="CQ137" s="652"/>
      <c r="CR137" s="652"/>
      <c r="CS137" s="652"/>
      <c r="CT137" s="651"/>
      <c r="CU137" s="651"/>
      <c r="CV137" s="651"/>
      <c r="CW137" s="651"/>
      <c r="CX137" s="651"/>
      <c r="CY137" s="651"/>
      <c r="CZ137" s="651"/>
      <c r="DA137" s="651"/>
      <c r="DB137" s="651"/>
      <c r="DC137" s="651"/>
      <c r="DD137" s="651"/>
      <c r="DE137" s="651"/>
      <c r="DF137" s="651"/>
      <c r="DG137" s="651"/>
      <c r="DH137" s="651"/>
      <c r="DI137" s="651"/>
      <c r="DJ137" s="651"/>
      <c r="DK137" s="651"/>
      <c r="DL137" s="651"/>
      <c r="DM137" s="651"/>
      <c r="DN137" s="651"/>
      <c r="DO137" s="651"/>
      <c r="DP137" s="651"/>
      <c r="DQ137" s="651"/>
      <c r="DR137" s="651"/>
      <c r="DS137" s="651"/>
      <c r="DT137" s="651"/>
      <c r="DU137" s="651"/>
      <c r="DV137" s="651"/>
      <c r="DW137" s="651"/>
      <c r="DX137" s="651"/>
      <c r="DY137" s="651"/>
    </row>
    <row r="138" ht="12.0" customHeight="1">
      <c r="A138" s="651">
        <v>202008.0</v>
      </c>
      <c r="B138" s="652"/>
      <c r="C138" s="652"/>
      <c r="D138" s="652"/>
      <c r="E138" s="652"/>
      <c r="F138" s="652"/>
      <c r="G138" s="652"/>
      <c r="H138" s="652"/>
      <c r="I138" s="652"/>
      <c r="J138" s="652"/>
      <c r="K138" s="652"/>
      <c r="L138" s="652"/>
      <c r="M138" s="652"/>
      <c r="N138" s="652"/>
      <c r="O138" s="652"/>
      <c r="P138" s="652"/>
      <c r="Q138" s="652"/>
      <c r="R138" s="652"/>
      <c r="S138" s="652"/>
      <c r="T138" s="652"/>
      <c r="U138" s="652"/>
      <c r="V138" s="652"/>
      <c r="W138" s="652"/>
      <c r="X138" s="652"/>
      <c r="Y138" s="652"/>
      <c r="Z138" s="652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652"/>
      <c r="BL138" s="652"/>
      <c r="BM138" s="652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  <c r="BX138" s="652"/>
      <c r="BY138" s="652"/>
      <c r="BZ138" s="651"/>
      <c r="CA138" s="651"/>
      <c r="CB138" s="651"/>
      <c r="CC138" s="651"/>
      <c r="CD138" s="651"/>
      <c r="CE138" s="651"/>
      <c r="CF138" s="651"/>
      <c r="CG138" s="651"/>
      <c r="CH138" s="652"/>
      <c r="CI138" s="652"/>
      <c r="CJ138" s="652"/>
      <c r="CK138" s="652"/>
      <c r="CL138" s="652"/>
      <c r="CM138" s="652"/>
      <c r="CN138" s="652"/>
      <c r="CO138" s="652"/>
      <c r="CP138" s="652"/>
      <c r="CQ138" s="652"/>
      <c r="CR138" s="652"/>
      <c r="CS138" s="652"/>
      <c r="CT138" s="651"/>
      <c r="CU138" s="651"/>
      <c r="CV138" s="651"/>
      <c r="CW138" s="651"/>
      <c r="CX138" s="651"/>
      <c r="CY138" s="651"/>
      <c r="CZ138" s="651"/>
      <c r="DA138" s="651"/>
      <c r="DB138" s="651"/>
      <c r="DC138" s="651"/>
      <c r="DD138" s="651"/>
      <c r="DE138" s="651"/>
      <c r="DF138" s="651"/>
      <c r="DG138" s="651"/>
      <c r="DH138" s="651"/>
      <c r="DI138" s="651"/>
      <c r="DJ138" s="651"/>
      <c r="DK138" s="651"/>
      <c r="DL138" s="651"/>
      <c r="DM138" s="651"/>
      <c r="DN138" s="651"/>
      <c r="DO138" s="651"/>
      <c r="DP138" s="651"/>
      <c r="DQ138" s="651"/>
      <c r="DR138" s="651"/>
      <c r="DS138" s="651"/>
      <c r="DT138" s="651"/>
      <c r="DU138" s="651"/>
      <c r="DV138" s="651"/>
      <c r="DW138" s="651"/>
      <c r="DX138" s="651"/>
      <c r="DY138" s="651"/>
    </row>
    <row r="139" ht="12.0" customHeight="1">
      <c r="A139" s="651">
        <v>202009.0</v>
      </c>
      <c r="B139" s="652"/>
      <c r="C139" s="652"/>
      <c r="D139" s="652"/>
      <c r="E139" s="652"/>
      <c r="F139" s="652"/>
      <c r="G139" s="652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652"/>
      <c r="BL139" s="652"/>
      <c r="BM139" s="652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  <c r="BX139" s="652"/>
      <c r="BY139" s="652"/>
      <c r="BZ139" s="651"/>
      <c r="CA139" s="651"/>
      <c r="CB139" s="651"/>
      <c r="CC139" s="651"/>
      <c r="CD139" s="651"/>
      <c r="CE139" s="651"/>
      <c r="CF139" s="651"/>
      <c r="CG139" s="651"/>
      <c r="CH139" s="652"/>
      <c r="CI139" s="652"/>
      <c r="CJ139" s="652"/>
      <c r="CK139" s="652"/>
      <c r="CL139" s="652"/>
      <c r="CM139" s="652"/>
      <c r="CN139" s="652"/>
      <c r="CO139" s="652"/>
      <c r="CP139" s="652"/>
      <c r="CQ139" s="652"/>
      <c r="CR139" s="652"/>
      <c r="CS139" s="652"/>
      <c r="CT139" s="651"/>
      <c r="CU139" s="651"/>
      <c r="CV139" s="651"/>
      <c r="CW139" s="651"/>
      <c r="CX139" s="651"/>
      <c r="CY139" s="651"/>
      <c r="CZ139" s="651"/>
      <c r="DA139" s="651"/>
      <c r="DB139" s="651"/>
      <c r="DC139" s="651"/>
      <c r="DD139" s="651"/>
      <c r="DE139" s="651"/>
      <c r="DF139" s="651"/>
      <c r="DG139" s="651"/>
      <c r="DH139" s="651"/>
      <c r="DI139" s="651"/>
      <c r="DJ139" s="651"/>
      <c r="DK139" s="651"/>
      <c r="DL139" s="651"/>
      <c r="DM139" s="651"/>
      <c r="DN139" s="651"/>
      <c r="DO139" s="651"/>
      <c r="DP139" s="651"/>
      <c r="DQ139" s="651"/>
      <c r="DR139" s="651"/>
      <c r="DS139" s="651"/>
      <c r="DT139" s="651"/>
      <c r="DU139" s="651"/>
      <c r="DV139" s="651"/>
      <c r="DW139" s="651"/>
      <c r="DX139" s="651"/>
      <c r="DY139" s="651"/>
    </row>
    <row r="140" ht="12.0" customHeight="1">
      <c r="A140" s="651">
        <v>202010.0</v>
      </c>
      <c r="B140" s="652"/>
      <c r="C140" s="652"/>
      <c r="D140" s="652"/>
      <c r="E140" s="652"/>
      <c r="F140" s="652"/>
      <c r="G140" s="652"/>
      <c r="H140" s="652"/>
      <c r="I140" s="652"/>
      <c r="J140" s="652"/>
      <c r="K140" s="652"/>
      <c r="L140" s="652"/>
      <c r="M140" s="652"/>
      <c r="N140" s="652"/>
      <c r="O140" s="652"/>
      <c r="P140" s="652"/>
      <c r="Q140" s="652"/>
      <c r="R140" s="652"/>
      <c r="S140" s="652"/>
      <c r="T140" s="652"/>
      <c r="U140" s="652"/>
      <c r="V140" s="652"/>
      <c r="W140" s="652"/>
      <c r="X140" s="652"/>
      <c r="Y140" s="652"/>
      <c r="Z140" s="652"/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52"/>
      <c r="BL140" s="652"/>
      <c r="BM140" s="652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  <c r="BX140" s="652"/>
      <c r="BY140" s="652"/>
      <c r="BZ140" s="651"/>
      <c r="CA140" s="651"/>
      <c r="CB140" s="651"/>
      <c r="CC140" s="651"/>
      <c r="CD140" s="651"/>
      <c r="CE140" s="651"/>
      <c r="CF140" s="651"/>
      <c r="CG140" s="651"/>
      <c r="CH140" s="652"/>
      <c r="CI140" s="652"/>
      <c r="CJ140" s="652"/>
      <c r="CK140" s="652"/>
      <c r="CL140" s="652"/>
      <c r="CM140" s="652"/>
      <c r="CN140" s="652"/>
      <c r="CO140" s="652"/>
      <c r="CP140" s="652"/>
      <c r="CQ140" s="652"/>
      <c r="CR140" s="652"/>
      <c r="CS140" s="652"/>
      <c r="CT140" s="651"/>
      <c r="CU140" s="651"/>
      <c r="CV140" s="651"/>
      <c r="CW140" s="651"/>
      <c r="CX140" s="651"/>
      <c r="CY140" s="651"/>
      <c r="CZ140" s="651"/>
      <c r="DA140" s="651"/>
      <c r="DB140" s="651"/>
      <c r="DC140" s="651"/>
      <c r="DD140" s="651"/>
      <c r="DE140" s="651"/>
      <c r="DF140" s="651"/>
      <c r="DG140" s="651"/>
      <c r="DH140" s="651"/>
      <c r="DI140" s="651"/>
      <c r="DJ140" s="651"/>
      <c r="DK140" s="651"/>
      <c r="DL140" s="651"/>
      <c r="DM140" s="651"/>
      <c r="DN140" s="651"/>
      <c r="DO140" s="651"/>
      <c r="DP140" s="651"/>
      <c r="DQ140" s="651"/>
      <c r="DR140" s="651"/>
      <c r="DS140" s="651"/>
      <c r="DT140" s="651"/>
      <c r="DU140" s="651"/>
      <c r="DV140" s="651"/>
      <c r="DW140" s="651"/>
      <c r="DX140" s="651"/>
      <c r="DY140" s="651"/>
    </row>
    <row r="141" ht="12.0" customHeight="1">
      <c r="A141" s="651">
        <v>202011.0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  <c r="BX141" s="652"/>
      <c r="BY141" s="652"/>
      <c r="BZ141" s="651"/>
      <c r="CA141" s="651"/>
      <c r="CB141" s="651"/>
      <c r="CC141" s="651"/>
      <c r="CD141" s="651"/>
      <c r="CE141" s="651"/>
      <c r="CF141" s="651"/>
      <c r="CG141" s="651"/>
      <c r="CH141" s="652"/>
      <c r="CI141" s="652"/>
      <c r="CJ141" s="652"/>
      <c r="CK141" s="652"/>
      <c r="CL141" s="652"/>
      <c r="CM141" s="652"/>
      <c r="CN141" s="652"/>
      <c r="CO141" s="652"/>
      <c r="CP141" s="652"/>
      <c r="CQ141" s="652"/>
      <c r="CR141" s="652"/>
      <c r="CS141" s="652"/>
      <c r="CT141" s="651"/>
      <c r="CU141" s="651"/>
      <c r="CV141" s="651"/>
      <c r="CW141" s="651"/>
      <c r="CX141" s="651"/>
      <c r="CY141" s="651"/>
      <c r="CZ141" s="651"/>
      <c r="DA141" s="651"/>
      <c r="DB141" s="651"/>
      <c r="DC141" s="651"/>
      <c r="DD141" s="651"/>
      <c r="DE141" s="651"/>
      <c r="DF141" s="651"/>
      <c r="DG141" s="651"/>
      <c r="DH141" s="651"/>
      <c r="DI141" s="651"/>
      <c r="DJ141" s="651"/>
      <c r="DK141" s="651"/>
      <c r="DL141" s="651"/>
      <c r="DM141" s="651"/>
      <c r="DN141" s="651"/>
      <c r="DO141" s="651"/>
      <c r="DP141" s="651"/>
      <c r="DQ141" s="651"/>
      <c r="DR141" s="651"/>
      <c r="DS141" s="651"/>
      <c r="DT141" s="651"/>
      <c r="DU141" s="651"/>
      <c r="DV141" s="651"/>
      <c r="DW141" s="651"/>
      <c r="DX141" s="651"/>
      <c r="DY141" s="651"/>
    </row>
    <row r="142" ht="12.0" customHeight="1">
      <c r="A142" s="651">
        <v>202012.0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652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  <c r="BX142" s="652"/>
      <c r="BY142" s="652"/>
      <c r="BZ142" s="651"/>
      <c r="CA142" s="651"/>
      <c r="CB142" s="651"/>
      <c r="CC142" s="651"/>
      <c r="CD142" s="651"/>
      <c r="CE142" s="651"/>
      <c r="CF142" s="651"/>
      <c r="CG142" s="651"/>
      <c r="CH142" s="652"/>
      <c r="CI142" s="652"/>
      <c r="CJ142" s="652"/>
      <c r="CK142" s="652"/>
      <c r="CL142" s="652"/>
      <c r="CM142" s="652"/>
      <c r="CN142" s="652"/>
      <c r="CO142" s="652"/>
      <c r="CP142" s="652"/>
      <c r="CQ142" s="652"/>
      <c r="CR142" s="652"/>
      <c r="CS142" s="652"/>
      <c r="CT142" s="651"/>
      <c r="CU142" s="651"/>
      <c r="CV142" s="651"/>
      <c r="CW142" s="651"/>
      <c r="CX142" s="651"/>
      <c r="CY142" s="651"/>
      <c r="CZ142" s="651"/>
      <c r="DA142" s="651"/>
      <c r="DB142" s="651"/>
      <c r="DC142" s="651"/>
      <c r="DD142" s="651"/>
      <c r="DE142" s="651"/>
      <c r="DF142" s="651"/>
      <c r="DG142" s="651"/>
      <c r="DH142" s="651"/>
      <c r="DI142" s="651"/>
      <c r="DJ142" s="651"/>
      <c r="DK142" s="651"/>
      <c r="DL142" s="651"/>
      <c r="DM142" s="651"/>
      <c r="DN142" s="651"/>
      <c r="DO142" s="651"/>
      <c r="DP142" s="651"/>
      <c r="DQ142" s="651"/>
      <c r="DR142" s="651"/>
      <c r="DS142" s="651"/>
      <c r="DT142" s="651"/>
      <c r="DU142" s="651"/>
      <c r="DV142" s="651"/>
      <c r="DW142" s="651"/>
      <c r="DX142" s="651"/>
      <c r="DY142" s="651"/>
    </row>
    <row r="143" ht="12.0" customHeight="1">
      <c r="A143" s="651">
        <v>202101.0</v>
      </c>
      <c r="B143" s="652"/>
      <c r="C143" s="652"/>
      <c r="D143" s="652"/>
      <c r="E143" s="652"/>
      <c r="F143" s="652"/>
      <c r="G143" s="652"/>
      <c r="H143" s="652"/>
      <c r="I143" s="652"/>
      <c r="J143" s="652"/>
      <c r="K143" s="652"/>
      <c r="L143" s="652"/>
      <c r="M143" s="652"/>
      <c r="N143" s="652"/>
      <c r="O143" s="652"/>
      <c r="P143" s="652"/>
      <c r="Q143" s="652"/>
      <c r="R143" s="652"/>
      <c r="S143" s="652"/>
      <c r="T143" s="652"/>
      <c r="U143" s="652"/>
      <c r="V143" s="652"/>
      <c r="W143" s="652"/>
      <c r="X143" s="652"/>
      <c r="Y143" s="652"/>
      <c r="Z143" s="652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652"/>
      <c r="BL143" s="652"/>
      <c r="BM143" s="652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  <c r="BX143" s="652"/>
      <c r="BY143" s="652"/>
      <c r="BZ143" s="651"/>
      <c r="CA143" s="651"/>
      <c r="CB143" s="651"/>
      <c r="CC143" s="651"/>
      <c r="CD143" s="651"/>
      <c r="CE143" s="651"/>
      <c r="CF143" s="651"/>
      <c r="CG143" s="651"/>
      <c r="CH143" s="652"/>
      <c r="CI143" s="652"/>
      <c r="CJ143" s="652"/>
      <c r="CK143" s="652"/>
      <c r="CL143" s="652"/>
      <c r="CM143" s="652"/>
      <c r="CN143" s="652"/>
      <c r="CO143" s="652"/>
      <c r="CP143" s="652"/>
      <c r="CQ143" s="652"/>
      <c r="CR143" s="652"/>
      <c r="CS143" s="652"/>
      <c r="CT143" s="651"/>
      <c r="CU143" s="651"/>
      <c r="CV143" s="651"/>
      <c r="CW143" s="651"/>
      <c r="CX143" s="651"/>
      <c r="CY143" s="651"/>
      <c r="CZ143" s="651"/>
      <c r="DA143" s="651"/>
      <c r="DB143" s="651"/>
      <c r="DC143" s="651"/>
      <c r="DD143" s="651"/>
      <c r="DE143" s="651"/>
      <c r="DF143" s="651"/>
      <c r="DG143" s="651"/>
      <c r="DH143" s="651"/>
      <c r="DI143" s="651"/>
      <c r="DJ143" s="651"/>
      <c r="DK143" s="651"/>
      <c r="DL143" s="651"/>
      <c r="DM143" s="651"/>
      <c r="DN143" s="651"/>
      <c r="DO143" s="651"/>
      <c r="DP143" s="651"/>
      <c r="DQ143" s="651"/>
      <c r="DR143" s="651"/>
      <c r="DS143" s="651"/>
      <c r="DT143" s="651"/>
      <c r="DU143" s="651"/>
      <c r="DV143" s="651"/>
      <c r="DW143" s="651"/>
      <c r="DX143" s="651"/>
      <c r="DY143" s="651"/>
    </row>
    <row r="144" ht="12.0" customHeight="1">
      <c r="A144" s="651">
        <v>202102.0</v>
      </c>
      <c r="B144" s="652"/>
      <c r="C144" s="652"/>
      <c r="D144" s="652"/>
      <c r="E144" s="652"/>
      <c r="F144" s="652"/>
      <c r="G144" s="652"/>
      <c r="H144" s="652"/>
      <c r="I144" s="652"/>
      <c r="J144" s="652"/>
      <c r="K144" s="652"/>
      <c r="L144" s="652"/>
      <c r="M144" s="652"/>
      <c r="N144" s="652"/>
      <c r="O144" s="652"/>
      <c r="P144" s="652"/>
      <c r="Q144" s="652"/>
      <c r="R144" s="652"/>
      <c r="S144" s="652"/>
      <c r="T144" s="652"/>
      <c r="U144" s="652"/>
      <c r="V144" s="652"/>
      <c r="W144" s="652"/>
      <c r="X144" s="652"/>
      <c r="Y144" s="652"/>
      <c r="Z144" s="652"/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52"/>
      <c r="BL144" s="652"/>
      <c r="BM144" s="652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  <c r="BX144" s="652"/>
      <c r="BY144" s="652"/>
      <c r="BZ144" s="651"/>
      <c r="CA144" s="651"/>
      <c r="CB144" s="651"/>
      <c r="CC144" s="651"/>
      <c r="CD144" s="651"/>
      <c r="CE144" s="651"/>
      <c r="CF144" s="651"/>
      <c r="CG144" s="651"/>
      <c r="CH144" s="652"/>
      <c r="CI144" s="652"/>
      <c r="CJ144" s="652"/>
      <c r="CK144" s="652"/>
      <c r="CL144" s="652"/>
      <c r="CM144" s="652"/>
      <c r="CN144" s="652"/>
      <c r="CO144" s="652"/>
      <c r="CP144" s="652"/>
      <c r="CQ144" s="652"/>
      <c r="CR144" s="652"/>
      <c r="CS144" s="652"/>
      <c r="CT144" s="651"/>
      <c r="CU144" s="651"/>
      <c r="CV144" s="651"/>
      <c r="CW144" s="651"/>
      <c r="CX144" s="651"/>
      <c r="CY144" s="651"/>
      <c r="CZ144" s="651"/>
      <c r="DA144" s="651"/>
      <c r="DB144" s="651"/>
      <c r="DC144" s="651"/>
      <c r="DD144" s="651"/>
      <c r="DE144" s="651"/>
      <c r="DF144" s="651"/>
      <c r="DG144" s="651"/>
      <c r="DH144" s="651"/>
      <c r="DI144" s="651"/>
      <c r="DJ144" s="651"/>
      <c r="DK144" s="651"/>
      <c r="DL144" s="651"/>
      <c r="DM144" s="651"/>
      <c r="DN144" s="651"/>
      <c r="DO144" s="651"/>
      <c r="DP144" s="651"/>
      <c r="DQ144" s="651"/>
      <c r="DR144" s="651"/>
      <c r="DS144" s="651"/>
      <c r="DT144" s="651"/>
      <c r="DU144" s="651"/>
      <c r="DV144" s="651"/>
      <c r="DW144" s="651"/>
      <c r="DX144" s="651"/>
      <c r="DY144" s="651"/>
    </row>
    <row r="145" ht="12.0" customHeight="1">
      <c r="A145" s="651">
        <v>202103.0</v>
      </c>
      <c r="B145" s="652"/>
      <c r="C145" s="652"/>
      <c r="D145" s="652"/>
      <c r="E145" s="652"/>
      <c r="F145" s="652"/>
      <c r="G145" s="652"/>
      <c r="H145" s="652"/>
      <c r="I145" s="652"/>
      <c r="J145" s="652"/>
      <c r="K145" s="652"/>
      <c r="L145" s="652"/>
      <c r="M145" s="652"/>
      <c r="N145" s="652"/>
      <c r="O145" s="652"/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652"/>
      <c r="BL145" s="652"/>
      <c r="BM145" s="652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  <c r="BX145" s="652"/>
      <c r="BY145" s="652"/>
      <c r="BZ145" s="651"/>
      <c r="CA145" s="651"/>
      <c r="CB145" s="651"/>
      <c r="CC145" s="651"/>
      <c r="CD145" s="651"/>
      <c r="CE145" s="651"/>
      <c r="CF145" s="651"/>
      <c r="CG145" s="651"/>
      <c r="CH145" s="652"/>
      <c r="CI145" s="652"/>
      <c r="CJ145" s="652"/>
      <c r="CK145" s="652"/>
      <c r="CL145" s="652"/>
      <c r="CM145" s="652"/>
      <c r="CN145" s="652"/>
      <c r="CO145" s="652"/>
      <c r="CP145" s="652"/>
      <c r="CQ145" s="652"/>
      <c r="CR145" s="652"/>
      <c r="CS145" s="652"/>
      <c r="CT145" s="651"/>
      <c r="CU145" s="651"/>
      <c r="CV145" s="651"/>
      <c r="CW145" s="651"/>
      <c r="CX145" s="651"/>
      <c r="CY145" s="651"/>
      <c r="CZ145" s="651"/>
      <c r="DA145" s="651"/>
      <c r="DB145" s="651"/>
      <c r="DC145" s="651"/>
      <c r="DD145" s="651"/>
      <c r="DE145" s="651"/>
      <c r="DF145" s="651"/>
      <c r="DG145" s="651"/>
      <c r="DH145" s="651"/>
      <c r="DI145" s="651"/>
      <c r="DJ145" s="651"/>
      <c r="DK145" s="651"/>
      <c r="DL145" s="651"/>
      <c r="DM145" s="651"/>
      <c r="DN145" s="651"/>
      <c r="DO145" s="651"/>
      <c r="DP145" s="651"/>
      <c r="DQ145" s="651"/>
      <c r="DR145" s="651"/>
      <c r="DS145" s="651"/>
      <c r="DT145" s="651"/>
      <c r="DU145" s="651"/>
      <c r="DV145" s="651"/>
      <c r="DW145" s="651"/>
      <c r="DX145" s="651"/>
      <c r="DY145" s="651"/>
    </row>
    <row r="146" ht="12.0" customHeight="1">
      <c r="A146" s="651">
        <v>202104.0</v>
      </c>
      <c r="B146" s="651"/>
      <c r="C146" s="651"/>
      <c r="D146" s="651"/>
      <c r="E146" s="651"/>
      <c r="F146" s="651"/>
      <c r="G146" s="651"/>
      <c r="H146" s="651"/>
      <c r="I146" s="651"/>
      <c r="J146" s="651"/>
      <c r="K146" s="651"/>
      <c r="L146" s="651"/>
      <c r="M146" s="651"/>
      <c r="N146" s="651"/>
      <c r="O146" s="651"/>
      <c r="P146" s="651"/>
      <c r="Q146" s="651"/>
      <c r="R146" s="651"/>
      <c r="S146" s="651"/>
      <c r="T146" s="651"/>
      <c r="U146" s="651"/>
      <c r="V146" s="651"/>
      <c r="W146" s="651"/>
      <c r="X146" s="651"/>
      <c r="Y146" s="651"/>
      <c r="Z146" s="651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651"/>
      <c r="BL146" s="651"/>
      <c r="BM146" s="651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  <c r="BX146" s="651"/>
      <c r="BY146" s="651"/>
      <c r="BZ146" s="651"/>
      <c r="CA146" s="651"/>
      <c r="CB146" s="651"/>
      <c r="CC146" s="651"/>
      <c r="CD146" s="651"/>
      <c r="CE146" s="651"/>
      <c r="CF146" s="651"/>
      <c r="CG146" s="651"/>
      <c r="CH146" s="651"/>
      <c r="CI146" s="651"/>
      <c r="CJ146" s="651"/>
      <c r="CK146" s="651"/>
      <c r="CL146" s="651"/>
      <c r="CM146" s="651"/>
      <c r="CN146" s="651"/>
      <c r="CO146" s="651"/>
      <c r="CP146" s="651"/>
      <c r="CQ146" s="651"/>
      <c r="CR146" s="651"/>
      <c r="CS146" s="651"/>
      <c r="CT146" s="651"/>
      <c r="CU146" s="651"/>
      <c r="CV146" s="651"/>
      <c r="CW146" s="651"/>
      <c r="CX146" s="651"/>
      <c r="CY146" s="651"/>
      <c r="CZ146" s="651"/>
      <c r="DA146" s="651"/>
      <c r="DB146" s="651"/>
      <c r="DC146" s="651"/>
      <c r="DD146" s="651"/>
      <c r="DE146" s="651"/>
      <c r="DF146" s="651"/>
      <c r="DG146" s="651"/>
      <c r="DH146" s="651"/>
      <c r="DI146" s="651"/>
      <c r="DJ146" s="651"/>
      <c r="DK146" s="651"/>
      <c r="DL146" s="651"/>
      <c r="DM146" s="651"/>
      <c r="DN146" s="651"/>
      <c r="DO146" s="651"/>
      <c r="DP146" s="651"/>
      <c r="DQ146" s="651"/>
      <c r="DR146" s="651"/>
      <c r="DS146" s="651"/>
      <c r="DT146" s="651"/>
      <c r="DU146" s="651"/>
      <c r="DV146" s="651"/>
      <c r="DW146" s="651"/>
      <c r="DX146" s="651"/>
      <c r="DY146" s="651"/>
    </row>
    <row r="147" ht="12.0" customHeight="1">
      <c r="A147" s="651">
        <v>202105.0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51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  <c r="BX147" s="651"/>
      <c r="BY147" s="651"/>
      <c r="BZ147" s="651"/>
      <c r="CA147" s="651"/>
      <c r="CB147" s="651"/>
      <c r="CC147" s="651"/>
      <c r="CD147" s="651"/>
      <c r="CE147" s="651"/>
      <c r="CF147" s="651"/>
      <c r="CG147" s="651"/>
      <c r="CH147" s="651"/>
      <c r="CI147" s="651"/>
      <c r="CJ147" s="651"/>
      <c r="CK147" s="651"/>
      <c r="CL147" s="651"/>
      <c r="CM147" s="651"/>
      <c r="CN147" s="651"/>
      <c r="CO147" s="651"/>
      <c r="CP147" s="651"/>
      <c r="CQ147" s="651"/>
      <c r="CR147" s="651"/>
      <c r="CS147" s="651"/>
      <c r="CT147" s="651"/>
      <c r="CU147" s="651"/>
      <c r="CV147" s="651"/>
      <c r="CW147" s="651"/>
      <c r="CX147" s="651"/>
      <c r="CY147" s="651"/>
      <c r="CZ147" s="651"/>
      <c r="DA147" s="651"/>
      <c r="DB147" s="651"/>
      <c r="DC147" s="651"/>
      <c r="DD147" s="651"/>
      <c r="DE147" s="651"/>
      <c r="DF147" s="651"/>
      <c r="DG147" s="651"/>
      <c r="DH147" s="651"/>
      <c r="DI147" s="651"/>
      <c r="DJ147" s="651"/>
      <c r="DK147" s="651"/>
      <c r="DL147" s="651"/>
      <c r="DM147" s="651"/>
      <c r="DN147" s="651"/>
      <c r="DO147" s="651"/>
      <c r="DP147" s="651"/>
      <c r="DQ147" s="651"/>
      <c r="DR147" s="651"/>
      <c r="DS147" s="651"/>
      <c r="DT147" s="651"/>
      <c r="DU147" s="651"/>
      <c r="DV147" s="651"/>
      <c r="DW147" s="651"/>
      <c r="DX147" s="651"/>
      <c r="DY147" s="651"/>
    </row>
    <row r="148" ht="12.0" customHeight="1">
      <c r="A148" s="651">
        <v>202106.0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651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  <c r="BX148" s="651"/>
      <c r="BY148" s="651"/>
      <c r="BZ148" s="651"/>
      <c r="CA148" s="651"/>
      <c r="CB148" s="651"/>
      <c r="CC148" s="651"/>
      <c r="CD148" s="651"/>
      <c r="CE148" s="651"/>
      <c r="CF148" s="651"/>
      <c r="CG148" s="651"/>
      <c r="CH148" s="651"/>
      <c r="CI148" s="651"/>
      <c r="CJ148" s="651"/>
      <c r="CK148" s="651"/>
      <c r="CL148" s="651"/>
      <c r="CM148" s="651"/>
      <c r="CN148" s="651"/>
      <c r="CO148" s="651"/>
      <c r="CP148" s="651"/>
      <c r="CQ148" s="651"/>
      <c r="CR148" s="651"/>
      <c r="CS148" s="651"/>
      <c r="CT148" s="651"/>
      <c r="CU148" s="651"/>
      <c r="CV148" s="651"/>
      <c r="CW148" s="651"/>
      <c r="CX148" s="651"/>
      <c r="CY148" s="651"/>
      <c r="CZ148" s="651"/>
      <c r="DA148" s="651"/>
      <c r="DB148" s="651"/>
      <c r="DC148" s="651"/>
      <c r="DD148" s="651"/>
      <c r="DE148" s="651"/>
      <c r="DF148" s="651"/>
      <c r="DG148" s="651"/>
      <c r="DH148" s="651"/>
      <c r="DI148" s="651"/>
      <c r="DJ148" s="651"/>
      <c r="DK148" s="651"/>
      <c r="DL148" s="651"/>
      <c r="DM148" s="651"/>
      <c r="DN148" s="651"/>
      <c r="DO148" s="651"/>
      <c r="DP148" s="651"/>
      <c r="DQ148" s="651"/>
      <c r="DR148" s="651"/>
      <c r="DS148" s="651"/>
      <c r="DT148" s="651"/>
      <c r="DU148" s="651"/>
      <c r="DV148" s="651"/>
      <c r="DW148" s="651"/>
      <c r="DX148" s="651"/>
      <c r="DY148" s="651"/>
    </row>
    <row r="149" ht="12.0" customHeight="1">
      <c r="A149" s="651">
        <v>202107.0</v>
      </c>
      <c r="B149" s="651"/>
      <c r="C149" s="651"/>
      <c r="D149" s="651"/>
      <c r="E149" s="651"/>
      <c r="F149" s="651"/>
      <c r="G149" s="651"/>
      <c r="H149" s="651"/>
      <c r="I149" s="651"/>
      <c r="J149" s="651"/>
      <c r="K149" s="651"/>
      <c r="L149" s="651"/>
      <c r="M149" s="651"/>
      <c r="N149" s="651"/>
      <c r="O149" s="651"/>
      <c r="P149" s="651"/>
      <c r="Q149" s="651"/>
      <c r="R149" s="651"/>
      <c r="S149" s="651"/>
      <c r="T149" s="651"/>
      <c r="U149" s="651"/>
      <c r="V149" s="651"/>
      <c r="W149" s="651"/>
      <c r="X149" s="651"/>
      <c r="Y149" s="651"/>
      <c r="Z149" s="651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651"/>
      <c r="BL149" s="651"/>
      <c r="BM149" s="651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  <c r="BX149" s="651"/>
      <c r="BY149" s="651"/>
      <c r="BZ149" s="651"/>
      <c r="CA149" s="651"/>
      <c r="CB149" s="651"/>
      <c r="CC149" s="651"/>
      <c r="CD149" s="651"/>
      <c r="CE149" s="651"/>
      <c r="CF149" s="651"/>
      <c r="CG149" s="651"/>
      <c r="CH149" s="651"/>
      <c r="CI149" s="651"/>
      <c r="CJ149" s="651"/>
      <c r="CK149" s="651"/>
      <c r="CL149" s="651"/>
      <c r="CM149" s="651"/>
      <c r="CN149" s="651"/>
      <c r="CO149" s="651"/>
      <c r="CP149" s="651"/>
      <c r="CQ149" s="651"/>
      <c r="CR149" s="651"/>
      <c r="CS149" s="651"/>
      <c r="CT149" s="651"/>
      <c r="CU149" s="651"/>
      <c r="CV149" s="651"/>
      <c r="CW149" s="651"/>
      <c r="CX149" s="651"/>
      <c r="CY149" s="651"/>
      <c r="CZ149" s="651"/>
      <c r="DA149" s="651"/>
      <c r="DB149" s="651"/>
      <c r="DC149" s="651"/>
      <c r="DD149" s="651"/>
      <c r="DE149" s="651"/>
      <c r="DF149" s="651"/>
      <c r="DG149" s="651"/>
      <c r="DH149" s="651"/>
      <c r="DI149" s="651"/>
      <c r="DJ149" s="651"/>
      <c r="DK149" s="651"/>
      <c r="DL149" s="651"/>
      <c r="DM149" s="651"/>
      <c r="DN149" s="651"/>
      <c r="DO149" s="651"/>
      <c r="DP149" s="651"/>
      <c r="DQ149" s="651"/>
      <c r="DR149" s="651"/>
      <c r="DS149" s="651"/>
      <c r="DT149" s="651"/>
      <c r="DU149" s="651"/>
      <c r="DV149" s="651"/>
      <c r="DW149" s="651"/>
      <c r="DX149" s="651"/>
      <c r="DY149" s="651"/>
    </row>
    <row r="150" ht="12.0" customHeight="1">
      <c r="A150" s="651">
        <v>202108.0</v>
      </c>
      <c r="B150" s="651"/>
      <c r="C150" s="651"/>
      <c r="D150" s="651"/>
      <c r="E150" s="651"/>
      <c r="F150" s="651"/>
      <c r="G150" s="651"/>
      <c r="H150" s="651"/>
      <c r="I150" s="651"/>
      <c r="J150" s="651"/>
      <c r="K150" s="651"/>
      <c r="L150" s="651"/>
      <c r="M150" s="651"/>
      <c r="N150" s="651"/>
      <c r="O150" s="651"/>
      <c r="P150" s="651"/>
      <c r="Q150" s="651"/>
      <c r="R150" s="651"/>
      <c r="S150" s="651"/>
      <c r="T150" s="651"/>
      <c r="U150" s="651"/>
      <c r="V150" s="651"/>
      <c r="W150" s="651"/>
      <c r="X150" s="651"/>
      <c r="Y150" s="651"/>
      <c r="Z150" s="651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651"/>
      <c r="BL150" s="651"/>
      <c r="BM150" s="651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  <c r="BX150" s="651"/>
      <c r="BY150" s="651"/>
      <c r="BZ150" s="651"/>
      <c r="CA150" s="651"/>
      <c r="CB150" s="651"/>
      <c r="CC150" s="651"/>
      <c r="CD150" s="651"/>
      <c r="CE150" s="651"/>
      <c r="CF150" s="651"/>
      <c r="CG150" s="651"/>
      <c r="CH150" s="651"/>
      <c r="CI150" s="651"/>
      <c r="CJ150" s="651"/>
      <c r="CK150" s="651"/>
      <c r="CL150" s="651"/>
      <c r="CM150" s="651"/>
      <c r="CN150" s="651"/>
      <c r="CO150" s="651"/>
      <c r="CP150" s="651"/>
      <c r="CQ150" s="651"/>
      <c r="CR150" s="651"/>
      <c r="CS150" s="651"/>
      <c r="CT150" s="651"/>
      <c r="CU150" s="651"/>
      <c r="CV150" s="651"/>
      <c r="CW150" s="651"/>
      <c r="CX150" s="651"/>
      <c r="CY150" s="651"/>
      <c r="CZ150" s="651"/>
      <c r="DA150" s="651"/>
      <c r="DB150" s="651"/>
      <c r="DC150" s="651"/>
      <c r="DD150" s="651"/>
      <c r="DE150" s="651"/>
      <c r="DF150" s="651"/>
      <c r="DG150" s="651"/>
      <c r="DH150" s="651"/>
      <c r="DI150" s="651"/>
      <c r="DJ150" s="651"/>
      <c r="DK150" s="651"/>
      <c r="DL150" s="651"/>
      <c r="DM150" s="651"/>
      <c r="DN150" s="651"/>
      <c r="DO150" s="651"/>
      <c r="DP150" s="651"/>
      <c r="DQ150" s="651"/>
      <c r="DR150" s="651"/>
      <c r="DS150" s="651"/>
      <c r="DT150" s="651"/>
      <c r="DU150" s="651"/>
      <c r="DV150" s="651"/>
      <c r="DW150" s="651"/>
      <c r="DX150" s="651"/>
      <c r="DY150" s="651"/>
    </row>
    <row r="151" ht="12.0" customHeight="1">
      <c r="A151" s="651">
        <v>202109.0</v>
      </c>
      <c r="B151" s="651"/>
      <c r="C151" s="651"/>
      <c r="D151" s="651"/>
      <c r="E151" s="651"/>
      <c r="F151" s="651"/>
      <c r="G151" s="651"/>
      <c r="H151" s="651"/>
      <c r="I151" s="651"/>
      <c r="J151" s="651"/>
      <c r="K151" s="651"/>
      <c r="L151" s="651"/>
      <c r="M151" s="651"/>
      <c r="N151" s="651"/>
      <c r="O151" s="651"/>
      <c r="P151" s="651"/>
      <c r="Q151" s="651"/>
      <c r="R151" s="651"/>
      <c r="S151" s="651"/>
      <c r="T151" s="651"/>
      <c r="U151" s="651"/>
      <c r="V151" s="651"/>
      <c r="W151" s="651"/>
      <c r="X151" s="651"/>
      <c r="Y151" s="651"/>
      <c r="Z151" s="651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51"/>
      <c r="BL151" s="651"/>
      <c r="BM151" s="651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  <c r="BX151" s="651"/>
      <c r="BY151" s="651"/>
      <c r="BZ151" s="651"/>
      <c r="CA151" s="651"/>
      <c r="CB151" s="651"/>
      <c r="CC151" s="651"/>
      <c r="CD151" s="651"/>
      <c r="CE151" s="651"/>
      <c r="CF151" s="651"/>
      <c r="CG151" s="651"/>
      <c r="CH151" s="651"/>
      <c r="CI151" s="651"/>
      <c r="CJ151" s="651"/>
      <c r="CK151" s="651"/>
      <c r="CL151" s="651"/>
      <c r="CM151" s="651"/>
      <c r="CN151" s="651"/>
      <c r="CO151" s="651"/>
      <c r="CP151" s="651"/>
      <c r="CQ151" s="651"/>
      <c r="CR151" s="651"/>
      <c r="CS151" s="651"/>
      <c r="CT151" s="651"/>
      <c r="CU151" s="651"/>
      <c r="CV151" s="651"/>
      <c r="CW151" s="651"/>
      <c r="CX151" s="651"/>
      <c r="CY151" s="651"/>
      <c r="CZ151" s="651"/>
      <c r="DA151" s="651"/>
      <c r="DB151" s="651"/>
      <c r="DC151" s="651"/>
      <c r="DD151" s="651"/>
      <c r="DE151" s="651"/>
      <c r="DF151" s="651"/>
      <c r="DG151" s="651"/>
      <c r="DH151" s="651"/>
      <c r="DI151" s="651"/>
      <c r="DJ151" s="651"/>
      <c r="DK151" s="651"/>
      <c r="DL151" s="651"/>
      <c r="DM151" s="651"/>
      <c r="DN151" s="651"/>
      <c r="DO151" s="651"/>
      <c r="DP151" s="651"/>
      <c r="DQ151" s="651"/>
      <c r="DR151" s="651"/>
      <c r="DS151" s="651"/>
      <c r="DT151" s="651"/>
      <c r="DU151" s="651"/>
      <c r="DV151" s="651"/>
      <c r="DW151" s="651"/>
      <c r="DX151" s="651"/>
      <c r="DY151" s="651"/>
    </row>
    <row r="152" ht="12.0" customHeight="1">
      <c r="A152" s="651">
        <v>202110.0</v>
      </c>
      <c r="B152" s="651"/>
      <c r="C152" s="651"/>
      <c r="D152" s="651"/>
      <c r="E152" s="651"/>
      <c r="F152" s="651"/>
      <c r="G152" s="651"/>
      <c r="H152" s="651"/>
      <c r="I152" s="651"/>
      <c r="J152" s="651"/>
      <c r="K152" s="651"/>
      <c r="L152" s="651"/>
      <c r="M152" s="651"/>
      <c r="N152" s="651"/>
      <c r="O152" s="651"/>
      <c r="P152" s="651"/>
      <c r="Q152" s="651"/>
      <c r="R152" s="651"/>
      <c r="S152" s="651"/>
      <c r="T152" s="651"/>
      <c r="U152" s="651"/>
      <c r="V152" s="651"/>
      <c r="W152" s="651"/>
      <c r="X152" s="651"/>
      <c r="Y152" s="651"/>
      <c r="Z152" s="651"/>
      <c r="AA152" s="651"/>
      <c r="AB152" s="651"/>
      <c r="AC152" s="651"/>
      <c r="AD152" s="651"/>
      <c r="AE152" s="651"/>
      <c r="AF152" s="651"/>
      <c r="AG152" s="651"/>
      <c r="AH152" s="651"/>
      <c r="AI152" s="651"/>
      <c r="AJ152" s="651"/>
      <c r="AK152" s="651"/>
      <c r="AL152" s="651"/>
      <c r="AM152" s="651"/>
      <c r="AN152" s="651"/>
      <c r="AO152" s="651"/>
      <c r="AP152" s="651"/>
      <c r="AQ152" s="651"/>
      <c r="AR152" s="651"/>
      <c r="AS152" s="651"/>
      <c r="AT152" s="651"/>
      <c r="AU152" s="651"/>
      <c r="AV152" s="651"/>
      <c r="AW152" s="651"/>
      <c r="AX152" s="651"/>
      <c r="AY152" s="651"/>
      <c r="AZ152" s="651"/>
      <c r="BA152" s="651"/>
      <c r="BB152" s="651"/>
      <c r="BC152" s="651"/>
      <c r="BD152" s="651"/>
      <c r="BE152" s="651"/>
      <c r="BF152" s="651"/>
      <c r="BG152" s="651"/>
      <c r="BH152" s="651"/>
      <c r="BI152" s="651"/>
      <c r="BJ152" s="651"/>
      <c r="BK152" s="651"/>
      <c r="BL152" s="651"/>
      <c r="BM152" s="651"/>
      <c r="BN152" s="651"/>
      <c r="BO152" s="651"/>
      <c r="BP152" s="651"/>
      <c r="BQ152" s="651"/>
      <c r="BR152" s="651"/>
      <c r="BS152" s="651"/>
      <c r="BT152" s="651"/>
      <c r="BU152" s="651"/>
      <c r="BV152" s="651"/>
      <c r="BW152" s="651"/>
      <c r="BX152" s="651"/>
      <c r="BY152" s="651"/>
      <c r="BZ152" s="651"/>
      <c r="CA152" s="651"/>
      <c r="CB152" s="651"/>
      <c r="CC152" s="651"/>
      <c r="CD152" s="651"/>
      <c r="CE152" s="651"/>
      <c r="CF152" s="651"/>
      <c r="CG152" s="651"/>
      <c r="CH152" s="651"/>
      <c r="CI152" s="651"/>
      <c r="CJ152" s="651"/>
      <c r="CK152" s="651"/>
      <c r="CL152" s="651"/>
      <c r="CM152" s="651"/>
      <c r="CN152" s="651"/>
      <c r="CO152" s="651"/>
      <c r="CP152" s="651"/>
      <c r="CQ152" s="651"/>
      <c r="CR152" s="651"/>
      <c r="CS152" s="651"/>
      <c r="CT152" s="651"/>
      <c r="CU152" s="651"/>
      <c r="CV152" s="651"/>
      <c r="CW152" s="651"/>
      <c r="CX152" s="651"/>
      <c r="CY152" s="651"/>
      <c r="CZ152" s="651"/>
      <c r="DA152" s="651"/>
      <c r="DB152" s="651"/>
      <c r="DC152" s="651"/>
      <c r="DD152" s="651"/>
      <c r="DE152" s="651"/>
      <c r="DF152" s="651"/>
      <c r="DG152" s="651"/>
      <c r="DH152" s="651"/>
      <c r="DI152" s="651"/>
      <c r="DJ152" s="651"/>
      <c r="DK152" s="651"/>
      <c r="DL152" s="651"/>
      <c r="DM152" s="651"/>
      <c r="DN152" s="651"/>
      <c r="DO152" s="651"/>
      <c r="DP152" s="651"/>
      <c r="DQ152" s="651"/>
      <c r="DR152" s="651"/>
      <c r="DS152" s="651"/>
      <c r="DT152" s="651"/>
      <c r="DU152" s="651"/>
      <c r="DV152" s="651"/>
      <c r="DW152" s="651"/>
      <c r="DX152" s="651"/>
      <c r="DY152" s="651"/>
    </row>
    <row r="153" ht="12.0" customHeight="1">
      <c r="A153" s="651">
        <v>202111.0</v>
      </c>
      <c r="B153" s="651"/>
      <c r="C153" s="651"/>
      <c r="D153" s="651"/>
      <c r="E153" s="651"/>
      <c r="F153" s="651"/>
      <c r="G153" s="651"/>
      <c r="H153" s="651"/>
      <c r="I153" s="651"/>
      <c r="J153" s="651"/>
      <c r="K153" s="651"/>
      <c r="L153" s="651"/>
      <c r="M153" s="651"/>
      <c r="N153" s="651"/>
      <c r="O153" s="651"/>
      <c r="P153" s="651"/>
      <c r="Q153" s="651"/>
      <c r="R153" s="651"/>
      <c r="S153" s="651"/>
      <c r="T153" s="651"/>
      <c r="U153" s="651"/>
      <c r="V153" s="651"/>
      <c r="W153" s="651"/>
      <c r="X153" s="651"/>
      <c r="Y153" s="651"/>
      <c r="Z153" s="651"/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651"/>
      <c r="BL153" s="651"/>
      <c r="BM153" s="651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  <c r="BX153" s="651"/>
      <c r="BY153" s="651"/>
      <c r="BZ153" s="651"/>
      <c r="CA153" s="651"/>
      <c r="CB153" s="651"/>
      <c r="CC153" s="651"/>
      <c r="CD153" s="651"/>
      <c r="CE153" s="651"/>
      <c r="CF153" s="651"/>
      <c r="CG153" s="651"/>
      <c r="CH153" s="651"/>
      <c r="CI153" s="651"/>
      <c r="CJ153" s="651"/>
      <c r="CK153" s="651"/>
      <c r="CL153" s="651"/>
      <c r="CM153" s="651"/>
      <c r="CN153" s="651"/>
      <c r="CO153" s="651"/>
      <c r="CP153" s="651"/>
      <c r="CQ153" s="651"/>
      <c r="CR153" s="651"/>
      <c r="CS153" s="651"/>
      <c r="CT153" s="651"/>
      <c r="CU153" s="651"/>
      <c r="CV153" s="651"/>
      <c r="CW153" s="651"/>
      <c r="CX153" s="651"/>
      <c r="CY153" s="651"/>
      <c r="CZ153" s="651"/>
      <c r="DA153" s="651"/>
      <c r="DB153" s="651"/>
      <c r="DC153" s="651"/>
      <c r="DD153" s="651"/>
      <c r="DE153" s="651"/>
      <c r="DF153" s="651"/>
      <c r="DG153" s="651"/>
      <c r="DH153" s="651"/>
      <c r="DI153" s="651"/>
      <c r="DJ153" s="651"/>
      <c r="DK153" s="651"/>
      <c r="DL153" s="651"/>
      <c r="DM153" s="651"/>
      <c r="DN153" s="651"/>
      <c r="DO153" s="651"/>
      <c r="DP153" s="651"/>
      <c r="DQ153" s="651"/>
      <c r="DR153" s="651"/>
      <c r="DS153" s="651"/>
      <c r="DT153" s="651"/>
      <c r="DU153" s="651"/>
      <c r="DV153" s="651"/>
      <c r="DW153" s="651"/>
      <c r="DX153" s="651"/>
      <c r="DY153" s="651"/>
    </row>
    <row r="154" ht="12.0" customHeight="1">
      <c r="A154" s="651">
        <v>202112.0</v>
      </c>
      <c r="B154" s="651"/>
      <c r="C154" s="651"/>
      <c r="D154" s="651"/>
      <c r="E154" s="651"/>
      <c r="F154" s="651"/>
      <c r="G154" s="651"/>
      <c r="H154" s="651"/>
      <c r="I154" s="651"/>
      <c r="J154" s="651"/>
      <c r="K154" s="651"/>
      <c r="L154" s="651"/>
      <c r="M154" s="651"/>
      <c r="N154" s="651"/>
      <c r="O154" s="651"/>
      <c r="P154" s="651"/>
      <c r="Q154" s="651"/>
      <c r="R154" s="651"/>
      <c r="S154" s="651"/>
      <c r="T154" s="651"/>
      <c r="U154" s="651"/>
      <c r="V154" s="651"/>
      <c r="W154" s="651"/>
      <c r="X154" s="651"/>
      <c r="Y154" s="651"/>
      <c r="Z154" s="651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651"/>
      <c r="BL154" s="651"/>
      <c r="BM154" s="651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  <c r="BX154" s="651"/>
      <c r="BY154" s="651"/>
      <c r="BZ154" s="651"/>
      <c r="CA154" s="651"/>
      <c r="CB154" s="651"/>
      <c r="CC154" s="651"/>
      <c r="CD154" s="651"/>
      <c r="CE154" s="651"/>
      <c r="CF154" s="651"/>
      <c r="CG154" s="651"/>
      <c r="CH154" s="651"/>
      <c r="CI154" s="651"/>
      <c r="CJ154" s="651"/>
      <c r="CK154" s="651"/>
      <c r="CL154" s="651"/>
      <c r="CM154" s="651"/>
      <c r="CN154" s="651"/>
      <c r="CO154" s="651"/>
      <c r="CP154" s="651"/>
      <c r="CQ154" s="651"/>
      <c r="CR154" s="651"/>
      <c r="CS154" s="651"/>
      <c r="CT154" s="651"/>
      <c r="CU154" s="651"/>
      <c r="CV154" s="651"/>
      <c r="CW154" s="651"/>
      <c r="CX154" s="651"/>
      <c r="CY154" s="651"/>
      <c r="CZ154" s="651"/>
      <c r="DA154" s="651"/>
      <c r="DB154" s="651"/>
      <c r="DC154" s="651"/>
      <c r="DD154" s="651"/>
      <c r="DE154" s="651"/>
      <c r="DF154" s="651"/>
      <c r="DG154" s="651"/>
      <c r="DH154" s="651"/>
      <c r="DI154" s="651"/>
      <c r="DJ154" s="651"/>
      <c r="DK154" s="651"/>
      <c r="DL154" s="651"/>
      <c r="DM154" s="651"/>
      <c r="DN154" s="651"/>
      <c r="DO154" s="651"/>
      <c r="DP154" s="651"/>
      <c r="DQ154" s="651"/>
      <c r="DR154" s="651"/>
      <c r="DS154" s="651"/>
      <c r="DT154" s="651"/>
      <c r="DU154" s="651"/>
      <c r="DV154" s="651"/>
      <c r="DW154" s="651"/>
      <c r="DX154" s="651"/>
      <c r="DY154" s="651"/>
    </row>
    <row r="155" ht="12.0" customHeight="1">
      <c r="A155" s="651">
        <v>202201.0</v>
      </c>
      <c r="B155" s="651"/>
      <c r="C155" s="651"/>
      <c r="D155" s="651"/>
      <c r="E155" s="651"/>
      <c r="F155" s="651"/>
      <c r="G155" s="651"/>
      <c r="H155" s="651"/>
      <c r="I155" s="651"/>
      <c r="J155" s="651"/>
      <c r="K155" s="651"/>
      <c r="L155" s="651"/>
      <c r="M155" s="651"/>
      <c r="N155" s="651"/>
      <c r="O155" s="651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651"/>
      <c r="BL155" s="651"/>
      <c r="BM155" s="651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  <c r="BX155" s="651"/>
      <c r="BY155" s="651"/>
      <c r="BZ155" s="651"/>
      <c r="CA155" s="651"/>
      <c r="CB155" s="651"/>
      <c r="CC155" s="651"/>
      <c r="CD155" s="651"/>
      <c r="CE155" s="651"/>
      <c r="CF155" s="651"/>
      <c r="CG155" s="651"/>
      <c r="CH155" s="651"/>
      <c r="CI155" s="651"/>
      <c r="CJ155" s="651"/>
      <c r="CK155" s="651"/>
      <c r="CL155" s="651"/>
      <c r="CM155" s="651"/>
      <c r="CN155" s="651"/>
      <c r="CO155" s="651"/>
      <c r="CP155" s="651"/>
      <c r="CQ155" s="651"/>
      <c r="CR155" s="651"/>
      <c r="CS155" s="651"/>
      <c r="CT155" s="651"/>
      <c r="CU155" s="651"/>
      <c r="CV155" s="651"/>
      <c r="CW155" s="651"/>
      <c r="CX155" s="651"/>
      <c r="CY155" s="651"/>
      <c r="CZ155" s="651"/>
      <c r="DA155" s="651"/>
      <c r="DB155" s="651"/>
      <c r="DC155" s="651"/>
      <c r="DD155" s="651"/>
      <c r="DE155" s="651"/>
      <c r="DF155" s="651"/>
      <c r="DG155" s="651"/>
      <c r="DH155" s="651"/>
      <c r="DI155" s="651"/>
      <c r="DJ155" s="651"/>
      <c r="DK155" s="651"/>
      <c r="DL155" s="651"/>
      <c r="DM155" s="651"/>
      <c r="DN155" s="651"/>
      <c r="DO155" s="651"/>
      <c r="DP155" s="651"/>
      <c r="DQ155" s="651"/>
      <c r="DR155" s="651"/>
      <c r="DS155" s="651"/>
      <c r="DT155" s="651"/>
      <c r="DU155" s="651"/>
      <c r="DV155" s="651"/>
      <c r="DW155" s="651"/>
      <c r="DX155" s="651"/>
      <c r="DY155" s="651"/>
    </row>
    <row r="156" ht="12.0" customHeight="1">
      <c r="A156" s="651">
        <v>202202.0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651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  <c r="BX156" s="651"/>
      <c r="BY156" s="651"/>
      <c r="BZ156" s="651"/>
      <c r="CA156" s="651"/>
      <c r="CB156" s="651"/>
      <c r="CC156" s="651"/>
      <c r="CD156" s="651"/>
      <c r="CE156" s="651"/>
      <c r="CF156" s="651"/>
      <c r="CG156" s="651"/>
      <c r="CH156" s="651"/>
      <c r="CI156" s="651"/>
      <c r="CJ156" s="651"/>
      <c r="CK156" s="651"/>
      <c r="CL156" s="651"/>
      <c r="CM156" s="651"/>
      <c r="CN156" s="651"/>
      <c r="CO156" s="651"/>
      <c r="CP156" s="651"/>
      <c r="CQ156" s="651"/>
      <c r="CR156" s="651"/>
      <c r="CS156" s="651"/>
      <c r="CT156" s="651"/>
      <c r="CU156" s="651"/>
      <c r="CV156" s="651"/>
      <c r="CW156" s="651"/>
      <c r="CX156" s="651"/>
      <c r="CY156" s="651"/>
      <c r="CZ156" s="651"/>
      <c r="DA156" s="651"/>
      <c r="DB156" s="651"/>
      <c r="DC156" s="651"/>
      <c r="DD156" s="651"/>
      <c r="DE156" s="651"/>
      <c r="DF156" s="651"/>
      <c r="DG156" s="651"/>
      <c r="DH156" s="651"/>
      <c r="DI156" s="651"/>
      <c r="DJ156" s="651"/>
      <c r="DK156" s="651"/>
      <c r="DL156" s="651"/>
      <c r="DM156" s="651"/>
      <c r="DN156" s="651"/>
      <c r="DO156" s="651"/>
      <c r="DP156" s="651"/>
      <c r="DQ156" s="651"/>
      <c r="DR156" s="651"/>
      <c r="DS156" s="651"/>
      <c r="DT156" s="651"/>
      <c r="DU156" s="651"/>
      <c r="DV156" s="651"/>
      <c r="DW156" s="651"/>
      <c r="DX156" s="651"/>
      <c r="DY156" s="651"/>
    </row>
    <row r="157" ht="12.0" customHeight="1">
      <c r="A157" s="651">
        <v>202203.0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651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  <c r="BX157" s="651"/>
      <c r="BY157" s="651"/>
      <c r="BZ157" s="651"/>
      <c r="CA157" s="651"/>
      <c r="CB157" s="651"/>
      <c r="CC157" s="651"/>
      <c r="CD157" s="651"/>
      <c r="CE157" s="651"/>
      <c r="CF157" s="651"/>
      <c r="CG157" s="651"/>
      <c r="CH157" s="651"/>
      <c r="CI157" s="651"/>
      <c r="CJ157" s="651"/>
      <c r="CK157" s="651"/>
      <c r="CL157" s="651"/>
      <c r="CM157" s="651"/>
      <c r="CN157" s="651"/>
      <c r="CO157" s="651"/>
      <c r="CP157" s="651"/>
      <c r="CQ157" s="651"/>
      <c r="CR157" s="651"/>
      <c r="CS157" s="651"/>
      <c r="CT157" s="651"/>
      <c r="CU157" s="651"/>
      <c r="CV157" s="651"/>
      <c r="CW157" s="651"/>
      <c r="CX157" s="651"/>
      <c r="CY157" s="651"/>
      <c r="CZ157" s="651"/>
      <c r="DA157" s="651"/>
      <c r="DB157" s="651"/>
      <c r="DC157" s="651"/>
      <c r="DD157" s="651"/>
      <c r="DE157" s="651"/>
      <c r="DF157" s="651"/>
      <c r="DG157" s="651"/>
      <c r="DH157" s="651"/>
      <c r="DI157" s="651"/>
      <c r="DJ157" s="651"/>
      <c r="DK157" s="651"/>
      <c r="DL157" s="651"/>
      <c r="DM157" s="651"/>
      <c r="DN157" s="651"/>
      <c r="DO157" s="651"/>
      <c r="DP157" s="651"/>
      <c r="DQ157" s="651"/>
      <c r="DR157" s="651"/>
      <c r="DS157" s="651"/>
      <c r="DT157" s="651"/>
      <c r="DU157" s="651"/>
      <c r="DV157" s="651"/>
      <c r="DW157" s="651"/>
      <c r="DX157" s="651"/>
      <c r="DY157" s="651"/>
    </row>
    <row r="158" ht="12.0" customHeight="1">
      <c r="A158" s="651">
        <v>202204.0</v>
      </c>
      <c r="B158" s="651"/>
      <c r="C158" s="651"/>
      <c r="D158" s="651"/>
      <c r="E158" s="651"/>
      <c r="F158" s="651"/>
      <c r="G158" s="651"/>
      <c r="H158" s="651"/>
      <c r="I158" s="651"/>
      <c r="J158" s="651"/>
      <c r="K158" s="651"/>
      <c r="L158" s="651"/>
      <c r="M158" s="651"/>
      <c r="N158" s="651"/>
      <c r="O158" s="651"/>
      <c r="P158" s="651"/>
      <c r="Q158" s="651"/>
      <c r="R158" s="651"/>
      <c r="S158" s="651"/>
      <c r="T158" s="651"/>
      <c r="U158" s="651"/>
      <c r="V158" s="651"/>
      <c r="W158" s="651"/>
      <c r="X158" s="651"/>
      <c r="Y158" s="651"/>
      <c r="Z158" s="651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651"/>
      <c r="BL158" s="651"/>
      <c r="BM158" s="651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  <c r="BX158" s="651"/>
      <c r="BY158" s="651"/>
      <c r="BZ158" s="651"/>
      <c r="CA158" s="651"/>
      <c r="CB158" s="651"/>
      <c r="CC158" s="651"/>
      <c r="CD158" s="651"/>
      <c r="CE158" s="651"/>
      <c r="CF158" s="651"/>
      <c r="CG158" s="651"/>
      <c r="CH158" s="651"/>
      <c r="CI158" s="651"/>
      <c r="CJ158" s="651"/>
      <c r="CK158" s="651"/>
      <c r="CL158" s="651"/>
      <c r="CM158" s="651"/>
      <c r="CN158" s="651"/>
      <c r="CO158" s="651"/>
      <c r="CP158" s="651"/>
      <c r="CQ158" s="651"/>
      <c r="CR158" s="651"/>
      <c r="CS158" s="651"/>
      <c r="CT158" s="651"/>
      <c r="CU158" s="651"/>
      <c r="CV158" s="651"/>
      <c r="CW158" s="651"/>
      <c r="CX158" s="651"/>
      <c r="CY158" s="651"/>
      <c r="CZ158" s="651"/>
      <c r="DA158" s="651"/>
      <c r="DB158" s="651"/>
      <c r="DC158" s="651"/>
      <c r="DD158" s="651"/>
      <c r="DE158" s="651"/>
      <c r="DF158" s="651"/>
      <c r="DG158" s="651"/>
      <c r="DH158" s="651"/>
      <c r="DI158" s="651"/>
      <c r="DJ158" s="651"/>
      <c r="DK158" s="651"/>
      <c r="DL158" s="651"/>
      <c r="DM158" s="651"/>
      <c r="DN158" s="651"/>
      <c r="DO158" s="651"/>
      <c r="DP158" s="651"/>
      <c r="DQ158" s="651"/>
      <c r="DR158" s="651"/>
      <c r="DS158" s="651"/>
      <c r="DT158" s="651"/>
      <c r="DU158" s="651"/>
      <c r="DV158" s="651"/>
      <c r="DW158" s="651"/>
      <c r="DX158" s="651"/>
      <c r="DY158" s="651"/>
    </row>
    <row r="159" ht="12.0" customHeight="1">
      <c r="A159" s="651">
        <v>202205.0</v>
      </c>
      <c r="B159" s="651"/>
      <c r="C159" s="651"/>
      <c r="D159" s="651"/>
      <c r="E159" s="651"/>
      <c r="F159" s="651"/>
      <c r="G159" s="651"/>
      <c r="H159" s="651"/>
      <c r="I159" s="651"/>
      <c r="J159" s="651"/>
      <c r="K159" s="651"/>
      <c r="L159" s="651"/>
      <c r="M159" s="651"/>
      <c r="N159" s="651"/>
      <c r="O159" s="651"/>
      <c r="P159" s="651"/>
      <c r="Q159" s="651"/>
      <c r="R159" s="651"/>
      <c r="S159" s="651"/>
      <c r="T159" s="651"/>
      <c r="U159" s="651"/>
      <c r="V159" s="651"/>
      <c r="W159" s="651"/>
      <c r="X159" s="651"/>
      <c r="Y159" s="651"/>
      <c r="Z159" s="651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651"/>
      <c r="BL159" s="651"/>
      <c r="BM159" s="651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  <c r="BX159" s="651"/>
      <c r="BY159" s="651"/>
      <c r="BZ159" s="651"/>
      <c r="CA159" s="651"/>
      <c r="CB159" s="651"/>
      <c r="CC159" s="651"/>
      <c r="CD159" s="651"/>
      <c r="CE159" s="651"/>
      <c r="CF159" s="651"/>
      <c r="CG159" s="651"/>
      <c r="CH159" s="651"/>
      <c r="CI159" s="651"/>
      <c r="CJ159" s="651"/>
      <c r="CK159" s="651"/>
      <c r="CL159" s="651"/>
      <c r="CM159" s="651"/>
      <c r="CN159" s="651"/>
      <c r="CO159" s="651"/>
      <c r="CP159" s="651"/>
      <c r="CQ159" s="651"/>
      <c r="CR159" s="651"/>
      <c r="CS159" s="651"/>
      <c r="CT159" s="651"/>
      <c r="CU159" s="651"/>
      <c r="CV159" s="651"/>
      <c r="CW159" s="651"/>
      <c r="CX159" s="651"/>
      <c r="CY159" s="651"/>
      <c r="CZ159" s="651"/>
      <c r="DA159" s="651"/>
      <c r="DB159" s="651"/>
      <c r="DC159" s="651"/>
      <c r="DD159" s="651"/>
      <c r="DE159" s="651"/>
      <c r="DF159" s="651"/>
      <c r="DG159" s="651"/>
      <c r="DH159" s="651"/>
      <c r="DI159" s="651"/>
      <c r="DJ159" s="651"/>
      <c r="DK159" s="651"/>
      <c r="DL159" s="651"/>
      <c r="DM159" s="651"/>
      <c r="DN159" s="651"/>
      <c r="DO159" s="651"/>
      <c r="DP159" s="651"/>
      <c r="DQ159" s="651"/>
      <c r="DR159" s="651"/>
      <c r="DS159" s="651"/>
      <c r="DT159" s="651"/>
      <c r="DU159" s="651"/>
      <c r="DV159" s="651"/>
      <c r="DW159" s="651"/>
      <c r="DX159" s="651"/>
      <c r="DY159" s="651"/>
    </row>
    <row r="160" ht="12.0" customHeight="1">
      <c r="A160" s="651">
        <v>202206.0</v>
      </c>
      <c r="B160" s="651"/>
      <c r="C160" s="651"/>
      <c r="D160" s="651"/>
      <c r="E160" s="651"/>
      <c r="F160" s="651"/>
      <c r="G160" s="651"/>
      <c r="H160" s="651"/>
      <c r="I160" s="651"/>
      <c r="J160" s="651"/>
      <c r="K160" s="651"/>
      <c r="L160" s="651"/>
      <c r="M160" s="651"/>
      <c r="N160" s="651"/>
      <c r="O160" s="651"/>
      <c r="P160" s="651"/>
      <c r="Q160" s="651"/>
      <c r="R160" s="651"/>
      <c r="S160" s="651"/>
      <c r="T160" s="651"/>
      <c r="U160" s="651"/>
      <c r="V160" s="651"/>
      <c r="W160" s="651"/>
      <c r="X160" s="651"/>
      <c r="Y160" s="651"/>
      <c r="Z160" s="651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51"/>
      <c r="BL160" s="651"/>
      <c r="BM160" s="651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  <c r="BX160" s="651"/>
      <c r="BY160" s="651"/>
      <c r="BZ160" s="651"/>
      <c r="CA160" s="651"/>
      <c r="CB160" s="651"/>
      <c r="CC160" s="651"/>
      <c r="CD160" s="651"/>
      <c r="CE160" s="651"/>
      <c r="CF160" s="651"/>
      <c r="CG160" s="651"/>
      <c r="CH160" s="651"/>
      <c r="CI160" s="651"/>
      <c r="CJ160" s="651"/>
      <c r="CK160" s="651"/>
      <c r="CL160" s="651"/>
      <c r="CM160" s="651"/>
      <c r="CN160" s="651"/>
      <c r="CO160" s="651"/>
      <c r="CP160" s="651"/>
      <c r="CQ160" s="651"/>
      <c r="CR160" s="651"/>
      <c r="CS160" s="651"/>
      <c r="CT160" s="651"/>
      <c r="CU160" s="651"/>
      <c r="CV160" s="651"/>
      <c r="CW160" s="651"/>
      <c r="CX160" s="651"/>
      <c r="CY160" s="651"/>
      <c r="CZ160" s="651"/>
      <c r="DA160" s="651"/>
      <c r="DB160" s="651"/>
      <c r="DC160" s="651"/>
      <c r="DD160" s="651"/>
      <c r="DE160" s="651"/>
      <c r="DF160" s="651"/>
      <c r="DG160" s="651"/>
      <c r="DH160" s="651"/>
      <c r="DI160" s="651"/>
      <c r="DJ160" s="651"/>
      <c r="DK160" s="651"/>
      <c r="DL160" s="651"/>
      <c r="DM160" s="651"/>
      <c r="DN160" s="651"/>
      <c r="DO160" s="651"/>
      <c r="DP160" s="651"/>
      <c r="DQ160" s="651"/>
      <c r="DR160" s="651"/>
      <c r="DS160" s="651"/>
      <c r="DT160" s="651"/>
      <c r="DU160" s="651"/>
      <c r="DV160" s="651"/>
      <c r="DW160" s="651"/>
      <c r="DX160" s="651"/>
      <c r="DY160" s="651"/>
    </row>
    <row r="161" ht="12.0" customHeight="1">
      <c r="A161" s="651">
        <v>202207.0</v>
      </c>
      <c r="B161" s="651"/>
      <c r="C161" s="651"/>
      <c r="D161" s="651"/>
      <c r="E161" s="651"/>
      <c r="F161" s="651"/>
      <c r="G161" s="651"/>
      <c r="H161" s="651"/>
      <c r="I161" s="651"/>
      <c r="J161" s="651"/>
      <c r="K161" s="651"/>
      <c r="L161" s="651"/>
      <c r="M161" s="651"/>
      <c r="N161" s="651"/>
      <c r="O161" s="651"/>
      <c r="P161" s="651"/>
      <c r="Q161" s="651"/>
      <c r="R161" s="651"/>
      <c r="S161" s="651"/>
      <c r="T161" s="651"/>
      <c r="U161" s="651"/>
      <c r="V161" s="651"/>
      <c r="W161" s="651"/>
      <c r="X161" s="651"/>
      <c r="Y161" s="651"/>
      <c r="Z161" s="651"/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651"/>
      <c r="BL161" s="651"/>
      <c r="BM161" s="651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  <c r="BX161" s="651"/>
      <c r="BY161" s="651"/>
      <c r="BZ161" s="651"/>
      <c r="CA161" s="651"/>
      <c r="CB161" s="651"/>
      <c r="CC161" s="651"/>
      <c r="CD161" s="651"/>
      <c r="CE161" s="651"/>
      <c r="CF161" s="651"/>
      <c r="CG161" s="651"/>
      <c r="CH161" s="651"/>
      <c r="CI161" s="651"/>
      <c r="CJ161" s="651"/>
      <c r="CK161" s="651"/>
      <c r="CL161" s="651"/>
      <c r="CM161" s="651"/>
      <c r="CN161" s="651"/>
      <c r="CO161" s="651"/>
      <c r="CP161" s="651"/>
      <c r="CQ161" s="651"/>
      <c r="CR161" s="651"/>
      <c r="CS161" s="651"/>
      <c r="CT161" s="651"/>
      <c r="CU161" s="651"/>
      <c r="CV161" s="651"/>
      <c r="CW161" s="651"/>
      <c r="CX161" s="651"/>
      <c r="CY161" s="651"/>
      <c r="CZ161" s="651"/>
      <c r="DA161" s="651"/>
      <c r="DB161" s="651"/>
      <c r="DC161" s="651"/>
      <c r="DD161" s="651"/>
      <c r="DE161" s="651"/>
      <c r="DF161" s="651"/>
      <c r="DG161" s="651"/>
      <c r="DH161" s="651"/>
      <c r="DI161" s="651"/>
      <c r="DJ161" s="651"/>
      <c r="DK161" s="651"/>
      <c r="DL161" s="651"/>
      <c r="DM161" s="651"/>
      <c r="DN161" s="651"/>
      <c r="DO161" s="651"/>
      <c r="DP161" s="651"/>
      <c r="DQ161" s="651"/>
      <c r="DR161" s="651"/>
      <c r="DS161" s="651"/>
      <c r="DT161" s="651"/>
      <c r="DU161" s="651"/>
      <c r="DV161" s="651"/>
      <c r="DW161" s="651"/>
      <c r="DX161" s="651"/>
      <c r="DY161" s="651"/>
    </row>
    <row r="162" ht="12.0" customHeight="1">
      <c r="A162" s="651">
        <v>202208.0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651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  <c r="BX162" s="651"/>
      <c r="BY162" s="651"/>
      <c r="BZ162" s="651"/>
      <c r="CA162" s="651"/>
      <c r="CB162" s="651"/>
      <c r="CC162" s="651"/>
      <c r="CD162" s="651"/>
      <c r="CE162" s="651"/>
      <c r="CF162" s="651"/>
      <c r="CG162" s="651"/>
      <c r="CH162" s="651"/>
      <c r="CI162" s="651"/>
      <c r="CJ162" s="651"/>
      <c r="CK162" s="651"/>
      <c r="CL162" s="651"/>
      <c r="CM162" s="651"/>
      <c r="CN162" s="651"/>
      <c r="CO162" s="651"/>
      <c r="CP162" s="651"/>
      <c r="CQ162" s="651"/>
      <c r="CR162" s="651"/>
      <c r="CS162" s="651"/>
      <c r="CT162" s="651"/>
      <c r="CU162" s="651"/>
      <c r="CV162" s="651"/>
      <c r="CW162" s="651"/>
      <c r="CX162" s="651"/>
      <c r="CY162" s="651"/>
      <c r="CZ162" s="651"/>
      <c r="DA162" s="651"/>
      <c r="DB162" s="651"/>
      <c r="DC162" s="651"/>
      <c r="DD162" s="651"/>
      <c r="DE162" s="651"/>
      <c r="DF162" s="651"/>
      <c r="DG162" s="651"/>
      <c r="DH162" s="651"/>
      <c r="DI162" s="651"/>
      <c r="DJ162" s="651"/>
      <c r="DK162" s="651"/>
      <c r="DL162" s="651"/>
      <c r="DM162" s="651"/>
      <c r="DN162" s="651"/>
      <c r="DO162" s="651"/>
      <c r="DP162" s="651"/>
      <c r="DQ162" s="651"/>
      <c r="DR162" s="651"/>
      <c r="DS162" s="651"/>
      <c r="DT162" s="651"/>
      <c r="DU162" s="651"/>
      <c r="DV162" s="651"/>
      <c r="DW162" s="651"/>
      <c r="DX162" s="651"/>
      <c r="DY162" s="651"/>
    </row>
    <row r="163" ht="12.0" customHeight="1">
      <c r="A163" s="651">
        <v>202209.0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651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  <c r="BX163" s="651"/>
      <c r="BY163" s="651"/>
      <c r="BZ163" s="651"/>
      <c r="CA163" s="651"/>
      <c r="CB163" s="651"/>
      <c r="CC163" s="651"/>
      <c r="CD163" s="651"/>
      <c r="CE163" s="651"/>
      <c r="CF163" s="651"/>
      <c r="CG163" s="651"/>
      <c r="CH163" s="651"/>
      <c r="CI163" s="651"/>
      <c r="CJ163" s="651"/>
      <c r="CK163" s="651"/>
      <c r="CL163" s="651"/>
      <c r="CM163" s="651"/>
      <c r="CN163" s="651"/>
      <c r="CO163" s="651"/>
      <c r="CP163" s="651"/>
      <c r="CQ163" s="651"/>
      <c r="CR163" s="651"/>
      <c r="CS163" s="651"/>
      <c r="CT163" s="651"/>
      <c r="CU163" s="651"/>
      <c r="CV163" s="651"/>
      <c r="CW163" s="651"/>
      <c r="CX163" s="651"/>
      <c r="CY163" s="651"/>
      <c r="CZ163" s="651"/>
      <c r="DA163" s="651"/>
      <c r="DB163" s="651"/>
      <c r="DC163" s="651"/>
      <c r="DD163" s="651"/>
      <c r="DE163" s="651"/>
      <c r="DF163" s="651"/>
      <c r="DG163" s="651"/>
      <c r="DH163" s="651"/>
      <c r="DI163" s="651"/>
      <c r="DJ163" s="651"/>
      <c r="DK163" s="651"/>
      <c r="DL163" s="651"/>
      <c r="DM163" s="651"/>
      <c r="DN163" s="651"/>
      <c r="DO163" s="651"/>
      <c r="DP163" s="651"/>
      <c r="DQ163" s="651"/>
      <c r="DR163" s="651"/>
      <c r="DS163" s="651"/>
      <c r="DT163" s="651"/>
      <c r="DU163" s="651"/>
      <c r="DV163" s="651"/>
      <c r="DW163" s="651"/>
      <c r="DX163" s="651"/>
      <c r="DY163" s="651"/>
    </row>
    <row r="164" ht="12.0" customHeight="1">
      <c r="A164" s="651">
        <v>202210.0</v>
      </c>
      <c r="B164" s="651"/>
      <c r="C164" s="651"/>
      <c r="D164" s="651"/>
      <c r="E164" s="651"/>
      <c r="F164" s="651"/>
      <c r="G164" s="651"/>
      <c r="H164" s="651"/>
      <c r="I164" s="651"/>
      <c r="J164" s="651"/>
      <c r="K164" s="651"/>
      <c r="L164" s="651"/>
      <c r="M164" s="651"/>
      <c r="N164" s="651"/>
      <c r="O164" s="651"/>
      <c r="P164" s="651"/>
      <c r="Q164" s="651"/>
      <c r="R164" s="651"/>
      <c r="S164" s="651"/>
      <c r="T164" s="651"/>
      <c r="U164" s="651"/>
      <c r="V164" s="651"/>
      <c r="W164" s="651"/>
      <c r="X164" s="651"/>
      <c r="Y164" s="651"/>
      <c r="Z164" s="651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51"/>
      <c r="BL164" s="651"/>
      <c r="BM164" s="651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  <c r="BX164" s="651"/>
      <c r="BY164" s="651"/>
      <c r="BZ164" s="651"/>
      <c r="CA164" s="651"/>
      <c r="CB164" s="651"/>
      <c r="CC164" s="651"/>
      <c r="CD164" s="651"/>
      <c r="CE164" s="651"/>
      <c r="CF164" s="651"/>
      <c r="CG164" s="651"/>
      <c r="CH164" s="651"/>
      <c r="CI164" s="651"/>
      <c r="CJ164" s="651"/>
      <c r="CK164" s="651"/>
      <c r="CL164" s="651"/>
      <c r="CM164" s="651"/>
      <c r="CN164" s="651"/>
      <c r="CO164" s="651"/>
      <c r="CP164" s="651"/>
      <c r="CQ164" s="651"/>
      <c r="CR164" s="651"/>
      <c r="CS164" s="651"/>
      <c r="CT164" s="651"/>
      <c r="CU164" s="651"/>
      <c r="CV164" s="651"/>
      <c r="CW164" s="651"/>
      <c r="CX164" s="651"/>
      <c r="CY164" s="651"/>
      <c r="CZ164" s="651"/>
      <c r="DA164" s="651"/>
      <c r="DB164" s="651"/>
      <c r="DC164" s="651"/>
      <c r="DD164" s="651"/>
      <c r="DE164" s="651"/>
      <c r="DF164" s="651"/>
      <c r="DG164" s="651"/>
      <c r="DH164" s="651"/>
      <c r="DI164" s="651"/>
      <c r="DJ164" s="651"/>
      <c r="DK164" s="651"/>
      <c r="DL164" s="651"/>
      <c r="DM164" s="651"/>
      <c r="DN164" s="651"/>
      <c r="DO164" s="651"/>
      <c r="DP164" s="651"/>
      <c r="DQ164" s="651"/>
      <c r="DR164" s="651"/>
      <c r="DS164" s="651"/>
      <c r="DT164" s="651"/>
      <c r="DU164" s="651"/>
      <c r="DV164" s="651"/>
      <c r="DW164" s="651"/>
      <c r="DX164" s="651"/>
      <c r="DY164" s="651"/>
    </row>
    <row r="165" ht="12.0" customHeight="1">
      <c r="A165" s="651">
        <v>202211.0</v>
      </c>
      <c r="B165" s="651"/>
      <c r="C165" s="651"/>
      <c r="D165" s="651"/>
      <c r="E165" s="651"/>
      <c r="F165" s="651"/>
      <c r="G165" s="651"/>
      <c r="H165" s="651"/>
      <c r="I165" s="651"/>
      <c r="J165" s="651"/>
      <c r="K165" s="651"/>
      <c r="L165" s="651"/>
      <c r="M165" s="651"/>
      <c r="N165" s="651"/>
      <c r="O165" s="651"/>
      <c r="P165" s="651"/>
      <c r="Q165" s="651"/>
      <c r="R165" s="651"/>
      <c r="S165" s="651"/>
      <c r="T165" s="651"/>
      <c r="U165" s="651"/>
      <c r="V165" s="651"/>
      <c r="W165" s="651"/>
      <c r="X165" s="651"/>
      <c r="Y165" s="651"/>
      <c r="Z165" s="651"/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651"/>
      <c r="BL165" s="651"/>
      <c r="BM165" s="651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  <c r="BX165" s="651"/>
      <c r="BY165" s="651"/>
      <c r="BZ165" s="651"/>
      <c r="CA165" s="651"/>
      <c r="CB165" s="651"/>
      <c r="CC165" s="651"/>
      <c r="CD165" s="651"/>
      <c r="CE165" s="651"/>
      <c r="CF165" s="651"/>
      <c r="CG165" s="651"/>
      <c r="CH165" s="651"/>
      <c r="CI165" s="651"/>
      <c r="CJ165" s="651"/>
      <c r="CK165" s="651"/>
      <c r="CL165" s="651"/>
      <c r="CM165" s="651"/>
      <c r="CN165" s="651"/>
      <c r="CO165" s="651"/>
      <c r="CP165" s="651"/>
      <c r="CQ165" s="651"/>
      <c r="CR165" s="651"/>
      <c r="CS165" s="651"/>
      <c r="CT165" s="651"/>
      <c r="CU165" s="651"/>
      <c r="CV165" s="651"/>
      <c r="CW165" s="651"/>
      <c r="CX165" s="651"/>
      <c r="CY165" s="651"/>
      <c r="CZ165" s="651"/>
      <c r="DA165" s="651"/>
      <c r="DB165" s="651"/>
      <c r="DC165" s="651"/>
      <c r="DD165" s="651"/>
      <c r="DE165" s="651"/>
      <c r="DF165" s="651"/>
      <c r="DG165" s="651"/>
      <c r="DH165" s="651"/>
      <c r="DI165" s="651"/>
      <c r="DJ165" s="651"/>
      <c r="DK165" s="651"/>
      <c r="DL165" s="651"/>
      <c r="DM165" s="651"/>
      <c r="DN165" s="651"/>
      <c r="DO165" s="651"/>
      <c r="DP165" s="651"/>
      <c r="DQ165" s="651"/>
      <c r="DR165" s="651"/>
      <c r="DS165" s="651"/>
      <c r="DT165" s="651"/>
      <c r="DU165" s="651"/>
      <c r="DV165" s="651"/>
      <c r="DW165" s="651"/>
      <c r="DX165" s="651"/>
      <c r="DY165" s="651"/>
    </row>
    <row r="166" ht="12.0" customHeight="1">
      <c r="A166" s="651">
        <v>202212.0</v>
      </c>
      <c r="B166" s="651"/>
      <c r="C166" s="651"/>
      <c r="D166" s="651"/>
      <c r="E166" s="651"/>
      <c r="F166" s="651"/>
      <c r="G166" s="651"/>
      <c r="H166" s="651"/>
      <c r="I166" s="651"/>
      <c r="J166" s="651"/>
      <c r="K166" s="651"/>
      <c r="L166" s="651"/>
      <c r="M166" s="651"/>
      <c r="N166" s="651"/>
      <c r="O166" s="651"/>
      <c r="P166" s="651"/>
      <c r="Q166" s="651"/>
      <c r="R166" s="651"/>
      <c r="S166" s="651"/>
      <c r="T166" s="651"/>
      <c r="U166" s="651"/>
      <c r="V166" s="651"/>
      <c r="W166" s="651"/>
      <c r="X166" s="651"/>
      <c r="Y166" s="651"/>
      <c r="Z166" s="651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651"/>
      <c r="BL166" s="651"/>
      <c r="BM166" s="651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  <c r="BX166" s="651"/>
      <c r="BY166" s="651"/>
      <c r="BZ166" s="651"/>
      <c r="CA166" s="651"/>
      <c r="CB166" s="651"/>
      <c r="CC166" s="651"/>
      <c r="CD166" s="651"/>
      <c r="CE166" s="651"/>
      <c r="CF166" s="651"/>
      <c r="CG166" s="651"/>
      <c r="CH166" s="651"/>
      <c r="CI166" s="651"/>
      <c r="CJ166" s="651"/>
      <c r="CK166" s="651"/>
      <c r="CL166" s="651"/>
      <c r="CM166" s="651"/>
      <c r="CN166" s="651"/>
      <c r="CO166" s="651"/>
      <c r="CP166" s="651"/>
      <c r="CQ166" s="651"/>
      <c r="CR166" s="651"/>
      <c r="CS166" s="651"/>
      <c r="CT166" s="651"/>
      <c r="CU166" s="651"/>
      <c r="CV166" s="651"/>
      <c r="CW166" s="651"/>
      <c r="CX166" s="651"/>
      <c r="CY166" s="651"/>
      <c r="CZ166" s="651"/>
      <c r="DA166" s="651"/>
      <c r="DB166" s="651"/>
      <c r="DC166" s="651"/>
      <c r="DD166" s="651"/>
      <c r="DE166" s="651"/>
      <c r="DF166" s="651"/>
      <c r="DG166" s="651"/>
      <c r="DH166" s="651"/>
      <c r="DI166" s="651"/>
      <c r="DJ166" s="651"/>
      <c r="DK166" s="651"/>
      <c r="DL166" s="651"/>
      <c r="DM166" s="651"/>
      <c r="DN166" s="651"/>
      <c r="DO166" s="651"/>
      <c r="DP166" s="651"/>
      <c r="DQ166" s="651"/>
      <c r="DR166" s="651"/>
      <c r="DS166" s="651"/>
      <c r="DT166" s="651"/>
      <c r="DU166" s="651"/>
      <c r="DV166" s="651"/>
      <c r="DW166" s="651"/>
      <c r="DX166" s="651"/>
      <c r="DY166" s="651"/>
    </row>
    <row r="167" ht="12.0" customHeight="1">
      <c r="A167" s="651">
        <v>202301.0</v>
      </c>
      <c r="B167" s="651"/>
      <c r="C167" s="651"/>
      <c r="D167" s="651"/>
      <c r="E167" s="651"/>
      <c r="F167" s="651"/>
      <c r="G167" s="651"/>
      <c r="H167" s="651"/>
      <c r="I167" s="651"/>
      <c r="J167" s="651"/>
      <c r="K167" s="651"/>
      <c r="L167" s="651"/>
      <c r="M167" s="651"/>
      <c r="N167" s="651"/>
      <c r="O167" s="651"/>
      <c r="P167" s="651"/>
      <c r="Q167" s="651"/>
      <c r="R167" s="651"/>
      <c r="S167" s="651"/>
      <c r="T167" s="651"/>
      <c r="U167" s="651"/>
      <c r="V167" s="651"/>
      <c r="W167" s="651"/>
      <c r="X167" s="651"/>
      <c r="Y167" s="651"/>
      <c r="Z167" s="651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651"/>
      <c r="BL167" s="651"/>
      <c r="BM167" s="651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  <c r="BX167" s="651"/>
      <c r="BY167" s="651"/>
      <c r="BZ167" s="651"/>
      <c r="CA167" s="651"/>
      <c r="CB167" s="651"/>
      <c r="CC167" s="651"/>
      <c r="CD167" s="651"/>
      <c r="CE167" s="651"/>
      <c r="CF167" s="651"/>
      <c r="CG167" s="651"/>
      <c r="CH167" s="651"/>
      <c r="CI167" s="651"/>
      <c r="CJ167" s="651"/>
      <c r="CK167" s="651"/>
      <c r="CL167" s="651"/>
      <c r="CM167" s="651"/>
      <c r="CN167" s="651"/>
      <c r="CO167" s="651"/>
      <c r="CP167" s="651"/>
      <c r="CQ167" s="651"/>
      <c r="CR167" s="651"/>
      <c r="CS167" s="651"/>
      <c r="CT167" s="651"/>
      <c r="CU167" s="651"/>
      <c r="CV167" s="651"/>
      <c r="CW167" s="651"/>
      <c r="CX167" s="651"/>
      <c r="CY167" s="651"/>
      <c r="CZ167" s="651"/>
      <c r="DA167" s="651"/>
      <c r="DB167" s="651"/>
      <c r="DC167" s="651"/>
      <c r="DD167" s="651"/>
      <c r="DE167" s="651"/>
      <c r="DF167" s="651"/>
      <c r="DG167" s="651"/>
      <c r="DH167" s="651"/>
      <c r="DI167" s="651"/>
      <c r="DJ167" s="651"/>
      <c r="DK167" s="651"/>
      <c r="DL167" s="651"/>
      <c r="DM167" s="651"/>
      <c r="DN167" s="651"/>
      <c r="DO167" s="651"/>
      <c r="DP167" s="651"/>
      <c r="DQ167" s="651"/>
      <c r="DR167" s="651"/>
      <c r="DS167" s="651"/>
      <c r="DT167" s="651"/>
      <c r="DU167" s="651"/>
      <c r="DV167" s="651"/>
      <c r="DW167" s="651"/>
      <c r="DX167" s="651"/>
      <c r="DY167" s="651"/>
    </row>
    <row r="168" ht="12.0" customHeight="1">
      <c r="A168" s="651">
        <v>202302.0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651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  <c r="BX168" s="651"/>
      <c r="BY168" s="651"/>
      <c r="BZ168" s="651"/>
      <c r="CA168" s="651"/>
      <c r="CB168" s="651"/>
      <c r="CC168" s="651"/>
      <c r="CD168" s="651"/>
      <c r="CE168" s="651"/>
      <c r="CF168" s="651"/>
      <c r="CG168" s="651"/>
      <c r="CH168" s="651"/>
      <c r="CI168" s="651"/>
      <c r="CJ168" s="651"/>
      <c r="CK168" s="651"/>
      <c r="CL168" s="651"/>
      <c r="CM168" s="651"/>
      <c r="CN168" s="651"/>
      <c r="CO168" s="651"/>
      <c r="CP168" s="651"/>
      <c r="CQ168" s="651"/>
      <c r="CR168" s="651"/>
      <c r="CS168" s="651"/>
      <c r="CT168" s="651"/>
      <c r="CU168" s="651"/>
      <c r="CV168" s="651"/>
      <c r="CW168" s="651"/>
      <c r="CX168" s="651"/>
      <c r="CY168" s="651"/>
      <c r="CZ168" s="651"/>
      <c r="DA168" s="651"/>
      <c r="DB168" s="651"/>
      <c r="DC168" s="651"/>
      <c r="DD168" s="651"/>
      <c r="DE168" s="651"/>
      <c r="DF168" s="651"/>
      <c r="DG168" s="651"/>
      <c r="DH168" s="651"/>
      <c r="DI168" s="651"/>
      <c r="DJ168" s="651"/>
      <c r="DK168" s="651"/>
      <c r="DL168" s="651"/>
      <c r="DM168" s="651"/>
      <c r="DN168" s="651"/>
      <c r="DO168" s="651"/>
      <c r="DP168" s="651"/>
      <c r="DQ168" s="651"/>
      <c r="DR168" s="651"/>
      <c r="DS168" s="651"/>
      <c r="DT168" s="651"/>
      <c r="DU168" s="651"/>
      <c r="DV168" s="651"/>
      <c r="DW168" s="651"/>
      <c r="DX168" s="651"/>
      <c r="DY168" s="651"/>
    </row>
    <row r="169" ht="12.0" customHeight="1">
      <c r="A169" s="651">
        <v>202303.0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651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  <c r="BX169" s="651"/>
      <c r="BY169" s="651"/>
      <c r="BZ169" s="651"/>
      <c r="CA169" s="651"/>
      <c r="CB169" s="651"/>
      <c r="CC169" s="651"/>
      <c r="CD169" s="651"/>
      <c r="CE169" s="651"/>
      <c r="CF169" s="651"/>
      <c r="CG169" s="651"/>
      <c r="CH169" s="651"/>
      <c r="CI169" s="651"/>
      <c r="CJ169" s="651"/>
      <c r="CK169" s="651"/>
      <c r="CL169" s="651"/>
      <c r="CM169" s="651"/>
      <c r="CN169" s="651"/>
      <c r="CO169" s="651"/>
      <c r="CP169" s="651"/>
      <c r="CQ169" s="651"/>
      <c r="CR169" s="651"/>
      <c r="CS169" s="651"/>
      <c r="CT169" s="651"/>
      <c r="CU169" s="651"/>
      <c r="CV169" s="651"/>
      <c r="CW169" s="651"/>
      <c r="CX169" s="651"/>
      <c r="CY169" s="651"/>
      <c r="CZ169" s="651"/>
      <c r="DA169" s="651"/>
      <c r="DB169" s="651"/>
      <c r="DC169" s="651"/>
      <c r="DD169" s="651"/>
      <c r="DE169" s="651"/>
      <c r="DF169" s="651"/>
      <c r="DG169" s="651"/>
      <c r="DH169" s="651"/>
      <c r="DI169" s="651"/>
      <c r="DJ169" s="651"/>
      <c r="DK169" s="651"/>
      <c r="DL169" s="651"/>
      <c r="DM169" s="651"/>
      <c r="DN169" s="651"/>
      <c r="DO169" s="651"/>
      <c r="DP169" s="651"/>
      <c r="DQ169" s="651"/>
      <c r="DR169" s="651"/>
      <c r="DS169" s="651"/>
      <c r="DT169" s="651"/>
      <c r="DU169" s="651"/>
      <c r="DV169" s="651"/>
      <c r="DW169" s="651"/>
      <c r="DX169" s="651"/>
      <c r="DY169" s="651"/>
    </row>
    <row r="170" ht="12.0" customHeight="1">
      <c r="A170" s="651">
        <v>202304.0</v>
      </c>
      <c r="B170" s="651"/>
      <c r="C170" s="651"/>
      <c r="D170" s="651"/>
      <c r="E170" s="651"/>
      <c r="F170" s="651"/>
      <c r="G170" s="651"/>
      <c r="H170" s="651"/>
      <c r="I170" s="651"/>
      <c r="J170" s="651"/>
      <c r="K170" s="651"/>
      <c r="L170" s="651"/>
      <c r="M170" s="651"/>
      <c r="N170" s="651"/>
      <c r="O170" s="651"/>
      <c r="P170" s="651"/>
      <c r="Q170" s="651"/>
      <c r="R170" s="651"/>
      <c r="S170" s="651"/>
      <c r="T170" s="651"/>
      <c r="U170" s="651"/>
      <c r="V170" s="651"/>
      <c r="W170" s="651"/>
      <c r="X170" s="651"/>
      <c r="Y170" s="651"/>
      <c r="Z170" s="651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651"/>
      <c r="BL170" s="651"/>
      <c r="BM170" s="651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  <c r="BX170" s="651"/>
      <c r="BY170" s="651"/>
      <c r="BZ170" s="651"/>
      <c r="CA170" s="651"/>
      <c r="CB170" s="651"/>
      <c r="CC170" s="651"/>
      <c r="CD170" s="651"/>
      <c r="CE170" s="651"/>
      <c r="CF170" s="651"/>
      <c r="CG170" s="651"/>
      <c r="CH170" s="651"/>
      <c r="CI170" s="651"/>
      <c r="CJ170" s="651"/>
      <c r="CK170" s="651"/>
      <c r="CL170" s="651"/>
      <c r="CM170" s="651"/>
      <c r="CN170" s="651"/>
      <c r="CO170" s="651"/>
      <c r="CP170" s="651"/>
      <c r="CQ170" s="651"/>
      <c r="CR170" s="651"/>
      <c r="CS170" s="651"/>
      <c r="CT170" s="651"/>
      <c r="CU170" s="651"/>
      <c r="CV170" s="651"/>
      <c r="CW170" s="651"/>
      <c r="CX170" s="651"/>
      <c r="CY170" s="651"/>
      <c r="CZ170" s="651"/>
      <c r="DA170" s="651"/>
      <c r="DB170" s="651"/>
      <c r="DC170" s="651"/>
      <c r="DD170" s="651"/>
      <c r="DE170" s="651"/>
      <c r="DF170" s="651"/>
      <c r="DG170" s="651"/>
      <c r="DH170" s="651"/>
      <c r="DI170" s="651"/>
      <c r="DJ170" s="651"/>
      <c r="DK170" s="651"/>
      <c r="DL170" s="651"/>
      <c r="DM170" s="651"/>
      <c r="DN170" s="651"/>
      <c r="DO170" s="651"/>
      <c r="DP170" s="651"/>
      <c r="DQ170" s="651"/>
      <c r="DR170" s="651"/>
      <c r="DS170" s="651"/>
      <c r="DT170" s="651"/>
      <c r="DU170" s="651"/>
      <c r="DV170" s="651"/>
      <c r="DW170" s="651"/>
      <c r="DX170" s="651"/>
      <c r="DY170" s="651"/>
    </row>
    <row r="171" ht="12.0" customHeight="1">
      <c r="A171" s="651">
        <v>202305.0</v>
      </c>
      <c r="B171" s="651"/>
      <c r="C171" s="651"/>
      <c r="D171" s="651"/>
      <c r="E171" s="651"/>
      <c r="F171" s="651"/>
      <c r="G171" s="651"/>
      <c r="H171" s="651"/>
      <c r="I171" s="651"/>
      <c r="J171" s="651"/>
      <c r="K171" s="651"/>
      <c r="L171" s="651"/>
      <c r="M171" s="651"/>
      <c r="N171" s="651"/>
      <c r="O171" s="651"/>
      <c r="P171" s="651"/>
      <c r="Q171" s="651"/>
      <c r="R171" s="651"/>
      <c r="S171" s="651"/>
      <c r="T171" s="651"/>
      <c r="U171" s="651"/>
      <c r="V171" s="651"/>
      <c r="W171" s="651"/>
      <c r="X171" s="651"/>
      <c r="Y171" s="651"/>
      <c r="Z171" s="651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651"/>
      <c r="BL171" s="651"/>
      <c r="BM171" s="651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  <c r="BX171" s="651"/>
      <c r="BY171" s="651"/>
      <c r="BZ171" s="651"/>
      <c r="CA171" s="651"/>
      <c r="CB171" s="651"/>
      <c r="CC171" s="651"/>
      <c r="CD171" s="651"/>
      <c r="CE171" s="651"/>
      <c r="CF171" s="651"/>
      <c r="CG171" s="651"/>
      <c r="CH171" s="651"/>
      <c r="CI171" s="651"/>
      <c r="CJ171" s="651"/>
      <c r="CK171" s="651"/>
      <c r="CL171" s="651"/>
      <c r="CM171" s="651"/>
      <c r="CN171" s="651"/>
      <c r="CO171" s="651"/>
      <c r="CP171" s="651"/>
      <c r="CQ171" s="651"/>
      <c r="CR171" s="651"/>
      <c r="CS171" s="651"/>
      <c r="CT171" s="651"/>
      <c r="CU171" s="651"/>
      <c r="CV171" s="651"/>
      <c r="CW171" s="651"/>
      <c r="CX171" s="651"/>
      <c r="CY171" s="651"/>
      <c r="CZ171" s="651"/>
      <c r="DA171" s="651"/>
      <c r="DB171" s="651"/>
      <c r="DC171" s="651"/>
      <c r="DD171" s="651"/>
      <c r="DE171" s="651"/>
      <c r="DF171" s="651"/>
      <c r="DG171" s="651"/>
      <c r="DH171" s="651"/>
      <c r="DI171" s="651"/>
      <c r="DJ171" s="651"/>
      <c r="DK171" s="651"/>
      <c r="DL171" s="651"/>
      <c r="DM171" s="651"/>
      <c r="DN171" s="651"/>
      <c r="DO171" s="651"/>
      <c r="DP171" s="651"/>
      <c r="DQ171" s="651"/>
      <c r="DR171" s="651"/>
      <c r="DS171" s="651"/>
      <c r="DT171" s="651"/>
      <c r="DU171" s="651"/>
      <c r="DV171" s="651"/>
      <c r="DW171" s="651"/>
      <c r="DX171" s="651"/>
      <c r="DY171" s="651"/>
    </row>
    <row r="172" ht="12.0" customHeight="1">
      <c r="A172" s="651">
        <v>202306.0</v>
      </c>
      <c r="B172" s="651"/>
      <c r="C172" s="651"/>
      <c r="D172" s="651"/>
      <c r="E172" s="651"/>
      <c r="F172" s="651"/>
      <c r="G172" s="651"/>
      <c r="H172" s="651"/>
      <c r="I172" s="651"/>
      <c r="J172" s="651"/>
      <c r="K172" s="651"/>
      <c r="L172" s="651"/>
      <c r="M172" s="651"/>
      <c r="N172" s="651"/>
      <c r="O172" s="651"/>
      <c r="P172" s="651"/>
      <c r="Q172" s="651"/>
      <c r="R172" s="651"/>
      <c r="S172" s="651"/>
      <c r="T172" s="651"/>
      <c r="U172" s="651"/>
      <c r="V172" s="651"/>
      <c r="W172" s="651"/>
      <c r="X172" s="651"/>
      <c r="Y172" s="651"/>
      <c r="Z172" s="651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51"/>
      <c r="BL172" s="651"/>
      <c r="BM172" s="651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  <c r="BX172" s="651"/>
      <c r="BY172" s="651"/>
      <c r="BZ172" s="651"/>
      <c r="CA172" s="651"/>
      <c r="CB172" s="651"/>
      <c r="CC172" s="651"/>
      <c r="CD172" s="651"/>
      <c r="CE172" s="651"/>
      <c r="CF172" s="651"/>
      <c r="CG172" s="651"/>
      <c r="CH172" s="651"/>
      <c r="CI172" s="651"/>
      <c r="CJ172" s="651"/>
      <c r="CK172" s="651"/>
      <c r="CL172" s="651"/>
      <c r="CM172" s="651"/>
      <c r="CN172" s="651"/>
      <c r="CO172" s="651"/>
      <c r="CP172" s="651"/>
      <c r="CQ172" s="651"/>
      <c r="CR172" s="651"/>
      <c r="CS172" s="651"/>
      <c r="CT172" s="651"/>
      <c r="CU172" s="651"/>
      <c r="CV172" s="651"/>
      <c r="CW172" s="651"/>
      <c r="CX172" s="651"/>
      <c r="CY172" s="651"/>
      <c r="CZ172" s="651"/>
      <c r="DA172" s="651"/>
      <c r="DB172" s="651"/>
      <c r="DC172" s="651"/>
      <c r="DD172" s="651"/>
      <c r="DE172" s="651"/>
      <c r="DF172" s="651"/>
      <c r="DG172" s="651"/>
      <c r="DH172" s="651"/>
      <c r="DI172" s="651"/>
      <c r="DJ172" s="651"/>
      <c r="DK172" s="651"/>
      <c r="DL172" s="651"/>
      <c r="DM172" s="651"/>
      <c r="DN172" s="651"/>
      <c r="DO172" s="651"/>
      <c r="DP172" s="651"/>
      <c r="DQ172" s="651"/>
      <c r="DR172" s="651"/>
      <c r="DS172" s="651"/>
      <c r="DT172" s="651"/>
      <c r="DU172" s="651"/>
      <c r="DV172" s="651"/>
      <c r="DW172" s="651"/>
      <c r="DX172" s="651"/>
      <c r="DY172" s="651"/>
    </row>
    <row r="173" ht="12.0" customHeight="1">
      <c r="A173" s="651">
        <v>202307.0</v>
      </c>
      <c r="B173" s="651"/>
      <c r="C173" s="651"/>
      <c r="D173" s="651"/>
      <c r="E173" s="651"/>
      <c r="F173" s="651"/>
      <c r="G173" s="651"/>
      <c r="H173" s="651"/>
      <c r="I173" s="651"/>
      <c r="J173" s="651"/>
      <c r="K173" s="651"/>
      <c r="L173" s="651"/>
      <c r="M173" s="651"/>
      <c r="N173" s="651"/>
      <c r="O173" s="651"/>
      <c r="P173" s="651"/>
      <c r="Q173" s="651"/>
      <c r="R173" s="651"/>
      <c r="S173" s="651"/>
      <c r="T173" s="651"/>
      <c r="U173" s="651"/>
      <c r="V173" s="651"/>
      <c r="W173" s="651"/>
      <c r="X173" s="651"/>
      <c r="Y173" s="651"/>
      <c r="Z173" s="651"/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651"/>
      <c r="BL173" s="651"/>
      <c r="BM173" s="651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  <c r="BX173" s="651"/>
      <c r="BY173" s="651"/>
      <c r="BZ173" s="651"/>
      <c r="CA173" s="651"/>
      <c r="CB173" s="651"/>
      <c r="CC173" s="651"/>
      <c r="CD173" s="651"/>
      <c r="CE173" s="651"/>
      <c r="CF173" s="651"/>
      <c r="CG173" s="651"/>
      <c r="CH173" s="651"/>
      <c r="CI173" s="651"/>
      <c r="CJ173" s="651"/>
      <c r="CK173" s="651"/>
      <c r="CL173" s="651"/>
      <c r="CM173" s="651"/>
      <c r="CN173" s="651"/>
      <c r="CO173" s="651"/>
      <c r="CP173" s="651"/>
      <c r="CQ173" s="651"/>
      <c r="CR173" s="651"/>
      <c r="CS173" s="651"/>
      <c r="CT173" s="651"/>
      <c r="CU173" s="651"/>
      <c r="CV173" s="651"/>
      <c r="CW173" s="651"/>
      <c r="CX173" s="651"/>
      <c r="CY173" s="651"/>
      <c r="CZ173" s="651"/>
      <c r="DA173" s="651"/>
      <c r="DB173" s="651"/>
      <c r="DC173" s="651"/>
      <c r="DD173" s="651"/>
      <c r="DE173" s="651"/>
      <c r="DF173" s="651"/>
      <c r="DG173" s="651"/>
      <c r="DH173" s="651"/>
      <c r="DI173" s="651"/>
      <c r="DJ173" s="651"/>
      <c r="DK173" s="651"/>
      <c r="DL173" s="651"/>
      <c r="DM173" s="651"/>
      <c r="DN173" s="651"/>
      <c r="DO173" s="651"/>
      <c r="DP173" s="651"/>
      <c r="DQ173" s="651"/>
      <c r="DR173" s="651"/>
      <c r="DS173" s="651"/>
      <c r="DT173" s="651"/>
      <c r="DU173" s="651"/>
      <c r="DV173" s="651"/>
      <c r="DW173" s="651"/>
      <c r="DX173" s="651"/>
      <c r="DY173" s="651"/>
    </row>
    <row r="174" ht="12.0" customHeight="1">
      <c r="A174" s="651">
        <v>202308.0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651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  <c r="BX174" s="651"/>
      <c r="BY174" s="651"/>
      <c r="BZ174" s="651"/>
      <c r="CA174" s="651"/>
      <c r="CB174" s="651"/>
      <c r="CC174" s="651"/>
      <c r="CD174" s="651"/>
      <c r="CE174" s="651"/>
      <c r="CF174" s="651"/>
      <c r="CG174" s="651"/>
      <c r="CH174" s="651"/>
      <c r="CI174" s="651"/>
      <c r="CJ174" s="651"/>
      <c r="CK174" s="651"/>
      <c r="CL174" s="651"/>
      <c r="CM174" s="651"/>
      <c r="CN174" s="651"/>
      <c r="CO174" s="651"/>
      <c r="CP174" s="651"/>
      <c r="CQ174" s="651"/>
      <c r="CR174" s="651"/>
      <c r="CS174" s="651"/>
      <c r="CT174" s="651"/>
      <c r="CU174" s="651"/>
      <c r="CV174" s="651"/>
      <c r="CW174" s="651"/>
      <c r="CX174" s="651"/>
      <c r="CY174" s="651"/>
      <c r="CZ174" s="651"/>
      <c r="DA174" s="651"/>
      <c r="DB174" s="651"/>
      <c r="DC174" s="651"/>
      <c r="DD174" s="651"/>
      <c r="DE174" s="651"/>
      <c r="DF174" s="651"/>
      <c r="DG174" s="651"/>
      <c r="DH174" s="651"/>
      <c r="DI174" s="651"/>
      <c r="DJ174" s="651"/>
      <c r="DK174" s="651"/>
      <c r="DL174" s="651"/>
      <c r="DM174" s="651"/>
      <c r="DN174" s="651"/>
      <c r="DO174" s="651"/>
      <c r="DP174" s="651"/>
      <c r="DQ174" s="651"/>
      <c r="DR174" s="651"/>
      <c r="DS174" s="651"/>
      <c r="DT174" s="651"/>
      <c r="DU174" s="651"/>
      <c r="DV174" s="651"/>
      <c r="DW174" s="651"/>
      <c r="DX174" s="651"/>
      <c r="DY174" s="651"/>
    </row>
    <row r="175" ht="12.0" customHeight="1">
      <c r="A175" s="651">
        <v>202309.0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651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  <c r="BX175" s="651"/>
      <c r="BY175" s="651"/>
      <c r="BZ175" s="651"/>
      <c r="CA175" s="651"/>
      <c r="CB175" s="651"/>
      <c r="CC175" s="651"/>
      <c r="CD175" s="651"/>
      <c r="CE175" s="651"/>
      <c r="CF175" s="651"/>
      <c r="CG175" s="651"/>
      <c r="CH175" s="651"/>
      <c r="CI175" s="651"/>
      <c r="CJ175" s="651"/>
      <c r="CK175" s="651"/>
      <c r="CL175" s="651"/>
      <c r="CM175" s="651"/>
      <c r="CN175" s="651"/>
      <c r="CO175" s="651"/>
      <c r="CP175" s="651"/>
      <c r="CQ175" s="651"/>
      <c r="CR175" s="651"/>
      <c r="CS175" s="651"/>
      <c r="CT175" s="651"/>
      <c r="CU175" s="651"/>
      <c r="CV175" s="651"/>
      <c r="CW175" s="651"/>
      <c r="CX175" s="651"/>
      <c r="CY175" s="651"/>
      <c r="CZ175" s="651"/>
      <c r="DA175" s="651"/>
      <c r="DB175" s="651"/>
      <c r="DC175" s="651"/>
      <c r="DD175" s="651"/>
      <c r="DE175" s="651"/>
      <c r="DF175" s="651"/>
      <c r="DG175" s="651"/>
      <c r="DH175" s="651"/>
      <c r="DI175" s="651"/>
      <c r="DJ175" s="651"/>
      <c r="DK175" s="651"/>
      <c r="DL175" s="651"/>
      <c r="DM175" s="651"/>
      <c r="DN175" s="651"/>
      <c r="DO175" s="651"/>
      <c r="DP175" s="651"/>
      <c r="DQ175" s="651"/>
      <c r="DR175" s="651"/>
      <c r="DS175" s="651"/>
      <c r="DT175" s="651"/>
      <c r="DU175" s="651"/>
      <c r="DV175" s="651"/>
      <c r="DW175" s="651"/>
      <c r="DX175" s="651"/>
      <c r="DY175" s="651"/>
    </row>
    <row r="176" ht="12.0" customHeight="1">
      <c r="A176" s="651">
        <v>202310.0</v>
      </c>
      <c r="B176" s="651"/>
      <c r="C176" s="651"/>
      <c r="D176" s="651"/>
      <c r="E176" s="651"/>
      <c r="F176" s="651"/>
      <c r="G176" s="651"/>
      <c r="H176" s="651"/>
      <c r="I176" s="651"/>
      <c r="J176" s="651"/>
      <c r="K176" s="651"/>
      <c r="L176" s="651"/>
      <c r="M176" s="651"/>
      <c r="N176" s="651"/>
      <c r="O176" s="651"/>
      <c r="P176" s="651"/>
      <c r="Q176" s="651"/>
      <c r="R176" s="651"/>
      <c r="S176" s="651"/>
      <c r="T176" s="651"/>
      <c r="U176" s="651"/>
      <c r="V176" s="651"/>
      <c r="W176" s="651"/>
      <c r="X176" s="651"/>
      <c r="Y176" s="651"/>
      <c r="Z176" s="651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51"/>
      <c r="BL176" s="651"/>
      <c r="BM176" s="651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  <c r="BX176" s="651"/>
      <c r="BY176" s="651"/>
      <c r="BZ176" s="651"/>
      <c r="CA176" s="651"/>
      <c r="CB176" s="651"/>
      <c r="CC176" s="651"/>
      <c r="CD176" s="651"/>
      <c r="CE176" s="651"/>
      <c r="CF176" s="651"/>
      <c r="CG176" s="651"/>
      <c r="CH176" s="651"/>
      <c r="CI176" s="651"/>
      <c r="CJ176" s="651"/>
      <c r="CK176" s="651"/>
      <c r="CL176" s="651"/>
      <c r="CM176" s="651"/>
      <c r="CN176" s="651"/>
      <c r="CO176" s="651"/>
      <c r="CP176" s="651"/>
      <c r="CQ176" s="651"/>
      <c r="CR176" s="651"/>
      <c r="CS176" s="651"/>
      <c r="CT176" s="651"/>
      <c r="CU176" s="651"/>
      <c r="CV176" s="651"/>
      <c r="CW176" s="651"/>
      <c r="CX176" s="651"/>
      <c r="CY176" s="651"/>
      <c r="CZ176" s="651"/>
      <c r="DA176" s="651"/>
      <c r="DB176" s="651"/>
      <c r="DC176" s="651"/>
      <c r="DD176" s="651"/>
      <c r="DE176" s="651"/>
      <c r="DF176" s="651"/>
      <c r="DG176" s="651"/>
      <c r="DH176" s="651"/>
      <c r="DI176" s="651"/>
      <c r="DJ176" s="651"/>
      <c r="DK176" s="651"/>
      <c r="DL176" s="651"/>
      <c r="DM176" s="651"/>
      <c r="DN176" s="651"/>
      <c r="DO176" s="651"/>
      <c r="DP176" s="651"/>
      <c r="DQ176" s="651"/>
      <c r="DR176" s="651"/>
      <c r="DS176" s="651"/>
      <c r="DT176" s="651"/>
      <c r="DU176" s="651"/>
      <c r="DV176" s="651"/>
      <c r="DW176" s="651"/>
      <c r="DX176" s="651"/>
      <c r="DY176" s="651"/>
    </row>
    <row r="177" ht="12.0" customHeight="1">
      <c r="A177" s="651">
        <v>202311.0</v>
      </c>
      <c r="B177" s="651"/>
      <c r="C177" s="651"/>
      <c r="D177" s="651"/>
      <c r="E177" s="651"/>
      <c r="F177" s="651"/>
      <c r="G177" s="651"/>
      <c r="H177" s="651"/>
      <c r="I177" s="651"/>
      <c r="J177" s="651"/>
      <c r="K177" s="651"/>
      <c r="L177" s="651"/>
      <c r="M177" s="651"/>
      <c r="N177" s="651"/>
      <c r="O177" s="651"/>
      <c r="P177" s="651"/>
      <c r="Q177" s="651"/>
      <c r="R177" s="651"/>
      <c r="S177" s="651"/>
      <c r="T177" s="651"/>
      <c r="U177" s="651"/>
      <c r="V177" s="651"/>
      <c r="W177" s="651"/>
      <c r="X177" s="651"/>
      <c r="Y177" s="651"/>
      <c r="Z177" s="651"/>
      <c r="AA177" s="651"/>
      <c r="AB177" s="651"/>
      <c r="AC177" s="651"/>
      <c r="AD177" s="651"/>
      <c r="AE177" s="651"/>
      <c r="AF177" s="651"/>
      <c r="AG177" s="651"/>
      <c r="AH177" s="651"/>
      <c r="AI177" s="651"/>
      <c r="AJ177" s="651"/>
      <c r="AK177" s="651"/>
      <c r="AL177" s="651"/>
      <c r="AM177" s="651"/>
      <c r="AN177" s="651"/>
      <c r="AO177" s="651"/>
      <c r="AP177" s="651"/>
      <c r="AQ177" s="651"/>
      <c r="AR177" s="651"/>
      <c r="AS177" s="651"/>
      <c r="AT177" s="651"/>
      <c r="AU177" s="651"/>
      <c r="AV177" s="651"/>
      <c r="AW177" s="651"/>
      <c r="AX177" s="651"/>
      <c r="AY177" s="651"/>
      <c r="AZ177" s="651"/>
      <c r="BA177" s="651"/>
      <c r="BB177" s="651"/>
      <c r="BC177" s="651"/>
      <c r="BD177" s="651"/>
      <c r="BE177" s="651"/>
      <c r="BF177" s="651"/>
      <c r="BG177" s="651"/>
      <c r="BH177" s="651"/>
      <c r="BI177" s="651"/>
      <c r="BJ177" s="651"/>
      <c r="BK177" s="651"/>
      <c r="BL177" s="651"/>
      <c r="BM177" s="651"/>
      <c r="BN177" s="651"/>
      <c r="BO177" s="651"/>
      <c r="BP177" s="651"/>
      <c r="BQ177" s="651"/>
      <c r="BR177" s="651"/>
      <c r="BS177" s="651"/>
      <c r="BT177" s="651"/>
      <c r="BU177" s="651"/>
      <c r="BV177" s="651"/>
      <c r="BW177" s="651"/>
      <c r="BX177" s="651"/>
      <c r="BY177" s="651"/>
      <c r="BZ177" s="651"/>
      <c r="CA177" s="651"/>
      <c r="CB177" s="651"/>
      <c r="CC177" s="651"/>
      <c r="CD177" s="651"/>
      <c r="CE177" s="651"/>
      <c r="CF177" s="651"/>
      <c r="CG177" s="651"/>
      <c r="CH177" s="651"/>
      <c r="CI177" s="651"/>
      <c r="CJ177" s="651"/>
      <c r="CK177" s="651"/>
      <c r="CL177" s="651"/>
      <c r="CM177" s="651"/>
      <c r="CN177" s="651"/>
      <c r="CO177" s="651"/>
      <c r="CP177" s="651"/>
      <c r="CQ177" s="651"/>
      <c r="CR177" s="651"/>
      <c r="CS177" s="651"/>
      <c r="CT177" s="651"/>
      <c r="CU177" s="651"/>
      <c r="CV177" s="651"/>
      <c r="CW177" s="651"/>
      <c r="CX177" s="651"/>
      <c r="CY177" s="651"/>
      <c r="CZ177" s="651"/>
      <c r="DA177" s="651"/>
      <c r="DB177" s="651"/>
      <c r="DC177" s="651"/>
      <c r="DD177" s="651"/>
      <c r="DE177" s="651"/>
      <c r="DF177" s="651"/>
      <c r="DG177" s="651"/>
      <c r="DH177" s="651"/>
      <c r="DI177" s="651"/>
      <c r="DJ177" s="651"/>
      <c r="DK177" s="651"/>
      <c r="DL177" s="651"/>
      <c r="DM177" s="651"/>
      <c r="DN177" s="651"/>
      <c r="DO177" s="651"/>
      <c r="DP177" s="651"/>
      <c r="DQ177" s="651"/>
      <c r="DR177" s="651"/>
      <c r="DS177" s="651"/>
      <c r="DT177" s="651"/>
      <c r="DU177" s="651"/>
      <c r="DV177" s="651"/>
      <c r="DW177" s="651"/>
      <c r="DX177" s="651"/>
      <c r="DY177" s="651"/>
    </row>
    <row r="178" ht="12.0" customHeight="1">
      <c r="A178" s="651">
        <v>202312.0</v>
      </c>
      <c r="B178" s="651"/>
      <c r="C178" s="651"/>
      <c r="D178" s="651"/>
      <c r="E178" s="651"/>
      <c r="F178" s="651"/>
      <c r="G178" s="651"/>
      <c r="H178" s="651"/>
      <c r="I178" s="651"/>
      <c r="J178" s="651"/>
      <c r="K178" s="651"/>
      <c r="L178" s="651"/>
      <c r="M178" s="651"/>
      <c r="N178" s="651"/>
      <c r="O178" s="651"/>
      <c r="P178" s="651"/>
      <c r="Q178" s="651"/>
      <c r="R178" s="651"/>
      <c r="S178" s="651"/>
      <c r="T178" s="651"/>
      <c r="U178" s="651"/>
      <c r="V178" s="651"/>
      <c r="W178" s="651"/>
      <c r="X178" s="651"/>
      <c r="Y178" s="651"/>
      <c r="Z178" s="651"/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651"/>
      <c r="BL178" s="651"/>
      <c r="BM178" s="651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  <c r="BX178" s="651"/>
      <c r="BY178" s="651"/>
      <c r="BZ178" s="651"/>
      <c r="CA178" s="651"/>
      <c r="CB178" s="651"/>
      <c r="CC178" s="651"/>
      <c r="CD178" s="651"/>
      <c r="CE178" s="651"/>
      <c r="CF178" s="651"/>
      <c r="CG178" s="651"/>
      <c r="CH178" s="651"/>
      <c r="CI178" s="651"/>
      <c r="CJ178" s="651"/>
      <c r="CK178" s="651"/>
      <c r="CL178" s="651"/>
      <c r="CM178" s="651"/>
      <c r="CN178" s="651"/>
      <c r="CO178" s="651"/>
      <c r="CP178" s="651"/>
      <c r="CQ178" s="651"/>
      <c r="CR178" s="651"/>
      <c r="CS178" s="651"/>
      <c r="CT178" s="651"/>
      <c r="CU178" s="651"/>
      <c r="CV178" s="651"/>
      <c r="CW178" s="651"/>
      <c r="CX178" s="651"/>
      <c r="CY178" s="651"/>
      <c r="CZ178" s="651"/>
      <c r="DA178" s="651"/>
      <c r="DB178" s="651"/>
      <c r="DC178" s="651"/>
      <c r="DD178" s="651"/>
      <c r="DE178" s="651"/>
      <c r="DF178" s="651"/>
      <c r="DG178" s="651"/>
      <c r="DH178" s="651"/>
      <c r="DI178" s="651"/>
      <c r="DJ178" s="651"/>
      <c r="DK178" s="651"/>
      <c r="DL178" s="651"/>
      <c r="DM178" s="651"/>
      <c r="DN178" s="651"/>
      <c r="DO178" s="651"/>
      <c r="DP178" s="651"/>
      <c r="DQ178" s="651"/>
      <c r="DR178" s="651"/>
      <c r="DS178" s="651"/>
      <c r="DT178" s="651"/>
      <c r="DU178" s="651"/>
      <c r="DV178" s="651"/>
      <c r="DW178" s="651"/>
      <c r="DX178" s="651"/>
      <c r="DY178" s="651"/>
    </row>
    <row r="179" ht="12.0" customHeight="1">
      <c r="A179" s="651">
        <v>202401.0</v>
      </c>
      <c r="B179" s="651"/>
      <c r="C179" s="651"/>
      <c r="D179" s="651"/>
      <c r="E179" s="651"/>
      <c r="F179" s="651"/>
      <c r="G179" s="651"/>
      <c r="H179" s="651"/>
      <c r="I179" s="651"/>
      <c r="J179" s="651"/>
      <c r="K179" s="651"/>
      <c r="L179" s="651"/>
      <c r="M179" s="651"/>
      <c r="N179" s="651"/>
      <c r="O179" s="651"/>
      <c r="P179" s="651"/>
      <c r="Q179" s="651"/>
      <c r="R179" s="651"/>
      <c r="S179" s="651"/>
      <c r="T179" s="651"/>
      <c r="U179" s="651"/>
      <c r="V179" s="651"/>
      <c r="W179" s="651"/>
      <c r="X179" s="651"/>
      <c r="Y179" s="651"/>
      <c r="Z179" s="651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651"/>
      <c r="BL179" s="651"/>
      <c r="BM179" s="651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  <c r="BX179" s="651"/>
      <c r="BY179" s="651"/>
      <c r="BZ179" s="651"/>
      <c r="CA179" s="651"/>
      <c r="CB179" s="651"/>
      <c r="CC179" s="651"/>
      <c r="CD179" s="651"/>
      <c r="CE179" s="651"/>
      <c r="CF179" s="651"/>
      <c r="CG179" s="651"/>
      <c r="CH179" s="651"/>
      <c r="CI179" s="651"/>
      <c r="CJ179" s="651"/>
      <c r="CK179" s="651"/>
      <c r="CL179" s="651"/>
      <c r="CM179" s="651"/>
      <c r="CN179" s="651"/>
      <c r="CO179" s="651"/>
      <c r="CP179" s="651"/>
      <c r="CQ179" s="651"/>
      <c r="CR179" s="651"/>
      <c r="CS179" s="651"/>
      <c r="CT179" s="651"/>
      <c r="CU179" s="651"/>
      <c r="CV179" s="651"/>
      <c r="CW179" s="651"/>
      <c r="CX179" s="651"/>
      <c r="CY179" s="651"/>
      <c r="CZ179" s="651"/>
      <c r="DA179" s="651"/>
      <c r="DB179" s="651"/>
      <c r="DC179" s="651"/>
      <c r="DD179" s="651"/>
      <c r="DE179" s="651"/>
      <c r="DF179" s="651"/>
      <c r="DG179" s="651"/>
      <c r="DH179" s="651"/>
      <c r="DI179" s="651"/>
      <c r="DJ179" s="651"/>
      <c r="DK179" s="651"/>
      <c r="DL179" s="651"/>
      <c r="DM179" s="651"/>
      <c r="DN179" s="651"/>
      <c r="DO179" s="651"/>
      <c r="DP179" s="651"/>
      <c r="DQ179" s="651"/>
      <c r="DR179" s="651"/>
      <c r="DS179" s="651"/>
      <c r="DT179" s="651"/>
      <c r="DU179" s="651"/>
      <c r="DV179" s="651"/>
      <c r="DW179" s="651"/>
      <c r="DX179" s="651"/>
      <c r="DY179" s="651"/>
    </row>
    <row r="180" ht="12.0" customHeight="1">
      <c r="A180" s="651">
        <v>202402.0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651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  <c r="BX180" s="651"/>
      <c r="BY180" s="651"/>
      <c r="BZ180" s="651"/>
      <c r="CA180" s="651"/>
      <c r="CB180" s="651"/>
      <c r="CC180" s="651"/>
      <c r="CD180" s="651"/>
      <c r="CE180" s="651"/>
      <c r="CF180" s="651"/>
      <c r="CG180" s="651"/>
      <c r="CH180" s="651"/>
      <c r="CI180" s="651"/>
      <c r="CJ180" s="651"/>
      <c r="CK180" s="651"/>
      <c r="CL180" s="651"/>
      <c r="CM180" s="651"/>
      <c r="CN180" s="651"/>
      <c r="CO180" s="651"/>
      <c r="CP180" s="651"/>
      <c r="CQ180" s="651"/>
      <c r="CR180" s="651"/>
      <c r="CS180" s="651"/>
      <c r="CT180" s="651"/>
      <c r="CU180" s="651"/>
      <c r="CV180" s="651"/>
      <c r="CW180" s="651"/>
      <c r="CX180" s="651"/>
      <c r="CY180" s="651"/>
      <c r="CZ180" s="651"/>
      <c r="DA180" s="651"/>
      <c r="DB180" s="651"/>
      <c r="DC180" s="651"/>
      <c r="DD180" s="651"/>
      <c r="DE180" s="651"/>
      <c r="DF180" s="651"/>
      <c r="DG180" s="651"/>
      <c r="DH180" s="651"/>
      <c r="DI180" s="651"/>
      <c r="DJ180" s="651"/>
      <c r="DK180" s="651"/>
      <c r="DL180" s="651"/>
      <c r="DM180" s="651"/>
      <c r="DN180" s="651"/>
      <c r="DO180" s="651"/>
      <c r="DP180" s="651"/>
      <c r="DQ180" s="651"/>
      <c r="DR180" s="651"/>
      <c r="DS180" s="651"/>
      <c r="DT180" s="651"/>
      <c r="DU180" s="651"/>
      <c r="DV180" s="651"/>
      <c r="DW180" s="651"/>
      <c r="DX180" s="651"/>
      <c r="DY180" s="651"/>
    </row>
    <row r="181" ht="12.0" customHeight="1">
      <c r="A181" s="651">
        <v>202403.0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651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  <c r="BX181" s="651"/>
      <c r="BY181" s="651"/>
      <c r="BZ181" s="651"/>
      <c r="CA181" s="651"/>
      <c r="CB181" s="651"/>
      <c r="CC181" s="651"/>
      <c r="CD181" s="651"/>
      <c r="CE181" s="651"/>
      <c r="CF181" s="651"/>
      <c r="CG181" s="651"/>
      <c r="CH181" s="651"/>
      <c r="CI181" s="651"/>
      <c r="CJ181" s="651"/>
      <c r="CK181" s="651"/>
      <c r="CL181" s="651"/>
      <c r="CM181" s="651"/>
      <c r="CN181" s="651"/>
      <c r="CO181" s="651"/>
      <c r="CP181" s="651"/>
      <c r="CQ181" s="651"/>
      <c r="CR181" s="651"/>
      <c r="CS181" s="651"/>
      <c r="CT181" s="651"/>
      <c r="CU181" s="651"/>
      <c r="CV181" s="651"/>
      <c r="CW181" s="651"/>
      <c r="CX181" s="651"/>
      <c r="CY181" s="651"/>
      <c r="CZ181" s="651"/>
      <c r="DA181" s="651"/>
      <c r="DB181" s="651"/>
      <c r="DC181" s="651"/>
      <c r="DD181" s="651"/>
      <c r="DE181" s="651"/>
      <c r="DF181" s="651"/>
      <c r="DG181" s="651"/>
      <c r="DH181" s="651"/>
      <c r="DI181" s="651"/>
      <c r="DJ181" s="651"/>
      <c r="DK181" s="651"/>
      <c r="DL181" s="651"/>
      <c r="DM181" s="651"/>
      <c r="DN181" s="651"/>
      <c r="DO181" s="651"/>
      <c r="DP181" s="651"/>
      <c r="DQ181" s="651"/>
      <c r="DR181" s="651"/>
      <c r="DS181" s="651"/>
      <c r="DT181" s="651"/>
      <c r="DU181" s="651"/>
      <c r="DV181" s="651"/>
      <c r="DW181" s="651"/>
      <c r="DX181" s="651"/>
      <c r="DY181" s="651"/>
    </row>
    <row r="182" ht="12.0" customHeight="1">
      <c r="A182" s="651"/>
      <c r="B182" s="651"/>
      <c r="C182" s="651"/>
      <c r="D182" s="651"/>
      <c r="E182" s="651"/>
      <c r="F182" s="651"/>
      <c r="G182" s="651"/>
      <c r="H182" s="651"/>
      <c r="I182" s="651"/>
      <c r="J182" s="651"/>
      <c r="K182" s="651"/>
      <c r="L182" s="651"/>
      <c r="M182" s="651"/>
      <c r="N182" s="651"/>
      <c r="O182" s="651"/>
      <c r="P182" s="651"/>
      <c r="Q182" s="651"/>
      <c r="R182" s="651"/>
      <c r="S182" s="651"/>
      <c r="T182" s="651"/>
      <c r="U182" s="651"/>
      <c r="V182" s="651"/>
      <c r="W182" s="651"/>
      <c r="X182" s="651"/>
      <c r="Y182" s="651"/>
      <c r="Z182" s="651"/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651"/>
      <c r="BL182" s="651"/>
      <c r="BM182" s="651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  <c r="BX182" s="651"/>
      <c r="BY182" s="651"/>
      <c r="BZ182" s="651"/>
      <c r="CA182" s="651"/>
      <c r="CB182" s="651"/>
      <c r="CC182" s="651"/>
      <c r="CD182" s="651"/>
      <c r="CE182" s="651"/>
      <c r="CF182" s="651"/>
      <c r="CG182" s="651"/>
      <c r="CH182" s="651"/>
      <c r="CI182" s="651"/>
      <c r="CJ182" s="651"/>
      <c r="CK182" s="651"/>
      <c r="CL182" s="651"/>
      <c r="CM182" s="651"/>
      <c r="CN182" s="651"/>
      <c r="CO182" s="651"/>
      <c r="CP182" s="651"/>
      <c r="CQ182" s="651"/>
      <c r="CR182" s="651"/>
      <c r="CS182" s="651"/>
      <c r="CT182" s="651"/>
      <c r="CU182" s="651"/>
      <c r="CV182" s="651"/>
      <c r="CW182" s="651"/>
      <c r="CX182" s="651"/>
      <c r="CY182" s="651"/>
      <c r="CZ182" s="651"/>
      <c r="DA182" s="651"/>
      <c r="DB182" s="651"/>
      <c r="DC182" s="651"/>
      <c r="DD182" s="651"/>
      <c r="DE182" s="651"/>
      <c r="DF182" s="651"/>
      <c r="DG182" s="651"/>
      <c r="DH182" s="651"/>
      <c r="DI182" s="651"/>
      <c r="DJ182" s="651"/>
      <c r="DK182" s="651"/>
      <c r="DL182" s="651"/>
      <c r="DM182" s="651"/>
      <c r="DN182" s="651"/>
      <c r="DO182" s="651"/>
      <c r="DP182" s="651"/>
      <c r="DQ182" s="651"/>
      <c r="DR182" s="651"/>
      <c r="DS182" s="651"/>
      <c r="DT182" s="651"/>
      <c r="DU182" s="651"/>
      <c r="DV182" s="651"/>
      <c r="DW182" s="651"/>
      <c r="DX182" s="651"/>
      <c r="DY182" s="651"/>
    </row>
    <row r="183" ht="12.0" customHeight="1">
      <c r="A183" s="651"/>
      <c r="B183" s="651"/>
      <c r="C183" s="651"/>
      <c r="D183" s="651"/>
      <c r="E183" s="651"/>
      <c r="F183" s="651"/>
      <c r="G183" s="651"/>
      <c r="H183" s="651"/>
      <c r="I183" s="651"/>
      <c r="J183" s="651"/>
      <c r="K183" s="651"/>
      <c r="L183" s="651"/>
      <c r="M183" s="651"/>
      <c r="N183" s="651"/>
      <c r="O183" s="651"/>
      <c r="P183" s="651"/>
      <c r="Q183" s="651"/>
      <c r="R183" s="651"/>
      <c r="S183" s="651"/>
      <c r="T183" s="651"/>
      <c r="U183" s="651"/>
      <c r="V183" s="651"/>
      <c r="W183" s="651"/>
      <c r="X183" s="651"/>
      <c r="Y183" s="651"/>
      <c r="Z183" s="651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651"/>
      <c r="BL183" s="651"/>
      <c r="BM183" s="651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  <c r="BX183" s="651"/>
      <c r="BY183" s="651"/>
      <c r="BZ183" s="651"/>
      <c r="CA183" s="651"/>
      <c r="CB183" s="651"/>
      <c r="CC183" s="651"/>
      <c r="CD183" s="651"/>
      <c r="CE183" s="651"/>
      <c r="CF183" s="651"/>
      <c r="CG183" s="651"/>
      <c r="CH183" s="651"/>
      <c r="CI183" s="651"/>
      <c r="CJ183" s="651"/>
      <c r="CK183" s="651"/>
      <c r="CL183" s="651"/>
      <c r="CM183" s="651"/>
      <c r="CN183" s="651"/>
      <c r="CO183" s="651"/>
      <c r="CP183" s="651"/>
      <c r="CQ183" s="651"/>
      <c r="CR183" s="651"/>
      <c r="CS183" s="651"/>
      <c r="CT183" s="651"/>
      <c r="CU183" s="651"/>
      <c r="CV183" s="651"/>
      <c r="CW183" s="651"/>
      <c r="CX183" s="651"/>
      <c r="CY183" s="651"/>
      <c r="CZ183" s="651"/>
      <c r="DA183" s="651"/>
      <c r="DB183" s="651"/>
      <c r="DC183" s="651"/>
      <c r="DD183" s="651"/>
      <c r="DE183" s="651"/>
      <c r="DF183" s="651"/>
      <c r="DG183" s="651"/>
      <c r="DH183" s="651"/>
      <c r="DI183" s="651"/>
      <c r="DJ183" s="651"/>
      <c r="DK183" s="651"/>
      <c r="DL183" s="651"/>
      <c r="DM183" s="651"/>
      <c r="DN183" s="651"/>
      <c r="DO183" s="651"/>
      <c r="DP183" s="651"/>
      <c r="DQ183" s="651"/>
      <c r="DR183" s="651"/>
      <c r="DS183" s="651"/>
      <c r="DT183" s="651"/>
      <c r="DU183" s="651"/>
      <c r="DV183" s="651"/>
      <c r="DW183" s="651"/>
      <c r="DX183" s="651"/>
      <c r="DY183" s="651"/>
    </row>
    <row r="184" ht="12.0" customHeight="1">
      <c r="A184" s="651"/>
      <c r="B184" s="651"/>
      <c r="C184" s="651"/>
      <c r="D184" s="651"/>
      <c r="E184" s="651"/>
      <c r="F184" s="651"/>
      <c r="G184" s="651"/>
      <c r="H184" s="651"/>
      <c r="I184" s="651"/>
      <c r="J184" s="651"/>
      <c r="K184" s="651"/>
      <c r="L184" s="651"/>
      <c r="M184" s="651"/>
      <c r="N184" s="651"/>
      <c r="O184" s="651"/>
      <c r="P184" s="651"/>
      <c r="Q184" s="651"/>
      <c r="R184" s="651"/>
      <c r="S184" s="651"/>
      <c r="T184" s="651"/>
      <c r="U184" s="651"/>
      <c r="V184" s="651"/>
      <c r="W184" s="651"/>
      <c r="X184" s="651"/>
      <c r="Y184" s="651"/>
      <c r="Z184" s="651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651"/>
      <c r="BL184" s="651"/>
      <c r="BM184" s="651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  <c r="BX184" s="651"/>
      <c r="BY184" s="651"/>
      <c r="BZ184" s="651"/>
      <c r="CA184" s="651"/>
      <c r="CB184" s="651"/>
      <c r="CC184" s="651"/>
      <c r="CD184" s="651"/>
      <c r="CE184" s="651"/>
      <c r="CF184" s="651"/>
      <c r="CG184" s="651"/>
      <c r="CH184" s="651"/>
      <c r="CI184" s="651"/>
      <c r="CJ184" s="651"/>
      <c r="CK184" s="651"/>
      <c r="CL184" s="651"/>
      <c r="CM184" s="651"/>
      <c r="CN184" s="651"/>
      <c r="CO184" s="651"/>
      <c r="CP184" s="651"/>
      <c r="CQ184" s="651"/>
      <c r="CR184" s="651"/>
      <c r="CS184" s="651"/>
      <c r="CT184" s="651"/>
      <c r="CU184" s="651"/>
      <c r="CV184" s="651"/>
      <c r="CW184" s="651"/>
      <c r="CX184" s="651"/>
      <c r="CY184" s="651"/>
      <c r="CZ184" s="651"/>
      <c r="DA184" s="651"/>
      <c r="DB184" s="651"/>
      <c r="DC184" s="651"/>
      <c r="DD184" s="651"/>
      <c r="DE184" s="651"/>
      <c r="DF184" s="651"/>
      <c r="DG184" s="651"/>
      <c r="DH184" s="651"/>
      <c r="DI184" s="651"/>
      <c r="DJ184" s="651"/>
      <c r="DK184" s="651"/>
      <c r="DL184" s="651"/>
      <c r="DM184" s="651"/>
      <c r="DN184" s="651"/>
      <c r="DO184" s="651"/>
      <c r="DP184" s="651"/>
      <c r="DQ184" s="651"/>
      <c r="DR184" s="651"/>
      <c r="DS184" s="651"/>
      <c r="DT184" s="651"/>
      <c r="DU184" s="651"/>
      <c r="DV184" s="651"/>
      <c r="DW184" s="651"/>
      <c r="DX184" s="651"/>
      <c r="DY184" s="651"/>
    </row>
    <row r="185" ht="12.0" customHeight="1">
      <c r="A185" s="651"/>
      <c r="B185" s="651"/>
      <c r="C185" s="651"/>
      <c r="D185" s="651"/>
      <c r="E185" s="651"/>
      <c r="F185" s="651"/>
      <c r="G185" s="651"/>
      <c r="H185" s="651"/>
      <c r="I185" s="651"/>
      <c r="J185" s="651"/>
      <c r="K185" s="651"/>
      <c r="L185" s="651"/>
      <c r="M185" s="651"/>
      <c r="N185" s="651"/>
      <c r="O185" s="651"/>
      <c r="P185" s="651"/>
      <c r="Q185" s="651"/>
      <c r="R185" s="651"/>
      <c r="S185" s="651"/>
      <c r="T185" s="651"/>
      <c r="U185" s="651"/>
      <c r="V185" s="651"/>
      <c r="W185" s="651"/>
      <c r="X185" s="651"/>
      <c r="Y185" s="651"/>
      <c r="Z185" s="651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51"/>
      <c r="BL185" s="651"/>
      <c r="BM185" s="651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  <c r="BX185" s="651"/>
      <c r="BY185" s="651"/>
      <c r="BZ185" s="651"/>
      <c r="CA185" s="651"/>
      <c r="CB185" s="651"/>
      <c r="CC185" s="651"/>
      <c r="CD185" s="651"/>
      <c r="CE185" s="651"/>
      <c r="CF185" s="651"/>
      <c r="CG185" s="651"/>
      <c r="CH185" s="651"/>
      <c r="CI185" s="651"/>
      <c r="CJ185" s="651"/>
      <c r="CK185" s="651"/>
      <c r="CL185" s="651"/>
      <c r="CM185" s="651"/>
      <c r="CN185" s="651"/>
      <c r="CO185" s="651"/>
      <c r="CP185" s="651"/>
      <c r="CQ185" s="651"/>
      <c r="CR185" s="651"/>
      <c r="CS185" s="651"/>
      <c r="CT185" s="651"/>
      <c r="CU185" s="651"/>
      <c r="CV185" s="651"/>
      <c r="CW185" s="651"/>
      <c r="CX185" s="651"/>
      <c r="CY185" s="651"/>
      <c r="CZ185" s="651"/>
      <c r="DA185" s="651"/>
      <c r="DB185" s="651"/>
      <c r="DC185" s="651"/>
      <c r="DD185" s="651"/>
      <c r="DE185" s="651"/>
      <c r="DF185" s="651"/>
      <c r="DG185" s="651"/>
      <c r="DH185" s="651"/>
      <c r="DI185" s="651"/>
      <c r="DJ185" s="651"/>
      <c r="DK185" s="651"/>
      <c r="DL185" s="651"/>
      <c r="DM185" s="651"/>
      <c r="DN185" s="651"/>
      <c r="DO185" s="651"/>
      <c r="DP185" s="651"/>
      <c r="DQ185" s="651"/>
      <c r="DR185" s="651"/>
      <c r="DS185" s="651"/>
      <c r="DT185" s="651"/>
      <c r="DU185" s="651"/>
      <c r="DV185" s="651"/>
      <c r="DW185" s="651"/>
      <c r="DX185" s="651"/>
      <c r="DY185" s="651"/>
    </row>
    <row r="186" ht="12.0" customHeight="1">
      <c r="A186" s="651"/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651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  <c r="BX186" s="651"/>
      <c r="BY186" s="651"/>
      <c r="BZ186" s="651"/>
      <c r="CA186" s="651"/>
      <c r="CB186" s="651"/>
      <c r="CC186" s="651"/>
      <c r="CD186" s="651"/>
      <c r="CE186" s="651"/>
      <c r="CF186" s="651"/>
      <c r="CG186" s="651"/>
      <c r="CH186" s="651"/>
      <c r="CI186" s="651"/>
      <c r="CJ186" s="651"/>
      <c r="CK186" s="651"/>
      <c r="CL186" s="651"/>
      <c r="CM186" s="651"/>
      <c r="CN186" s="651"/>
      <c r="CO186" s="651"/>
      <c r="CP186" s="651"/>
      <c r="CQ186" s="651"/>
      <c r="CR186" s="651"/>
      <c r="CS186" s="651"/>
      <c r="CT186" s="651"/>
      <c r="CU186" s="651"/>
      <c r="CV186" s="651"/>
      <c r="CW186" s="651"/>
      <c r="CX186" s="651"/>
      <c r="CY186" s="651"/>
      <c r="CZ186" s="651"/>
      <c r="DA186" s="651"/>
      <c r="DB186" s="651"/>
      <c r="DC186" s="651"/>
      <c r="DD186" s="651"/>
      <c r="DE186" s="651"/>
      <c r="DF186" s="651"/>
      <c r="DG186" s="651"/>
      <c r="DH186" s="651"/>
      <c r="DI186" s="651"/>
      <c r="DJ186" s="651"/>
      <c r="DK186" s="651"/>
      <c r="DL186" s="651"/>
      <c r="DM186" s="651"/>
      <c r="DN186" s="651"/>
      <c r="DO186" s="651"/>
      <c r="DP186" s="651"/>
      <c r="DQ186" s="651"/>
      <c r="DR186" s="651"/>
      <c r="DS186" s="651"/>
      <c r="DT186" s="651"/>
      <c r="DU186" s="651"/>
      <c r="DV186" s="651"/>
      <c r="DW186" s="651"/>
      <c r="DX186" s="651"/>
      <c r="DY186" s="651"/>
    </row>
    <row r="187" ht="12.0" customHeight="1">
      <c r="A187" s="651"/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651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  <c r="BX187" s="651"/>
      <c r="BY187" s="651"/>
      <c r="BZ187" s="651"/>
      <c r="CA187" s="651"/>
      <c r="CB187" s="651"/>
      <c r="CC187" s="651"/>
      <c r="CD187" s="651"/>
      <c r="CE187" s="651"/>
      <c r="CF187" s="651"/>
      <c r="CG187" s="651"/>
      <c r="CH187" s="651"/>
      <c r="CI187" s="651"/>
      <c r="CJ187" s="651"/>
      <c r="CK187" s="651"/>
      <c r="CL187" s="651"/>
      <c r="CM187" s="651"/>
      <c r="CN187" s="651"/>
      <c r="CO187" s="651"/>
      <c r="CP187" s="651"/>
      <c r="CQ187" s="651"/>
      <c r="CR187" s="651"/>
      <c r="CS187" s="651"/>
      <c r="CT187" s="651"/>
      <c r="CU187" s="651"/>
      <c r="CV187" s="651"/>
      <c r="CW187" s="651"/>
      <c r="CX187" s="651"/>
      <c r="CY187" s="651"/>
      <c r="CZ187" s="651"/>
      <c r="DA187" s="651"/>
      <c r="DB187" s="651"/>
      <c r="DC187" s="651"/>
      <c r="DD187" s="651"/>
      <c r="DE187" s="651"/>
      <c r="DF187" s="651"/>
      <c r="DG187" s="651"/>
      <c r="DH187" s="651"/>
      <c r="DI187" s="651"/>
      <c r="DJ187" s="651"/>
      <c r="DK187" s="651"/>
      <c r="DL187" s="651"/>
      <c r="DM187" s="651"/>
      <c r="DN187" s="651"/>
      <c r="DO187" s="651"/>
      <c r="DP187" s="651"/>
      <c r="DQ187" s="651"/>
      <c r="DR187" s="651"/>
      <c r="DS187" s="651"/>
      <c r="DT187" s="651"/>
      <c r="DU187" s="651"/>
      <c r="DV187" s="651"/>
      <c r="DW187" s="651"/>
      <c r="DX187" s="651"/>
      <c r="DY187" s="651"/>
    </row>
    <row r="188" ht="12.0" customHeight="1">
      <c r="A188" s="651"/>
      <c r="B188" s="651"/>
      <c r="C188" s="651"/>
      <c r="D188" s="651"/>
      <c r="E188" s="651"/>
      <c r="F188" s="651"/>
      <c r="G188" s="651"/>
      <c r="H188" s="651"/>
      <c r="I188" s="651"/>
      <c r="J188" s="651"/>
      <c r="K188" s="651"/>
      <c r="L188" s="651"/>
      <c r="M188" s="651"/>
      <c r="N188" s="651"/>
      <c r="O188" s="651"/>
      <c r="P188" s="651"/>
      <c r="Q188" s="651"/>
      <c r="R188" s="651"/>
      <c r="S188" s="651"/>
      <c r="T188" s="651"/>
      <c r="U188" s="651"/>
      <c r="V188" s="651"/>
      <c r="W188" s="651"/>
      <c r="X188" s="651"/>
      <c r="Y188" s="651"/>
      <c r="Z188" s="651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651"/>
      <c r="BL188" s="651"/>
      <c r="BM188" s="651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  <c r="BX188" s="651"/>
      <c r="BY188" s="651"/>
      <c r="BZ188" s="651"/>
      <c r="CA188" s="651"/>
      <c r="CB188" s="651"/>
      <c r="CC188" s="651"/>
      <c r="CD188" s="651"/>
      <c r="CE188" s="651"/>
      <c r="CF188" s="651"/>
      <c r="CG188" s="651"/>
      <c r="CH188" s="651"/>
      <c r="CI188" s="651"/>
      <c r="CJ188" s="651"/>
      <c r="CK188" s="651"/>
      <c r="CL188" s="651"/>
      <c r="CM188" s="651"/>
      <c r="CN188" s="651"/>
      <c r="CO188" s="651"/>
      <c r="CP188" s="651"/>
      <c r="CQ188" s="651"/>
      <c r="CR188" s="651"/>
      <c r="CS188" s="651"/>
      <c r="CT188" s="651"/>
      <c r="CU188" s="651"/>
      <c r="CV188" s="651"/>
      <c r="CW188" s="651"/>
      <c r="CX188" s="651"/>
      <c r="CY188" s="651"/>
      <c r="CZ188" s="651"/>
      <c r="DA188" s="651"/>
      <c r="DB188" s="651"/>
      <c r="DC188" s="651"/>
      <c r="DD188" s="651"/>
      <c r="DE188" s="651"/>
      <c r="DF188" s="651"/>
      <c r="DG188" s="651"/>
      <c r="DH188" s="651"/>
      <c r="DI188" s="651"/>
      <c r="DJ188" s="651"/>
      <c r="DK188" s="651"/>
      <c r="DL188" s="651"/>
      <c r="DM188" s="651"/>
      <c r="DN188" s="651"/>
      <c r="DO188" s="651"/>
      <c r="DP188" s="651"/>
      <c r="DQ188" s="651"/>
      <c r="DR188" s="651"/>
      <c r="DS188" s="651"/>
      <c r="DT188" s="651"/>
      <c r="DU188" s="651"/>
      <c r="DV188" s="651"/>
      <c r="DW188" s="651"/>
      <c r="DX188" s="651"/>
      <c r="DY188" s="651"/>
    </row>
    <row r="189" ht="12.0" customHeight="1">
      <c r="A189" s="651"/>
      <c r="B189" s="651"/>
      <c r="C189" s="651"/>
      <c r="D189" s="651"/>
      <c r="E189" s="651"/>
      <c r="F189" s="651"/>
      <c r="G189" s="651"/>
      <c r="H189" s="651"/>
      <c r="I189" s="651"/>
      <c r="J189" s="651"/>
      <c r="K189" s="651"/>
      <c r="L189" s="651"/>
      <c r="M189" s="651"/>
      <c r="N189" s="651"/>
      <c r="O189" s="651"/>
      <c r="P189" s="651"/>
      <c r="Q189" s="651"/>
      <c r="R189" s="651"/>
      <c r="S189" s="651"/>
      <c r="T189" s="651"/>
      <c r="U189" s="651"/>
      <c r="V189" s="651"/>
      <c r="W189" s="651"/>
      <c r="X189" s="651"/>
      <c r="Y189" s="651"/>
      <c r="Z189" s="651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51"/>
      <c r="BL189" s="651"/>
      <c r="BM189" s="651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  <c r="BX189" s="651"/>
      <c r="BY189" s="651"/>
      <c r="BZ189" s="651"/>
      <c r="CA189" s="651"/>
      <c r="CB189" s="651"/>
      <c r="CC189" s="651"/>
      <c r="CD189" s="651"/>
      <c r="CE189" s="651"/>
      <c r="CF189" s="651"/>
      <c r="CG189" s="651"/>
      <c r="CH189" s="651"/>
      <c r="CI189" s="651"/>
      <c r="CJ189" s="651"/>
      <c r="CK189" s="651"/>
      <c r="CL189" s="651"/>
      <c r="CM189" s="651"/>
      <c r="CN189" s="651"/>
      <c r="CO189" s="651"/>
      <c r="CP189" s="651"/>
      <c r="CQ189" s="651"/>
      <c r="CR189" s="651"/>
      <c r="CS189" s="651"/>
      <c r="CT189" s="651"/>
      <c r="CU189" s="651"/>
      <c r="CV189" s="651"/>
      <c r="CW189" s="651"/>
      <c r="CX189" s="651"/>
      <c r="CY189" s="651"/>
      <c r="CZ189" s="651"/>
      <c r="DA189" s="651"/>
      <c r="DB189" s="651"/>
      <c r="DC189" s="651"/>
      <c r="DD189" s="651"/>
      <c r="DE189" s="651"/>
      <c r="DF189" s="651"/>
      <c r="DG189" s="651"/>
      <c r="DH189" s="651"/>
      <c r="DI189" s="651"/>
      <c r="DJ189" s="651"/>
      <c r="DK189" s="651"/>
      <c r="DL189" s="651"/>
      <c r="DM189" s="651"/>
      <c r="DN189" s="651"/>
      <c r="DO189" s="651"/>
      <c r="DP189" s="651"/>
      <c r="DQ189" s="651"/>
      <c r="DR189" s="651"/>
      <c r="DS189" s="651"/>
      <c r="DT189" s="651"/>
      <c r="DU189" s="651"/>
      <c r="DV189" s="651"/>
      <c r="DW189" s="651"/>
      <c r="DX189" s="651"/>
      <c r="DY189" s="651"/>
    </row>
    <row r="190" ht="12.0" customHeight="1">
      <c r="A190" s="651"/>
      <c r="B190" s="651"/>
      <c r="C190" s="651"/>
      <c r="D190" s="651"/>
      <c r="E190" s="651"/>
      <c r="F190" s="651"/>
      <c r="G190" s="651"/>
      <c r="H190" s="651"/>
      <c r="I190" s="651"/>
      <c r="J190" s="651"/>
      <c r="K190" s="651"/>
      <c r="L190" s="651"/>
      <c r="M190" s="651"/>
      <c r="N190" s="651"/>
      <c r="O190" s="651"/>
      <c r="P190" s="651"/>
      <c r="Q190" s="651"/>
      <c r="R190" s="651"/>
      <c r="S190" s="651"/>
      <c r="T190" s="651"/>
      <c r="U190" s="651"/>
      <c r="V190" s="651"/>
      <c r="W190" s="651"/>
      <c r="X190" s="651"/>
      <c r="Y190" s="651"/>
      <c r="Z190" s="651"/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651"/>
      <c r="BL190" s="651"/>
      <c r="BM190" s="651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  <c r="BX190" s="651"/>
      <c r="BY190" s="651"/>
      <c r="BZ190" s="651"/>
      <c r="CA190" s="651"/>
      <c r="CB190" s="651"/>
      <c r="CC190" s="651"/>
      <c r="CD190" s="651"/>
      <c r="CE190" s="651"/>
      <c r="CF190" s="651"/>
      <c r="CG190" s="651"/>
      <c r="CH190" s="651"/>
      <c r="CI190" s="651"/>
      <c r="CJ190" s="651"/>
      <c r="CK190" s="651"/>
      <c r="CL190" s="651"/>
      <c r="CM190" s="651"/>
      <c r="CN190" s="651"/>
      <c r="CO190" s="651"/>
      <c r="CP190" s="651"/>
      <c r="CQ190" s="651"/>
      <c r="CR190" s="651"/>
      <c r="CS190" s="651"/>
      <c r="CT190" s="651"/>
      <c r="CU190" s="651"/>
      <c r="CV190" s="651"/>
      <c r="CW190" s="651"/>
      <c r="CX190" s="651"/>
      <c r="CY190" s="651"/>
      <c r="CZ190" s="651"/>
      <c r="DA190" s="651"/>
      <c r="DB190" s="651"/>
      <c r="DC190" s="651"/>
      <c r="DD190" s="651"/>
      <c r="DE190" s="651"/>
      <c r="DF190" s="651"/>
      <c r="DG190" s="651"/>
      <c r="DH190" s="651"/>
      <c r="DI190" s="651"/>
      <c r="DJ190" s="651"/>
      <c r="DK190" s="651"/>
      <c r="DL190" s="651"/>
      <c r="DM190" s="651"/>
      <c r="DN190" s="651"/>
      <c r="DO190" s="651"/>
      <c r="DP190" s="651"/>
      <c r="DQ190" s="651"/>
      <c r="DR190" s="651"/>
      <c r="DS190" s="651"/>
      <c r="DT190" s="651"/>
      <c r="DU190" s="651"/>
      <c r="DV190" s="651"/>
      <c r="DW190" s="651"/>
      <c r="DX190" s="651"/>
      <c r="DY190" s="651"/>
    </row>
    <row r="191" ht="12.0" customHeight="1">
      <c r="A191" s="651"/>
      <c r="B191" s="651"/>
      <c r="C191" s="651"/>
      <c r="D191" s="651"/>
      <c r="E191" s="651"/>
      <c r="F191" s="651"/>
      <c r="G191" s="651"/>
      <c r="H191" s="651"/>
      <c r="I191" s="651"/>
      <c r="J191" s="651"/>
      <c r="K191" s="651"/>
      <c r="L191" s="651"/>
      <c r="M191" s="651"/>
      <c r="N191" s="651"/>
      <c r="O191" s="651"/>
      <c r="P191" s="651"/>
      <c r="Q191" s="651"/>
      <c r="R191" s="651"/>
      <c r="S191" s="651"/>
      <c r="T191" s="651"/>
      <c r="U191" s="651"/>
      <c r="V191" s="651"/>
      <c r="W191" s="651"/>
      <c r="X191" s="651"/>
      <c r="Y191" s="651"/>
      <c r="Z191" s="651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651"/>
      <c r="BL191" s="651"/>
      <c r="BM191" s="651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  <c r="BX191" s="651"/>
      <c r="BY191" s="651"/>
      <c r="BZ191" s="651"/>
      <c r="CA191" s="651"/>
      <c r="CB191" s="651"/>
      <c r="CC191" s="651"/>
      <c r="CD191" s="651"/>
      <c r="CE191" s="651"/>
      <c r="CF191" s="651"/>
      <c r="CG191" s="651"/>
      <c r="CH191" s="651"/>
      <c r="CI191" s="651"/>
      <c r="CJ191" s="651"/>
      <c r="CK191" s="651"/>
      <c r="CL191" s="651"/>
      <c r="CM191" s="651"/>
      <c r="CN191" s="651"/>
      <c r="CO191" s="651"/>
      <c r="CP191" s="651"/>
      <c r="CQ191" s="651"/>
      <c r="CR191" s="651"/>
      <c r="CS191" s="651"/>
      <c r="CT191" s="651"/>
      <c r="CU191" s="651"/>
      <c r="CV191" s="651"/>
      <c r="CW191" s="651"/>
      <c r="CX191" s="651"/>
      <c r="CY191" s="651"/>
      <c r="CZ191" s="651"/>
      <c r="DA191" s="651"/>
      <c r="DB191" s="651"/>
      <c r="DC191" s="651"/>
      <c r="DD191" s="651"/>
      <c r="DE191" s="651"/>
      <c r="DF191" s="651"/>
      <c r="DG191" s="651"/>
      <c r="DH191" s="651"/>
      <c r="DI191" s="651"/>
      <c r="DJ191" s="651"/>
      <c r="DK191" s="651"/>
      <c r="DL191" s="651"/>
      <c r="DM191" s="651"/>
      <c r="DN191" s="651"/>
      <c r="DO191" s="651"/>
      <c r="DP191" s="651"/>
      <c r="DQ191" s="651"/>
      <c r="DR191" s="651"/>
      <c r="DS191" s="651"/>
      <c r="DT191" s="651"/>
      <c r="DU191" s="651"/>
      <c r="DV191" s="651"/>
      <c r="DW191" s="651"/>
      <c r="DX191" s="651"/>
      <c r="DY191" s="651"/>
    </row>
    <row r="192" ht="12.0" customHeight="1">
      <c r="A192" s="651"/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651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  <c r="BX192" s="651"/>
      <c r="BY192" s="651"/>
      <c r="BZ192" s="651"/>
      <c r="CA192" s="651"/>
      <c r="CB192" s="651"/>
      <c r="CC192" s="651"/>
      <c r="CD192" s="651"/>
      <c r="CE192" s="651"/>
      <c r="CF192" s="651"/>
      <c r="CG192" s="651"/>
      <c r="CH192" s="651"/>
      <c r="CI192" s="651"/>
      <c r="CJ192" s="651"/>
      <c r="CK192" s="651"/>
      <c r="CL192" s="651"/>
      <c r="CM192" s="651"/>
      <c r="CN192" s="651"/>
      <c r="CO192" s="651"/>
      <c r="CP192" s="651"/>
      <c r="CQ192" s="651"/>
      <c r="CR192" s="651"/>
      <c r="CS192" s="651"/>
      <c r="CT192" s="651"/>
      <c r="CU192" s="651"/>
      <c r="CV192" s="651"/>
      <c r="CW192" s="651"/>
      <c r="CX192" s="651"/>
      <c r="CY192" s="651"/>
      <c r="CZ192" s="651"/>
      <c r="DA192" s="651"/>
      <c r="DB192" s="651"/>
      <c r="DC192" s="651"/>
      <c r="DD192" s="651"/>
      <c r="DE192" s="651"/>
      <c r="DF192" s="651"/>
      <c r="DG192" s="651"/>
      <c r="DH192" s="651"/>
      <c r="DI192" s="651"/>
      <c r="DJ192" s="651"/>
      <c r="DK192" s="651"/>
      <c r="DL192" s="651"/>
      <c r="DM192" s="651"/>
      <c r="DN192" s="651"/>
      <c r="DO192" s="651"/>
      <c r="DP192" s="651"/>
      <c r="DQ192" s="651"/>
      <c r="DR192" s="651"/>
      <c r="DS192" s="651"/>
      <c r="DT192" s="651"/>
      <c r="DU192" s="651"/>
      <c r="DV192" s="651"/>
      <c r="DW192" s="651"/>
      <c r="DX192" s="651"/>
      <c r="DY192" s="651"/>
    </row>
    <row r="193" ht="12.0" customHeight="1">
      <c r="A193" s="651"/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651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  <c r="BX193" s="651"/>
      <c r="BY193" s="651"/>
      <c r="BZ193" s="651"/>
      <c r="CA193" s="651"/>
      <c r="CB193" s="651"/>
      <c r="CC193" s="651"/>
      <c r="CD193" s="651"/>
      <c r="CE193" s="651"/>
      <c r="CF193" s="651"/>
      <c r="CG193" s="651"/>
      <c r="CH193" s="651"/>
      <c r="CI193" s="651"/>
      <c r="CJ193" s="651"/>
      <c r="CK193" s="651"/>
      <c r="CL193" s="651"/>
      <c r="CM193" s="651"/>
      <c r="CN193" s="651"/>
      <c r="CO193" s="651"/>
      <c r="CP193" s="651"/>
      <c r="CQ193" s="651"/>
      <c r="CR193" s="651"/>
      <c r="CS193" s="651"/>
      <c r="CT193" s="651"/>
      <c r="CU193" s="651"/>
      <c r="CV193" s="651"/>
      <c r="CW193" s="651"/>
      <c r="CX193" s="651"/>
      <c r="CY193" s="651"/>
      <c r="CZ193" s="651"/>
      <c r="DA193" s="651"/>
      <c r="DB193" s="651"/>
      <c r="DC193" s="651"/>
      <c r="DD193" s="651"/>
      <c r="DE193" s="651"/>
      <c r="DF193" s="651"/>
      <c r="DG193" s="651"/>
      <c r="DH193" s="651"/>
      <c r="DI193" s="651"/>
      <c r="DJ193" s="651"/>
      <c r="DK193" s="651"/>
      <c r="DL193" s="651"/>
      <c r="DM193" s="651"/>
      <c r="DN193" s="651"/>
      <c r="DO193" s="651"/>
      <c r="DP193" s="651"/>
      <c r="DQ193" s="651"/>
      <c r="DR193" s="651"/>
      <c r="DS193" s="651"/>
      <c r="DT193" s="651"/>
      <c r="DU193" s="651"/>
      <c r="DV193" s="651"/>
      <c r="DW193" s="651"/>
      <c r="DX193" s="651"/>
      <c r="DY193" s="651"/>
    </row>
    <row r="194" ht="12.0" customHeight="1">
      <c r="A194" s="651"/>
      <c r="B194" s="651"/>
      <c r="C194" s="651"/>
      <c r="D194" s="651"/>
      <c r="E194" s="651"/>
      <c r="F194" s="651"/>
      <c r="G194" s="651"/>
      <c r="H194" s="651"/>
      <c r="I194" s="651"/>
      <c r="J194" s="651"/>
      <c r="K194" s="651"/>
      <c r="L194" s="651"/>
      <c r="M194" s="651"/>
      <c r="N194" s="651"/>
      <c r="O194" s="651"/>
      <c r="P194" s="651"/>
      <c r="Q194" s="651"/>
      <c r="R194" s="651"/>
      <c r="S194" s="651"/>
      <c r="T194" s="651"/>
      <c r="U194" s="651"/>
      <c r="V194" s="651"/>
      <c r="W194" s="651"/>
      <c r="X194" s="651"/>
      <c r="Y194" s="651"/>
      <c r="Z194" s="651"/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651"/>
      <c r="BL194" s="651"/>
      <c r="BM194" s="651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  <c r="BX194" s="651"/>
      <c r="BY194" s="651"/>
      <c r="BZ194" s="651"/>
      <c r="CA194" s="651"/>
      <c r="CB194" s="651"/>
      <c r="CC194" s="651"/>
      <c r="CD194" s="651"/>
      <c r="CE194" s="651"/>
      <c r="CF194" s="651"/>
      <c r="CG194" s="651"/>
      <c r="CH194" s="651"/>
      <c r="CI194" s="651"/>
      <c r="CJ194" s="651"/>
      <c r="CK194" s="651"/>
      <c r="CL194" s="651"/>
      <c r="CM194" s="651"/>
      <c r="CN194" s="651"/>
      <c r="CO194" s="651"/>
      <c r="CP194" s="651"/>
      <c r="CQ194" s="651"/>
      <c r="CR194" s="651"/>
      <c r="CS194" s="651"/>
      <c r="CT194" s="651"/>
      <c r="CU194" s="651"/>
      <c r="CV194" s="651"/>
      <c r="CW194" s="651"/>
      <c r="CX194" s="651"/>
      <c r="CY194" s="651"/>
      <c r="CZ194" s="651"/>
      <c r="DA194" s="651"/>
      <c r="DB194" s="651"/>
      <c r="DC194" s="651"/>
      <c r="DD194" s="651"/>
      <c r="DE194" s="651"/>
      <c r="DF194" s="651"/>
      <c r="DG194" s="651"/>
      <c r="DH194" s="651"/>
      <c r="DI194" s="651"/>
      <c r="DJ194" s="651"/>
      <c r="DK194" s="651"/>
      <c r="DL194" s="651"/>
      <c r="DM194" s="651"/>
      <c r="DN194" s="651"/>
      <c r="DO194" s="651"/>
      <c r="DP194" s="651"/>
      <c r="DQ194" s="651"/>
      <c r="DR194" s="651"/>
      <c r="DS194" s="651"/>
      <c r="DT194" s="651"/>
      <c r="DU194" s="651"/>
      <c r="DV194" s="651"/>
      <c r="DW194" s="651"/>
      <c r="DX194" s="651"/>
      <c r="DY194" s="651"/>
    </row>
    <row r="195" ht="12.0" customHeight="1">
      <c r="A195" s="651"/>
      <c r="B195" s="651"/>
      <c r="C195" s="651"/>
      <c r="D195" s="651"/>
      <c r="E195" s="651"/>
      <c r="F195" s="651"/>
      <c r="G195" s="651"/>
      <c r="H195" s="651"/>
      <c r="I195" s="651"/>
      <c r="J195" s="651"/>
      <c r="K195" s="651"/>
      <c r="L195" s="651"/>
      <c r="M195" s="651"/>
      <c r="N195" s="651"/>
      <c r="O195" s="651"/>
      <c r="P195" s="651"/>
      <c r="Q195" s="651"/>
      <c r="R195" s="651"/>
      <c r="S195" s="651"/>
      <c r="T195" s="651"/>
      <c r="U195" s="651"/>
      <c r="V195" s="651"/>
      <c r="W195" s="651"/>
      <c r="X195" s="651"/>
      <c r="Y195" s="651"/>
      <c r="Z195" s="651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651"/>
      <c r="BL195" s="651"/>
      <c r="BM195" s="651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  <c r="BX195" s="651"/>
      <c r="BY195" s="651"/>
      <c r="BZ195" s="651"/>
      <c r="CA195" s="651"/>
      <c r="CB195" s="651"/>
      <c r="CC195" s="651"/>
      <c r="CD195" s="651"/>
      <c r="CE195" s="651"/>
      <c r="CF195" s="651"/>
      <c r="CG195" s="651"/>
      <c r="CH195" s="651"/>
      <c r="CI195" s="651"/>
      <c r="CJ195" s="651"/>
      <c r="CK195" s="651"/>
      <c r="CL195" s="651"/>
      <c r="CM195" s="651"/>
      <c r="CN195" s="651"/>
      <c r="CO195" s="651"/>
      <c r="CP195" s="651"/>
      <c r="CQ195" s="651"/>
      <c r="CR195" s="651"/>
      <c r="CS195" s="651"/>
      <c r="CT195" s="651"/>
      <c r="CU195" s="651"/>
      <c r="CV195" s="651"/>
      <c r="CW195" s="651"/>
      <c r="CX195" s="651"/>
      <c r="CY195" s="651"/>
      <c r="CZ195" s="651"/>
      <c r="DA195" s="651"/>
      <c r="DB195" s="651"/>
      <c r="DC195" s="651"/>
      <c r="DD195" s="651"/>
      <c r="DE195" s="651"/>
      <c r="DF195" s="651"/>
      <c r="DG195" s="651"/>
      <c r="DH195" s="651"/>
      <c r="DI195" s="651"/>
      <c r="DJ195" s="651"/>
      <c r="DK195" s="651"/>
      <c r="DL195" s="651"/>
      <c r="DM195" s="651"/>
      <c r="DN195" s="651"/>
      <c r="DO195" s="651"/>
      <c r="DP195" s="651"/>
      <c r="DQ195" s="651"/>
      <c r="DR195" s="651"/>
      <c r="DS195" s="651"/>
      <c r="DT195" s="651"/>
      <c r="DU195" s="651"/>
      <c r="DV195" s="651"/>
      <c r="DW195" s="651"/>
      <c r="DX195" s="651"/>
      <c r="DY195" s="651"/>
    </row>
    <row r="196" ht="12.0" customHeight="1">
      <c r="A196" s="651"/>
      <c r="B196" s="651"/>
      <c r="C196" s="651"/>
      <c r="D196" s="651"/>
      <c r="E196" s="651"/>
      <c r="F196" s="651"/>
      <c r="G196" s="651"/>
      <c r="H196" s="651"/>
      <c r="I196" s="651"/>
      <c r="J196" s="651"/>
      <c r="K196" s="651"/>
      <c r="L196" s="651"/>
      <c r="M196" s="651"/>
      <c r="N196" s="651"/>
      <c r="O196" s="651"/>
      <c r="P196" s="651"/>
      <c r="Q196" s="651"/>
      <c r="R196" s="651"/>
      <c r="S196" s="651"/>
      <c r="T196" s="651"/>
      <c r="U196" s="651"/>
      <c r="V196" s="651"/>
      <c r="W196" s="651"/>
      <c r="X196" s="651"/>
      <c r="Y196" s="651"/>
      <c r="Z196" s="651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651"/>
      <c r="BL196" s="651"/>
      <c r="BM196" s="651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  <c r="BX196" s="651"/>
      <c r="BY196" s="651"/>
      <c r="BZ196" s="651"/>
      <c r="CA196" s="651"/>
      <c r="CB196" s="651"/>
      <c r="CC196" s="651"/>
      <c r="CD196" s="651"/>
      <c r="CE196" s="651"/>
      <c r="CF196" s="651"/>
      <c r="CG196" s="651"/>
      <c r="CH196" s="651"/>
      <c r="CI196" s="651"/>
      <c r="CJ196" s="651"/>
      <c r="CK196" s="651"/>
      <c r="CL196" s="651"/>
      <c r="CM196" s="651"/>
      <c r="CN196" s="651"/>
      <c r="CO196" s="651"/>
      <c r="CP196" s="651"/>
      <c r="CQ196" s="651"/>
      <c r="CR196" s="651"/>
      <c r="CS196" s="651"/>
      <c r="CT196" s="651"/>
      <c r="CU196" s="651"/>
      <c r="CV196" s="651"/>
      <c r="CW196" s="651"/>
      <c r="CX196" s="651"/>
      <c r="CY196" s="651"/>
      <c r="CZ196" s="651"/>
      <c r="DA196" s="651"/>
      <c r="DB196" s="651"/>
      <c r="DC196" s="651"/>
      <c r="DD196" s="651"/>
      <c r="DE196" s="651"/>
      <c r="DF196" s="651"/>
      <c r="DG196" s="651"/>
      <c r="DH196" s="651"/>
      <c r="DI196" s="651"/>
      <c r="DJ196" s="651"/>
      <c r="DK196" s="651"/>
      <c r="DL196" s="651"/>
      <c r="DM196" s="651"/>
      <c r="DN196" s="651"/>
      <c r="DO196" s="651"/>
      <c r="DP196" s="651"/>
      <c r="DQ196" s="651"/>
      <c r="DR196" s="651"/>
      <c r="DS196" s="651"/>
      <c r="DT196" s="651"/>
      <c r="DU196" s="651"/>
      <c r="DV196" s="651"/>
      <c r="DW196" s="651"/>
      <c r="DX196" s="651"/>
      <c r="DY196" s="651"/>
    </row>
    <row r="197" ht="12.0" customHeight="1">
      <c r="A197" s="651"/>
      <c r="B197" s="651"/>
      <c r="C197" s="651"/>
      <c r="D197" s="651"/>
      <c r="E197" s="651"/>
      <c r="F197" s="651"/>
      <c r="G197" s="651"/>
      <c r="H197" s="651"/>
      <c r="I197" s="651"/>
      <c r="J197" s="651"/>
      <c r="K197" s="651"/>
      <c r="L197" s="651"/>
      <c r="M197" s="651"/>
      <c r="N197" s="651"/>
      <c r="O197" s="651"/>
      <c r="P197" s="651"/>
      <c r="Q197" s="651"/>
      <c r="R197" s="651"/>
      <c r="S197" s="651"/>
      <c r="T197" s="651"/>
      <c r="U197" s="651"/>
      <c r="V197" s="651"/>
      <c r="W197" s="651"/>
      <c r="X197" s="651"/>
      <c r="Y197" s="651"/>
      <c r="Z197" s="651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51"/>
      <c r="BL197" s="651"/>
      <c r="BM197" s="651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  <c r="BX197" s="651"/>
      <c r="BY197" s="651"/>
      <c r="BZ197" s="651"/>
      <c r="CA197" s="651"/>
      <c r="CB197" s="651"/>
      <c r="CC197" s="651"/>
      <c r="CD197" s="651"/>
      <c r="CE197" s="651"/>
      <c r="CF197" s="651"/>
      <c r="CG197" s="651"/>
      <c r="CH197" s="651"/>
      <c r="CI197" s="651"/>
      <c r="CJ197" s="651"/>
      <c r="CK197" s="651"/>
      <c r="CL197" s="651"/>
      <c r="CM197" s="651"/>
      <c r="CN197" s="651"/>
      <c r="CO197" s="651"/>
      <c r="CP197" s="651"/>
      <c r="CQ197" s="651"/>
      <c r="CR197" s="651"/>
      <c r="CS197" s="651"/>
      <c r="CT197" s="651"/>
      <c r="CU197" s="651"/>
      <c r="CV197" s="651"/>
      <c r="CW197" s="651"/>
      <c r="CX197" s="651"/>
      <c r="CY197" s="651"/>
      <c r="CZ197" s="651"/>
      <c r="DA197" s="651"/>
      <c r="DB197" s="651"/>
      <c r="DC197" s="651"/>
      <c r="DD197" s="651"/>
      <c r="DE197" s="651"/>
      <c r="DF197" s="651"/>
      <c r="DG197" s="651"/>
      <c r="DH197" s="651"/>
      <c r="DI197" s="651"/>
      <c r="DJ197" s="651"/>
      <c r="DK197" s="651"/>
      <c r="DL197" s="651"/>
      <c r="DM197" s="651"/>
      <c r="DN197" s="651"/>
      <c r="DO197" s="651"/>
      <c r="DP197" s="651"/>
      <c r="DQ197" s="651"/>
      <c r="DR197" s="651"/>
      <c r="DS197" s="651"/>
      <c r="DT197" s="651"/>
      <c r="DU197" s="651"/>
      <c r="DV197" s="651"/>
      <c r="DW197" s="651"/>
      <c r="DX197" s="651"/>
      <c r="DY197" s="651"/>
    </row>
    <row r="198" ht="12.0" customHeight="1">
      <c r="A198" s="651"/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651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  <c r="BX198" s="651"/>
      <c r="BY198" s="651"/>
      <c r="BZ198" s="651"/>
      <c r="CA198" s="651"/>
      <c r="CB198" s="651"/>
      <c r="CC198" s="651"/>
      <c r="CD198" s="651"/>
      <c r="CE198" s="651"/>
      <c r="CF198" s="651"/>
      <c r="CG198" s="651"/>
      <c r="CH198" s="651"/>
      <c r="CI198" s="651"/>
      <c r="CJ198" s="651"/>
      <c r="CK198" s="651"/>
      <c r="CL198" s="651"/>
      <c r="CM198" s="651"/>
      <c r="CN198" s="651"/>
      <c r="CO198" s="651"/>
      <c r="CP198" s="651"/>
      <c r="CQ198" s="651"/>
      <c r="CR198" s="651"/>
      <c r="CS198" s="651"/>
      <c r="CT198" s="651"/>
      <c r="CU198" s="651"/>
      <c r="CV198" s="651"/>
      <c r="CW198" s="651"/>
      <c r="CX198" s="651"/>
      <c r="CY198" s="651"/>
      <c r="CZ198" s="651"/>
      <c r="DA198" s="651"/>
      <c r="DB198" s="651"/>
      <c r="DC198" s="651"/>
      <c r="DD198" s="651"/>
      <c r="DE198" s="651"/>
      <c r="DF198" s="651"/>
      <c r="DG198" s="651"/>
      <c r="DH198" s="651"/>
      <c r="DI198" s="651"/>
      <c r="DJ198" s="651"/>
      <c r="DK198" s="651"/>
      <c r="DL198" s="651"/>
      <c r="DM198" s="651"/>
      <c r="DN198" s="651"/>
      <c r="DO198" s="651"/>
      <c r="DP198" s="651"/>
      <c r="DQ198" s="651"/>
      <c r="DR198" s="651"/>
      <c r="DS198" s="651"/>
      <c r="DT198" s="651"/>
      <c r="DU198" s="651"/>
      <c r="DV198" s="651"/>
      <c r="DW198" s="651"/>
      <c r="DX198" s="651"/>
      <c r="DY198" s="651"/>
    </row>
    <row r="199" ht="12.0" customHeight="1">
      <c r="A199" s="651"/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651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  <c r="BX199" s="651"/>
      <c r="BY199" s="651"/>
      <c r="BZ199" s="651"/>
      <c r="CA199" s="651"/>
      <c r="CB199" s="651"/>
      <c r="CC199" s="651"/>
      <c r="CD199" s="651"/>
      <c r="CE199" s="651"/>
      <c r="CF199" s="651"/>
      <c r="CG199" s="651"/>
      <c r="CH199" s="651"/>
      <c r="CI199" s="651"/>
      <c r="CJ199" s="651"/>
      <c r="CK199" s="651"/>
      <c r="CL199" s="651"/>
      <c r="CM199" s="651"/>
      <c r="CN199" s="651"/>
      <c r="CO199" s="651"/>
      <c r="CP199" s="651"/>
      <c r="CQ199" s="651"/>
      <c r="CR199" s="651"/>
      <c r="CS199" s="651"/>
      <c r="CT199" s="651"/>
      <c r="CU199" s="651"/>
      <c r="CV199" s="651"/>
      <c r="CW199" s="651"/>
      <c r="CX199" s="651"/>
      <c r="CY199" s="651"/>
      <c r="CZ199" s="651"/>
      <c r="DA199" s="651"/>
      <c r="DB199" s="651"/>
      <c r="DC199" s="651"/>
      <c r="DD199" s="651"/>
      <c r="DE199" s="651"/>
      <c r="DF199" s="651"/>
      <c r="DG199" s="651"/>
      <c r="DH199" s="651"/>
      <c r="DI199" s="651"/>
      <c r="DJ199" s="651"/>
      <c r="DK199" s="651"/>
      <c r="DL199" s="651"/>
      <c r="DM199" s="651"/>
      <c r="DN199" s="651"/>
      <c r="DO199" s="651"/>
      <c r="DP199" s="651"/>
      <c r="DQ199" s="651"/>
      <c r="DR199" s="651"/>
      <c r="DS199" s="651"/>
      <c r="DT199" s="651"/>
      <c r="DU199" s="651"/>
      <c r="DV199" s="651"/>
      <c r="DW199" s="651"/>
      <c r="DX199" s="651"/>
      <c r="DY199" s="651"/>
    </row>
    <row r="200" ht="12.0" customHeight="1">
      <c r="A200" s="651"/>
      <c r="B200" s="651"/>
      <c r="C200" s="651"/>
      <c r="D200" s="651"/>
      <c r="E200" s="651"/>
      <c r="F200" s="651"/>
      <c r="G200" s="651"/>
      <c r="H200" s="651"/>
      <c r="I200" s="651"/>
      <c r="J200" s="651"/>
      <c r="K200" s="651"/>
      <c r="L200" s="651"/>
      <c r="M200" s="651"/>
      <c r="N200" s="651"/>
      <c r="O200" s="651"/>
      <c r="P200" s="651"/>
      <c r="Q200" s="651"/>
      <c r="R200" s="651"/>
      <c r="S200" s="651"/>
      <c r="T200" s="651"/>
      <c r="U200" s="651"/>
      <c r="V200" s="651"/>
      <c r="W200" s="651"/>
      <c r="X200" s="651"/>
      <c r="Y200" s="651"/>
      <c r="Z200" s="651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651"/>
      <c r="BL200" s="651"/>
      <c r="BM200" s="651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  <c r="BX200" s="651"/>
      <c r="BY200" s="651"/>
      <c r="BZ200" s="651"/>
      <c r="CA200" s="651"/>
      <c r="CB200" s="651"/>
      <c r="CC200" s="651"/>
      <c r="CD200" s="651"/>
      <c r="CE200" s="651"/>
      <c r="CF200" s="651"/>
      <c r="CG200" s="651"/>
      <c r="CH200" s="651"/>
      <c r="CI200" s="651"/>
      <c r="CJ200" s="651"/>
      <c r="CK200" s="651"/>
      <c r="CL200" s="651"/>
      <c r="CM200" s="651"/>
      <c r="CN200" s="651"/>
      <c r="CO200" s="651"/>
      <c r="CP200" s="651"/>
      <c r="CQ200" s="651"/>
      <c r="CR200" s="651"/>
      <c r="CS200" s="651"/>
      <c r="CT200" s="651"/>
      <c r="CU200" s="651"/>
      <c r="CV200" s="651"/>
      <c r="CW200" s="651"/>
      <c r="CX200" s="651"/>
      <c r="CY200" s="651"/>
      <c r="CZ200" s="651"/>
      <c r="DA200" s="651"/>
      <c r="DB200" s="651"/>
      <c r="DC200" s="651"/>
      <c r="DD200" s="651"/>
      <c r="DE200" s="651"/>
      <c r="DF200" s="651"/>
      <c r="DG200" s="651"/>
      <c r="DH200" s="651"/>
      <c r="DI200" s="651"/>
      <c r="DJ200" s="651"/>
      <c r="DK200" s="651"/>
      <c r="DL200" s="651"/>
      <c r="DM200" s="651"/>
      <c r="DN200" s="651"/>
      <c r="DO200" s="651"/>
      <c r="DP200" s="651"/>
      <c r="DQ200" s="651"/>
      <c r="DR200" s="651"/>
      <c r="DS200" s="651"/>
      <c r="DT200" s="651"/>
      <c r="DU200" s="651"/>
      <c r="DV200" s="651"/>
      <c r="DW200" s="651"/>
      <c r="DX200" s="651"/>
      <c r="DY200" s="651"/>
    </row>
    <row r="201" ht="12.0" customHeight="1">
      <c r="A201" s="651"/>
      <c r="B201" s="651"/>
      <c r="C201" s="651"/>
      <c r="D201" s="651"/>
      <c r="E201" s="651"/>
      <c r="F201" s="651"/>
      <c r="G201" s="651"/>
      <c r="H201" s="651"/>
      <c r="I201" s="651"/>
      <c r="J201" s="651"/>
      <c r="K201" s="651"/>
      <c r="L201" s="651"/>
      <c r="M201" s="651"/>
      <c r="N201" s="651"/>
      <c r="O201" s="651"/>
      <c r="P201" s="651"/>
      <c r="Q201" s="651"/>
      <c r="R201" s="651"/>
      <c r="S201" s="651"/>
      <c r="T201" s="651"/>
      <c r="U201" s="651"/>
      <c r="V201" s="651"/>
      <c r="W201" s="651"/>
      <c r="X201" s="651"/>
      <c r="Y201" s="651"/>
      <c r="Z201" s="651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51"/>
      <c r="BL201" s="651"/>
      <c r="BM201" s="651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  <c r="BX201" s="651"/>
      <c r="BY201" s="651"/>
      <c r="BZ201" s="651"/>
      <c r="CA201" s="651"/>
      <c r="CB201" s="651"/>
      <c r="CC201" s="651"/>
      <c r="CD201" s="651"/>
      <c r="CE201" s="651"/>
      <c r="CF201" s="651"/>
      <c r="CG201" s="651"/>
      <c r="CH201" s="651"/>
      <c r="CI201" s="651"/>
      <c r="CJ201" s="651"/>
      <c r="CK201" s="651"/>
      <c r="CL201" s="651"/>
      <c r="CM201" s="651"/>
      <c r="CN201" s="651"/>
      <c r="CO201" s="651"/>
      <c r="CP201" s="651"/>
      <c r="CQ201" s="651"/>
      <c r="CR201" s="651"/>
      <c r="CS201" s="651"/>
      <c r="CT201" s="651"/>
      <c r="CU201" s="651"/>
      <c r="CV201" s="651"/>
      <c r="CW201" s="651"/>
      <c r="CX201" s="651"/>
      <c r="CY201" s="651"/>
      <c r="CZ201" s="651"/>
      <c r="DA201" s="651"/>
      <c r="DB201" s="651"/>
      <c r="DC201" s="651"/>
      <c r="DD201" s="651"/>
      <c r="DE201" s="651"/>
      <c r="DF201" s="651"/>
      <c r="DG201" s="651"/>
      <c r="DH201" s="651"/>
      <c r="DI201" s="651"/>
      <c r="DJ201" s="651"/>
      <c r="DK201" s="651"/>
      <c r="DL201" s="651"/>
      <c r="DM201" s="651"/>
      <c r="DN201" s="651"/>
      <c r="DO201" s="651"/>
      <c r="DP201" s="651"/>
      <c r="DQ201" s="651"/>
      <c r="DR201" s="651"/>
      <c r="DS201" s="651"/>
      <c r="DT201" s="651"/>
      <c r="DU201" s="651"/>
      <c r="DV201" s="651"/>
      <c r="DW201" s="651"/>
      <c r="DX201" s="651"/>
      <c r="DY201" s="651"/>
    </row>
    <row r="202" ht="12.0" customHeight="1">
      <c r="A202" s="651"/>
      <c r="B202" s="651"/>
      <c r="C202" s="651"/>
      <c r="D202" s="651"/>
      <c r="E202" s="651"/>
      <c r="F202" s="651"/>
      <c r="G202" s="651"/>
      <c r="H202" s="651"/>
      <c r="I202" s="651"/>
      <c r="J202" s="651"/>
      <c r="K202" s="651"/>
      <c r="L202" s="651"/>
      <c r="M202" s="651"/>
      <c r="N202" s="651"/>
      <c r="O202" s="651"/>
      <c r="P202" s="651"/>
      <c r="Q202" s="651"/>
      <c r="R202" s="651"/>
      <c r="S202" s="651"/>
      <c r="T202" s="651"/>
      <c r="U202" s="651"/>
      <c r="V202" s="651"/>
      <c r="W202" s="651"/>
      <c r="X202" s="651"/>
      <c r="Y202" s="651"/>
      <c r="Z202" s="651"/>
      <c r="AA202" s="651"/>
      <c r="AB202" s="651"/>
      <c r="AC202" s="651"/>
      <c r="AD202" s="651"/>
      <c r="AE202" s="651"/>
      <c r="AF202" s="651"/>
      <c r="AG202" s="651"/>
      <c r="AH202" s="651"/>
      <c r="AI202" s="651"/>
      <c r="AJ202" s="651"/>
      <c r="AK202" s="651"/>
      <c r="AL202" s="651"/>
      <c r="AM202" s="651"/>
      <c r="AN202" s="651"/>
      <c r="AO202" s="651"/>
      <c r="AP202" s="651"/>
      <c r="AQ202" s="651"/>
      <c r="AR202" s="651"/>
      <c r="AS202" s="651"/>
      <c r="AT202" s="651"/>
      <c r="AU202" s="651"/>
      <c r="AV202" s="651"/>
      <c r="AW202" s="651"/>
      <c r="AX202" s="651"/>
      <c r="AY202" s="651"/>
      <c r="AZ202" s="651"/>
      <c r="BA202" s="651"/>
      <c r="BB202" s="651"/>
      <c r="BC202" s="651"/>
      <c r="BD202" s="651"/>
      <c r="BE202" s="651"/>
      <c r="BF202" s="651"/>
      <c r="BG202" s="651"/>
      <c r="BH202" s="651"/>
      <c r="BI202" s="651"/>
      <c r="BJ202" s="651"/>
      <c r="BK202" s="651"/>
      <c r="BL202" s="651"/>
      <c r="BM202" s="651"/>
      <c r="BN202" s="651"/>
      <c r="BO202" s="651"/>
      <c r="BP202" s="651"/>
      <c r="BQ202" s="651"/>
      <c r="BR202" s="651"/>
      <c r="BS202" s="651"/>
      <c r="BT202" s="651"/>
      <c r="BU202" s="651"/>
      <c r="BV202" s="651"/>
      <c r="BW202" s="651"/>
      <c r="BX202" s="651"/>
      <c r="BY202" s="651"/>
      <c r="BZ202" s="651"/>
      <c r="CA202" s="651"/>
      <c r="CB202" s="651"/>
      <c r="CC202" s="651"/>
      <c r="CD202" s="651"/>
      <c r="CE202" s="651"/>
      <c r="CF202" s="651"/>
      <c r="CG202" s="651"/>
      <c r="CH202" s="651"/>
      <c r="CI202" s="651"/>
      <c r="CJ202" s="651"/>
      <c r="CK202" s="651"/>
      <c r="CL202" s="651"/>
      <c r="CM202" s="651"/>
      <c r="CN202" s="651"/>
      <c r="CO202" s="651"/>
      <c r="CP202" s="651"/>
      <c r="CQ202" s="651"/>
      <c r="CR202" s="651"/>
      <c r="CS202" s="651"/>
      <c r="CT202" s="651"/>
      <c r="CU202" s="651"/>
      <c r="CV202" s="651"/>
      <c r="CW202" s="651"/>
      <c r="CX202" s="651"/>
      <c r="CY202" s="651"/>
      <c r="CZ202" s="651"/>
      <c r="DA202" s="651"/>
      <c r="DB202" s="651"/>
      <c r="DC202" s="651"/>
      <c r="DD202" s="651"/>
      <c r="DE202" s="651"/>
      <c r="DF202" s="651"/>
      <c r="DG202" s="651"/>
      <c r="DH202" s="651"/>
      <c r="DI202" s="651"/>
      <c r="DJ202" s="651"/>
      <c r="DK202" s="651"/>
      <c r="DL202" s="651"/>
      <c r="DM202" s="651"/>
      <c r="DN202" s="651"/>
      <c r="DO202" s="651"/>
      <c r="DP202" s="651"/>
      <c r="DQ202" s="651"/>
      <c r="DR202" s="651"/>
      <c r="DS202" s="651"/>
      <c r="DT202" s="651"/>
      <c r="DU202" s="651"/>
      <c r="DV202" s="651"/>
      <c r="DW202" s="651"/>
      <c r="DX202" s="651"/>
      <c r="DY202" s="651"/>
    </row>
    <row r="203" ht="12.0" customHeight="1">
      <c r="A203" s="651"/>
      <c r="B203" s="651"/>
      <c r="C203" s="651"/>
      <c r="D203" s="651"/>
      <c r="E203" s="651"/>
      <c r="F203" s="651"/>
      <c r="G203" s="651"/>
      <c r="H203" s="651"/>
      <c r="I203" s="651"/>
      <c r="J203" s="651"/>
      <c r="K203" s="651"/>
      <c r="L203" s="651"/>
      <c r="M203" s="651"/>
      <c r="N203" s="651"/>
      <c r="O203" s="651"/>
      <c r="P203" s="651"/>
      <c r="Q203" s="651"/>
      <c r="R203" s="651"/>
      <c r="S203" s="651"/>
      <c r="T203" s="651"/>
      <c r="U203" s="651"/>
      <c r="V203" s="651"/>
      <c r="W203" s="651"/>
      <c r="X203" s="651"/>
      <c r="Y203" s="651"/>
      <c r="Z203" s="651"/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651"/>
      <c r="BL203" s="651"/>
      <c r="BM203" s="651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  <c r="BX203" s="651"/>
      <c r="BY203" s="651"/>
      <c r="BZ203" s="651"/>
      <c r="CA203" s="651"/>
      <c r="CB203" s="651"/>
      <c r="CC203" s="651"/>
      <c r="CD203" s="651"/>
      <c r="CE203" s="651"/>
      <c r="CF203" s="651"/>
      <c r="CG203" s="651"/>
      <c r="CH203" s="651"/>
      <c r="CI203" s="651"/>
      <c r="CJ203" s="651"/>
      <c r="CK203" s="651"/>
      <c r="CL203" s="651"/>
      <c r="CM203" s="651"/>
      <c r="CN203" s="651"/>
      <c r="CO203" s="651"/>
      <c r="CP203" s="651"/>
      <c r="CQ203" s="651"/>
      <c r="CR203" s="651"/>
      <c r="CS203" s="651"/>
      <c r="CT203" s="651"/>
      <c r="CU203" s="651"/>
      <c r="CV203" s="651"/>
      <c r="CW203" s="651"/>
      <c r="CX203" s="651"/>
      <c r="CY203" s="651"/>
      <c r="CZ203" s="651"/>
      <c r="DA203" s="651"/>
      <c r="DB203" s="651"/>
      <c r="DC203" s="651"/>
      <c r="DD203" s="651"/>
      <c r="DE203" s="651"/>
      <c r="DF203" s="651"/>
      <c r="DG203" s="651"/>
      <c r="DH203" s="651"/>
      <c r="DI203" s="651"/>
      <c r="DJ203" s="651"/>
      <c r="DK203" s="651"/>
      <c r="DL203" s="651"/>
      <c r="DM203" s="651"/>
      <c r="DN203" s="651"/>
      <c r="DO203" s="651"/>
      <c r="DP203" s="651"/>
      <c r="DQ203" s="651"/>
      <c r="DR203" s="651"/>
      <c r="DS203" s="651"/>
      <c r="DT203" s="651"/>
      <c r="DU203" s="651"/>
      <c r="DV203" s="651"/>
      <c r="DW203" s="651"/>
      <c r="DX203" s="651"/>
      <c r="DY203" s="651"/>
    </row>
    <row r="204" ht="12.0" customHeight="1">
      <c r="A204" s="651"/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651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  <c r="BX204" s="651"/>
      <c r="BY204" s="651"/>
      <c r="BZ204" s="651"/>
      <c r="CA204" s="651"/>
      <c r="CB204" s="651"/>
      <c r="CC204" s="651"/>
      <c r="CD204" s="651"/>
      <c r="CE204" s="651"/>
      <c r="CF204" s="651"/>
      <c r="CG204" s="651"/>
      <c r="CH204" s="651"/>
      <c r="CI204" s="651"/>
      <c r="CJ204" s="651"/>
      <c r="CK204" s="651"/>
      <c r="CL204" s="651"/>
      <c r="CM204" s="651"/>
      <c r="CN204" s="651"/>
      <c r="CO204" s="651"/>
      <c r="CP204" s="651"/>
      <c r="CQ204" s="651"/>
      <c r="CR204" s="651"/>
      <c r="CS204" s="651"/>
      <c r="CT204" s="651"/>
      <c r="CU204" s="651"/>
      <c r="CV204" s="651"/>
      <c r="CW204" s="651"/>
      <c r="CX204" s="651"/>
      <c r="CY204" s="651"/>
      <c r="CZ204" s="651"/>
      <c r="DA204" s="651"/>
      <c r="DB204" s="651"/>
      <c r="DC204" s="651"/>
      <c r="DD204" s="651"/>
      <c r="DE204" s="651"/>
      <c r="DF204" s="651"/>
      <c r="DG204" s="651"/>
      <c r="DH204" s="651"/>
      <c r="DI204" s="651"/>
      <c r="DJ204" s="651"/>
      <c r="DK204" s="651"/>
      <c r="DL204" s="651"/>
      <c r="DM204" s="651"/>
      <c r="DN204" s="651"/>
      <c r="DO204" s="651"/>
      <c r="DP204" s="651"/>
      <c r="DQ204" s="651"/>
      <c r="DR204" s="651"/>
      <c r="DS204" s="651"/>
      <c r="DT204" s="651"/>
      <c r="DU204" s="651"/>
      <c r="DV204" s="651"/>
      <c r="DW204" s="651"/>
      <c r="DX204" s="651"/>
      <c r="DY204" s="651"/>
    </row>
    <row r="205" ht="12.0" customHeight="1">
      <c r="A205" s="651"/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651"/>
      <c r="Q205" s="651"/>
      <c r="R205" s="651"/>
      <c r="S205" s="651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  <c r="BX205" s="651"/>
      <c r="BY205" s="651"/>
      <c r="BZ205" s="651"/>
      <c r="CA205" s="651"/>
      <c r="CB205" s="651"/>
      <c r="CC205" s="651"/>
      <c r="CD205" s="651"/>
      <c r="CE205" s="651"/>
      <c r="CF205" s="651"/>
      <c r="CG205" s="651"/>
      <c r="CH205" s="651"/>
      <c r="CI205" s="651"/>
      <c r="CJ205" s="651"/>
      <c r="CK205" s="651"/>
      <c r="CL205" s="651"/>
      <c r="CM205" s="651"/>
      <c r="CN205" s="651"/>
      <c r="CO205" s="651"/>
      <c r="CP205" s="651"/>
      <c r="CQ205" s="651"/>
      <c r="CR205" s="651"/>
      <c r="CS205" s="651"/>
      <c r="CT205" s="651"/>
      <c r="CU205" s="651"/>
      <c r="CV205" s="651"/>
      <c r="CW205" s="651"/>
      <c r="CX205" s="651"/>
      <c r="CY205" s="651"/>
      <c r="CZ205" s="651"/>
      <c r="DA205" s="651"/>
      <c r="DB205" s="651"/>
      <c r="DC205" s="651"/>
      <c r="DD205" s="651"/>
      <c r="DE205" s="651"/>
      <c r="DF205" s="651"/>
      <c r="DG205" s="651"/>
      <c r="DH205" s="651"/>
      <c r="DI205" s="651"/>
      <c r="DJ205" s="651"/>
      <c r="DK205" s="651"/>
      <c r="DL205" s="651"/>
      <c r="DM205" s="651"/>
      <c r="DN205" s="651"/>
      <c r="DO205" s="651"/>
      <c r="DP205" s="651"/>
      <c r="DQ205" s="651"/>
      <c r="DR205" s="651"/>
      <c r="DS205" s="651"/>
      <c r="DT205" s="651"/>
      <c r="DU205" s="651"/>
      <c r="DV205" s="651"/>
      <c r="DW205" s="651"/>
      <c r="DX205" s="651"/>
      <c r="DY205" s="651"/>
    </row>
    <row r="206" ht="12.0" customHeight="1">
      <c r="A206" s="651"/>
      <c r="B206" s="651"/>
      <c r="C206" s="651"/>
      <c r="D206" s="651"/>
      <c r="E206" s="651"/>
      <c r="F206" s="651"/>
      <c r="G206" s="651"/>
      <c r="H206" s="651"/>
      <c r="I206" s="651"/>
      <c r="J206" s="651"/>
      <c r="K206" s="651"/>
      <c r="L206" s="651"/>
      <c r="M206" s="651"/>
      <c r="N206" s="651"/>
      <c r="O206" s="651"/>
      <c r="P206" s="651"/>
      <c r="Q206" s="651"/>
      <c r="R206" s="651"/>
      <c r="S206" s="651"/>
      <c r="T206" s="651"/>
      <c r="U206" s="651"/>
      <c r="V206" s="651"/>
      <c r="W206" s="651"/>
      <c r="X206" s="651"/>
      <c r="Y206" s="651"/>
      <c r="Z206" s="651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51"/>
      <c r="BL206" s="651"/>
      <c r="BM206" s="651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  <c r="BX206" s="651"/>
      <c r="BY206" s="651"/>
      <c r="BZ206" s="651"/>
      <c r="CA206" s="651"/>
      <c r="CB206" s="651"/>
      <c r="CC206" s="651"/>
      <c r="CD206" s="651"/>
      <c r="CE206" s="651"/>
      <c r="CF206" s="651"/>
      <c r="CG206" s="651"/>
      <c r="CH206" s="651"/>
      <c r="CI206" s="651"/>
      <c r="CJ206" s="651"/>
      <c r="CK206" s="651"/>
      <c r="CL206" s="651"/>
      <c r="CM206" s="651"/>
      <c r="CN206" s="651"/>
      <c r="CO206" s="651"/>
      <c r="CP206" s="651"/>
      <c r="CQ206" s="651"/>
      <c r="CR206" s="651"/>
      <c r="CS206" s="651"/>
      <c r="CT206" s="651"/>
      <c r="CU206" s="651"/>
      <c r="CV206" s="651"/>
      <c r="CW206" s="651"/>
      <c r="CX206" s="651"/>
      <c r="CY206" s="651"/>
      <c r="CZ206" s="651"/>
      <c r="DA206" s="651"/>
      <c r="DB206" s="651"/>
      <c r="DC206" s="651"/>
      <c r="DD206" s="651"/>
      <c r="DE206" s="651"/>
      <c r="DF206" s="651"/>
      <c r="DG206" s="651"/>
      <c r="DH206" s="651"/>
      <c r="DI206" s="651"/>
      <c r="DJ206" s="651"/>
      <c r="DK206" s="651"/>
      <c r="DL206" s="651"/>
      <c r="DM206" s="651"/>
      <c r="DN206" s="651"/>
      <c r="DO206" s="651"/>
      <c r="DP206" s="651"/>
      <c r="DQ206" s="651"/>
      <c r="DR206" s="651"/>
      <c r="DS206" s="651"/>
      <c r="DT206" s="651"/>
      <c r="DU206" s="651"/>
      <c r="DV206" s="651"/>
      <c r="DW206" s="651"/>
      <c r="DX206" s="651"/>
      <c r="DY206" s="651"/>
    </row>
    <row r="207" ht="12.0" customHeight="1">
      <c r="A207" s="651"/>
      <c r="B207" s="651"/>
      <c r="C207" s="651"/>
      <c r="D207" s="651"/>
      <c r="E207" s="651"/>
      <c r="F207" s="651"/>
      <c r="G207" s="651"/>
      <c r="H207" s="651"/>
      <c r="I207" s="651"/>
      <c r="J207" s="651"/>
      <c r="K207" s="651"/>
      <c r="L207" s="651"/>
      <c r="M207" s="651"/>
      <c r="N207" s="651"/>
      <c r="O207" s="651"/>
      <c r="P207" s="651"/>
      <c r="Q207" s="651"/>
      <c r="R207" s="651"/>
      <c r="S207" s="651"/>
      <c r="T207" s="651"/>
      <c r="U207" s="651"/>
      <c r="V207" s="651"/>
      <c r="W207" s="651"/>
      <c r="X207" s="651"/>
      <c r="Y207" s="651"/>
      <c r="Z207" s="651"/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651"/>
      <c r="BL207" s="651"/>
      <c r="BM207" s="651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  <c r="BX207" s="651"/>
      <c r="BY207" s="651"/>
      <c r="BZ207" s="651"/>
      <c r="CA207" s="651"/>
      <c r="CB207" s="651"/>
      <c r="CC207" s="651"/>
      <c r="CD207" s="651"/>
      <c r="CE207" s="651"/>
      <c r="CF207" s="651"/>
      <c r="CG207" s="651"/>
      <c r="CH207" s="651"/>
      <c r="CI207" s="651"/>
      <c r="CJ207" s="651"/>
      <c r="CK207" s="651"/>
      <c r="CL207" s="651"/>
      <c r="CM207" s="651"/>
      <c r="CN207" s="651"/>
      <c r="CO207" s="651"/>
      <c r="CP207" s="651"/>
      <c r="CQ207" s="651"/>
      <c r="CR207" s="651"/>
      <c r="CS207" s="651"/>
      <c r="CT207" s="651"/>
      <c r="CU207" s="651"/>
      <c r="CV207" s="651"/>
      <c r="CW207" s="651"/>
      <c r="CX207" s="651"/>
      <c r="CY207" s="651"/>
      <c r="CZ207" s="651"/>
      <c r="DA207" s="651"/>
      <c r="DB207" s="651"/>
      <c r="DC207" s="651"/>
      <c r="DD207" s="651"/>
      <c r="DE207" s="651"/>
      <c r="DF207" s="651"/>
      <c r="DG207" s="651"/>
      <c r="DH207" s="651"/>
      <c r="DI207" s="651"/>
      <c r="DJ207" s="651"/>
      <c r="DK207" s="651"/>
      <c r="DL207" s="651"/>
      <c r="DM207" s="651"/>
      <c r="DN207" s="651"/>
      <c r="DO207" s="651"/>
      <c r="DP207" s="651"/>
      <c r="DQ207" s="651"/>
      <c r="DR207" s="651"/>
      <c r="DS207" s="651"/>
      <c r="DT207" s="651"/>
      <c r="DU207" s="651"/>
      <c r="DV207" s="651"/>
      <c r="DW207" s="651"/>
      <c r="DX207" s="651"/>
      <c r="DY207" s="651"/>
    </row>
    <row r="208" ht="12.0" customHeight="1">
      <c r="A208" s="651"/>
      <c r="B208" s="651"/>
      <c r="C208" s="651"/>
      <c r="D208" s="651"/>
      <c r="E208" s="651"/>
      <c r="F208" s="651"/>
      <c r="G208" s="651"/>
      <c r="H208" s="651"/>
      <c r="I208" s="651"/>
      <c r="J208" s="651"/>
      <c r="K208" s="651"/>
      <c r="L208" s="651"/>
      <c r="M208" s="651"/>
      <c r="N208" s="651"/>
      <c r="O208" s="651"/>
      <c r="P208" s="651"/>
      <c r="Q208" s="651"/>
      <c r="R208" s="651"/>
      <c r="S208" s="651"/>
      <c r="T208" s="651"/>
      <c r="U208" s="651"/>
      <c r="V208" s="651"/>
      <c r="W208" s="651"/>
      <c r="X208" s="651"/>
      <c r="Y208" s="651"/>
      <c r="Z208" s="651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651"/>
      <c r="BL208" s="651"/>
      <c r="BM208" s="651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  <c r="BX208" s="651"/>
      <c r="BY208" s="651"/>
      <c r="BZ208" s="651"/>
      <c r="CA208" s="651"/>
      <c r="CB208" s="651"/>
      <c r="CC208" s="651"/>
      <c r="CD208" s="651"/>
      <c r="CE208" s="651"/>
      <c r="CF208" s="651"/>
      <c r="CG208" s="651"/>
      <c r="CH208" s="651"/>
      <c r="CI208" s="651"/>
      <c r="CJ208" s="651"/>
      <c r="CK208" s="651"/>
      <c r="CL208" s="651"/>
      <c r="CM208" s="651"/>
      <c r="CN208" s="651"/>
      <c r="CO208" s="651"/>
      <c r="CP208" s="651"/>
      <c r="CQ208" s="651"/>
      <c r="CR208" s="651"/>
      <c r="CS208" s="651"/>
      <c r="CT208" s="651"/>
      <c r="CU208" s="651"/>
      <c r="CV208" s="651"/>
      <c r="CW208" s="651"/>
      <c r="CX208" s="651"/>
      <c r="CY208" s="651"/>
      <c r="CZ208" s="651"/>
      <c r="DA208" s="651"/>
      <c r="DB208" s="651"/>
      <c r="DC208" s="651"/>
      <c r="DD208" s="651"/>
      <c r="DE208" s="651"/>
      <c r="DF208" s="651"/>
      <c r="DG208" s="651"/>
      <c r="DH208" s="651"/>
      <c r="DI208" s="651"/>
      <c r="DJ208" s="651"/>
      <c r="DK208" s="651"/>
      <c r="DL208" s="651"/>
      <c r="DM208" s="651"/>
      <c r="DN208" s="651"/>
      <c r="DO208" s="651"/>
      <c r="DP208" s="651"/>
      <c r="DQ208" s="651"/>
      <c r="DR208" s="651"/>
      <c r="DS208" s="651"/>
      <c r="DT208" s="651"/>
      <c r="DU208" s="651"/>
      <c r="DV208" s="651"/>
      <c r="DW208" s="651"/>
      <c r="DX208" s="651"/>
      <c r="DY208" s="651"/>
    </row>
    <row r="209" ht="12.0" customHeight="1">
      <c r="A209" s="651"/>
      <c r="B209" s="651"/>
      <c r="C209" s="651"/>
      <c r="D209" s="651"/>
      <c r="E209" s="651"/>
      <c r="F209" s="651"/>
      <c r="G209" s="651"/>
      <c r="H209" s="651"/>
      <c r="I209" s="651"/>
      <c r="J209" s="651"/>
      <c r="K209" s="651"/>
      <c r="L209" s="651"/>
      <c r="M209" s="651"/>
      <c r="N209" s="651"/>
      <c r="O209" s="651"/>
      <c r="P209" s="651"/>
      <c r="Q209" s="651"/>
      <c r="R209" s="651"/>
      <c r="S209" s="651"/>
      <c r="T209" s="651"/>
      <c r="U209" s="651"/>
      <c r="V209" s="651"/>
      <c r="W209" s="651"/>
      <c r="X209" s="651"/>
      <c r="Y209" s="651"/>
      <c r="Z209" s="651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651"/>
      <c r="BL209" s="651"/>
      <c r="BM209" s="651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  <c r="BX209" s="651"/>
      <c r="BY209" s="651"/>
      <c r="BZ209" s="651"/>
      <c r="CA209" s="651"/>
      <c r="CB209" s="651"/>
      <c r="CC209" s="651"/>
      <c r="CD209" s="651"/>
      <c r="CE209" s="651"/>
      <c r="CF209" s="651"/>
      <c r="CG209" s="651"/>
      <c r="CH209" s="651"/>
      <c r="CI209" s="651"/>
      <c r="CJ209" s="651"/>
      <c r="CK209" s="651"/>
      <c r="CL209" s="651"/>
      <c r="CM209" s="651"/>
      <c r="CN209" s="651"/>
      <c r="CO209" s="651"/>
      <c r="CP209" s="651"/>
      <c r="CQ209" s="651"/>
      <c r="CR209" s="651"/>
      <c r="CS209" s="651"/>
      <c r="CT209" s="651"/>
      <c r="CU209" s="651"/>
      <c r="CV209" s="651"/>
      <c r="CW209" s="651"/>
      <c r="CX209" s="651"/>
      <c r="CY209" s="651"/>
      <c r="CZ209" s="651"/>
      <c r="DA209" s="651"/>
      <c r="DB209" s="651"/>
      <c r="DC209" s="651"/>
      <c r="DD209" s="651"/>
      <c r="DE209" s="651"/>
      <c r="DF209" s="651"/>
      <c r="DG209" s="651"/>
      <c r="DH209" s="651"/>
      <c r="DI209" s="651"/>
      <c r="DJ209" s="651"/>
      <c r="DK209" s="651"/>
      <c r="DL209" s="651"/>
      <c r="DM209" s="651"/>
      <c r="DN209" s="651"/>
      <c r="DO209" s="651"/>
      <c r="DP209" s="651"/>
      <c r="DQ209" s="651"/>
      <c r="DR209" s="651"/>
      <c r="DS209" s="651"/>
      <c r="DT209" s="651"/>
      <c r="DU209" s="651"/>
      <c r="DV209" s="651"/>
      <c r="DW209" s="651"/>
      <c r="DX209" s="651"/>
      <c r="DY209" s="651"/>
    </row>
    <row r="210" ht="12.0" customHeight="1">
      <c r="A210" s="651"/>
      <c r="B210" s="651"/>
      <c r="C210" s="651"/>
      <c r="D210" s="651"/>
      <c r="E210" s="651"/>
      <c r="F210" s="651"/>
      <c r="G210" s="651"/>
      <c r="H210" s="651"/>
      <c r="I210" s="651"/>
      <c r="J210" s="651"/>
      <c r="K210" s="651"/>
      <c r="L210" s="651"/>
      <c r="M210" s="651"/>
      <c r="N210" s="651"/>
      <c r="O210" s="651"/>
      <c r="P210" s="651"/>
      <c r="Q210" s="651"/>
      <c r="R210" s="651"/>
      <c r="S210" s="651"/>
      <c r="T210" s="651"/>
      <c r="U210" s="651"/>
      <c r="V210" s="651"/>
      <c r="W210" s="651"/>
      <c r="X210" s="651"/>
      <c r="Y210" s="651"/>
      <c r="Z210" s="651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51"/>
      <c r="BL210" s="651"/>
      <c r="BM210" s="651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  <c r="BX210" s="651"/>
      <c r="BY210" s="651"/>
      <c r="BZ210" s="651"/>
      <c r="CA210" s="651"/>
      <c r="CB210" s="651"/>
      <c r="CC210" s="651"/>
      <c r="CD210" s="651"/>
      <c r="CE210" s="651"/>
      <c r="CF210" s="651"/>
      <c r="CG210" s="651"/>
      <c r="CH210" s="651"/>
      <c r="CI210" s="651"/>
      <c r="CJ210" s="651"/>
      <c r="CK210" s="651"/>
      <c r="CL210" s="651"/>
      <c r="CM210" s="651"/>
      <c r="CN210" s="651"/>
      <c r="CO210" s="651"/>
      <c r="CP210" s="651"/>
      <c r="CQ210" s="651"/>
      <c r="CR210" s="651"/>
      <c r="CS210" s="651"/>
      <c r="CT210" s="651"/>
      <c r="CU210" s="651"/>
      <c r="CV210" s="651"/>
      <c r="CW210" s="651"/>
      <c r="CX210" s="651"/>
      <c r="CY210" s="651"/>
      <c r="CZ210" s="651"/>
      <c r="DA210" s="651"/>
      <c r="DB210" s="651"/>
      <c r="DC210" s="651"/>
      <c r="DD210" s="651"/>
      <c r="DE210" s="651"/>
      <c r="DF210" s="651"/>
      <c r="DG210" s="651"/>
      <c r="DH210" s="651"/>
      <c r="DI210" s="651"/>
      <c r="DJ210" s="651"/>
      <c r="DK210" s="651"/>
      <c r="DL210" s="651"/>
      <c r="DM210" s="651"/>
      <c r="DN210" s="651"/>
      <c r="DO210" s="651"/>
      <c r="DP210" s="651"/>
      <c r="DQ210" s="651"/>
      <c r="DR210" s="651"/>
      <c r="DS210" s="651"/>
      <c r="DT210" s="651"/>
      <c r="DU210" s="651"/>
      <c r="DV210" s="651"/>
      <c r="DW210" s="651"/>
      <c r="DX210" s="651"/>
      <c r="DY210" s="651"/>
    </row>
    <row r="211" ht="12.0" customHeight="1">
      <c r="A211" s="651"/>
      <c r="B211" s="651"/>
      <c r="C211" s="651"/>
      <c r="D211" s="651"/>
      <c r="E211" s="651"/>
      <c r="F211" s="651"/>
      <c r="G211" s="651"/>
      <c r="H211" s="651"/>
      <c r="I211" s="651"/>
      <c r="J211" s="651"/>
      <c r="K211" s="651"/>
      <c r="L211" s="651"/>
      <c r="M211" s="651"/>
      <c r="N211" s="651"/>
      <c r="O211" s="651"/>
      <c r="P211" s="651"/>
      <c r="Q211" s="651"/>
      <c r="R211" s="651"/>
      <c r="S211" s="651"/>
      <c r="T211" s="651"/>
      <c r="U211" s="651"/>
      <c r="V211" s="651"/>
      <c r="W211" s="651"/>
      <c r="X211" s="651"/>
      <c r="Y211" s="651"/>
      <c r="Z211" s="651"/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651"/>
      <c r="BL211" s="651"/>
      <c r="BM211" s="651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  <c r="BX211" s="651"/>
      <c r="BY211" s="651"/>
      <c r="BZ211" s="651"/>
      <c r="CA211" s="651"/>
      <c r="CB211" s="651"/>
      <c r="CC211" s="651"/>
      <c r="CD211" s="651"/>
      <c r="CE211" s="651"/>
      <c r="CF211" s="651"/>
      <c r="CG211" s="651"/>
      <c r="CH211" s="651"/>
      <c r="CI211" s="651"/>
      <c r="CJ211" s="651"/>
      <c r="CK211" s="651"/>
      <c r="CL211" s="651"/>
      <c r="CM211" s="651"/>
      <c r="CN211" s="651"/>
      <c r="CO211" s="651"/>
      <c r="CP211" s="651"/>
      <c r="CQ211" s="651"/>
      <c r="CR211" s="651"/>
      <c r="CS211" s="651"/>
      <c r="CT211" s="651"/>
      <c r="CU211" s="651"/>
      <c r="CV211" s="651"/>
      <c r="CW211" s="651"/>
      <c r="CX211" s="651"/>
      <c r="CY211" s="651"/>
      <c r="CZ211" s="651"/>
      <c r="DA211" s="651"/>
      <c r="DB211" s="651"/>
      <c r="DC211" s="651"/>
      <c r="DD211" s="651"/>
      <c r="DE211" s="651"/>
      <c r="DF211" s="651"/>
      <c r="DG211" s="651"/>
      <c r="DH211" s="651"/>
      <c r="DI211" s="651"/>
      <c r="DJ211" s="651"/>
      <c r="DK211" s="651"/>
      <c r="DL211" s="651"/>
      <c r="DM211" s="651"/>
      <c r="DN211" s="651"/>
      <c r="DO211" s="651"/>
      <c r="DP211" s="651"/>
      <c r="DQ211" s="651"/>
      <c r="DR211" s="651"/>
      <c r="DS211" s="651"/>
      <c r="DT211" s="651"/>
      <c r="DU211" s="651"/>
      <c r="DV211" s="651"/>
      <c r="DW211" s="651"/>
      <c r="DX211" s="651"/>
      <c r="DY211" s="651"/>
    </row>
    <row r="212" ht="12.0" customHeight="1">
      <c r="A212" s="651"/>
      <c r="B212" s="651"/>
      <c r="C212" s="651"/>
      <c r="D212" s="651"/>
      <c r="E212" s="651"/>
      <c r="F212" s="651"/>
      <c r="G212" s="651"/>
      <c r="H212" s="651"/>
      <c r="I212" s="651"/>
      <c r="J212" s="651"/>
      <c r="K212" s="651"/>
      <c r="L212" s="651"/>
      <c r="M212" s="651"/>
      <c r="N212" s="651"/>
      <c r="O212" s="651"/>
      <c r="P212" s="651"/>
      <c r="Q212" s="651"/>
      <c r="R212" s="651"/>
      <c r="S212" s="651"/>
      <c r="T212" s="651"/>
      <c r="U212" s="651"/>
      <c r="V212" s="651"/>
      <c r="W212" s="651"/>
      <c r="X212" s="651"/>
      <c r="Y212" s="651"/>
      <c r="Z212" s="651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651"/>
      <c r="BL212" s="651"/>
      <c r="BM212" s="651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  <c r="BX212" s="651"/>
      <c r="BY212" s="651"/>
      <c r="BZ212" s="651"/>
      <c r="CA212" s="651"/>
      <c r="CB212" s="651"/>
      <c r="CC212" s="651"/>
      <c r="CD212" s="651"/>
      <c r="CE212" s="651"/>
      <c r="CF212" s="651"/>
      <c r="CG212" s="651"/>
      <c r="CH212" s="651"/>
      <c r="CI212" s="651"/>
      <c r="CJ212" s="651"/>
      <c r="CK212" s="651"/>
      <c r="CL212" s="651"/>
      <c r="CM212" s="651"/>
      <c r="CN212" s="651"/>
      <c r="CO212" s="651"/>
      <c r="CP212" s="651"/>
      <c r="CQ212" s="651"/>
      <c r="CR212" s="651"/>
      <c r="CS212" s="651"/>
      <c r="CT212" s="651"/>
      <c r="CU212" s="651"/>
      <c r="CV212" s="651"/>
      <c r="CW212" s="651"/>
      <c r="CX212" s="651"/>
      <c r="CY212" s="651"/>
      <c r="CZ212" s="651"/>
      <c r="DA212" s="651"/>
      <c r="DB212" s="651"/>
      <c r="DC212" s="651"/>
      <c r="DD212" s="651"/>
      <c r="DE212" s="651"/>
      <c r="DF212" s="651"/>
      <c r="DG212" s="651"/>
      <c r="DH212" s="651"/>
      <c r="DI212" s="651"/>
      <c r="DJ212" s="651"/>
      <c r="DK212" s="651"/>
      <c r="DL212" s="651"/>
      <c r="DM212" s="651"/>
      <c r="DN212" s="651"/>
      <c r="DO212" s="651"/>
      <c r="DP212" s="651"/>
      <c r="DQ212" s="651"/>
      <c r="DR212" s="651"/>
      <c r="DS212" s="651"/>
      <c r="DT212" s="651"/>
      <c r="DU212" s="651"/>
      <c r="DV212" s="651"/>
      <c r="DW212" s="651"/>
      <c r="DX212" s="651"/>
      <c r="DY212" s="651"/>
    </row>
    <row r="213" ht="12.0" customHeight="1">
      <c r="A213" s="651"/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651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  <c r="BX213" s="651"/>
      <c r="BY213" s="651"/>
      <c r="BZ213" s="651"/>
      <c r="CA213" s="651"/>
      <c r="CB213" s="651"/>
      <c r="CC213" s="651"/>
      <c r="CD213" s="651"/>
      <c r="CE213" s="651"/>
      <c r="CF213" s="651"/>
      <c r="CG213" s="651"/>
      <c r="CH213" s="651"/>
      <c r="CI213" s="651"/>
      <c r="CJ213" s="651"/>
      <c r="CK213" s="651"/>
      <c r="CL213" s="651"/>
      <c r="CM213" s="651"/>
      <c r="CN213" s="651"/>
      <c r="CO213" s="651"/>
      <c r="CP213" s="651"/>
      <c r="CQ213" s="651"/>
      <c r="CR213" s="651"/>
      <c r="CS213" s="651"/>
      <c r="CT213" s="651"/>
      <c r="CU213" s="651"/>
      <c r="CV213" s="651"/>
      <c r="CW213" s="651"/>
      <c r="CX213" s="651"/>
      <c r="CY213" s="651"/>
      <c r="CZ213" s="651"/>
      <c r="DA213" s="651"/>
      <c r="DB213" s="651"/>
      <c r="DC213" s="651"/>
      <c r="DD213" s="651"/>
      <c r="DE213" s="651"/>
      <c r="DF213" s="651"/>
      <c r="DG213" s="651"/>
      <c r="DH213" s="651"/>
      <c r="DI213" s="651"/>
      <c r="DJ213" s="651"/>
      <c r="DK213" s="651"/>
      <c r="DL213" s="651"/>
      <c r="DM213" s="651"/>
      <c r="DN213" s="651"/>
      <c r="DO213" s="651"/>
      <c r="DP213" s="651"/>
      <c r="DQ213" s="651"/>
      <c r="DR213" s="651"/>
      <c r="DS213" s="651"/>
      <c r="DT213" s="651"/>
      <c r="DU213" s="651"/>
      <c r="DV213" s="651"/>
      <c r="DW213" s="651"/>
      <c r="DX213" s="651"/>
      <c r="DY213" s="651"/>
    </row>
    <row r="214" ht="12.0" customHeight="1">
      <c r="A214" s="651"/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651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  <c r="BX214" s="651"/>
      <c r="BY214" s="651"/>
      <c r="BZ214" s="651"/>
      <c r="CA214" s="651"/>
      <c r="CB214" s="651"/>
      <c r="CC214" s="651"/>
      <c r="CD214" s="651"/>
      <c r="CE214" s="651"/>
      <c r="CF214" s="651"/>
      <c r="CG214" s="651"/>
      <c r="CH214" s="651"/>
      <c r="CI214" s="651"/>
      <c r="CJ214" s="651"/>
      <c r="CK214" s="651"/>
      <c r="CL214" s="651"/>
      <c r="CM214" s="651"/>
      <c r="CN214" s="651"/>
      <c r="CO214" s="651"/>
      <c r="CP214" s="651"/>
      <c r="CQ214" s="651"/>
      <c r="CR214" s="651"/>
      <c r="CS214" s="651"/>
      <c r="CT214" s="651"/>
      <c r="CU214" s="651"/>
      <c r="CV214" s="651"/>
      <c r="CW214" s="651"/>
      <c r="CX214" s="651"/>
      <c r="CY214" s="651"/>
      <c r="CZ214" s="651"/>
      <c r="DA214" s="651"/>
      <c r="DB214" s="651"/>
      <c r="DC214" s="651"/>
      <c r="DD214" s="651"/>
      <c r="DE214" s="651"/>
      <c r="DF214" s="651"/>
      <c r="DG214" s="651"/>
      <c r="DH214" s="651"/>
      <c r="DI214" s="651"/>
      <c r="DJ214" s="651"/>
      <c r="DK214" s="651"/>
      <c r="DL214" s="651"/>
      <c r="DM214" s="651"/>
      <c r="DN214" s="651"/>
      <c r="DO214" s="651"/>
      <c r="DP214" s="651"/>
      <c r="DQ214" s="651"/>
      <c r="DR214" s="651"/>
      <c r="DS214" s="651"/>
      <c r="DT214" s="651"/>
      <c r="DU214" s="651"/>
      <c r="DV214" s="651"/>
      <c r="DW214" s="651"/>
      <c r="DX214" s="651"/>
      <c r="DY214" s="651"/>
    </row>
    <row r="215" ht="12.0" customHeight="1">
      <c r="A215" s="651"/>
      <c r="B215" s="651"/>
      <c r="C215" s="651"/>
      <c r="D215" s="651"/>
      <c r="E215" s="651"/>
      <c r="F215" s="651"/>
      <c r="G215" s="651"/>
      <c r="H215" s="651"/>
      <c r="I215" s="651"/>
      <c r="J215" s="651"/>
      <c r="K215" s="651"/>
      <c r="L215" s="651"/>
      <c r="M215" s="651"/>
      <c r="N215" s="651"/>
      <c r="O215" s="651"/>
      <c r="P215" s="651"/>
      <c r="Q215" s="651"/>
      <c r="R215" s="651"/>
      <c r="S215" s="651"/>
      <c r="T215" s="651"/>
      <c r="U215" s="651"/>
      <c r="V215" s="651"/>
      <c r="W215" s="651"/>
      <c r="X215" s="651"/>
      <c r="Y215" s="651"/>
      <c r="Z215" s="651"/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651"/>
      <c r="BL215" s="651"/>
      <c r="BM215" s="651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  <c r="BX215" s="651"/>
      <c r="BY215" s="651"/>
      <c r="BZ215" s="651"/>
      <c r="CA215" s="651"/>
      <c r="CB215" s="651"/>
      <c r="CC215" s="651"/>
      <c r="CD215" s="651"/>
      <c r="CE215" s="651"/>
      <c r="CF215" s="651"/>
      <c r="CG215" s="651"/>
      <c r="CH215" s="651"/>
      <c r="CI215" s="651"/>
      <c r="CJ215" s="651"/>
      <c r="CK215" s="651"/>
      <c r="CL215" s="651"/>
      <c r="CM215" s="651"/>
      <c r="CN215" s="651"/>
      <c r="CO215" s="651"/>
      <c r="CP215" s="651"/>
      <c r="CQ215" s="651"/>
      <c r="CR215" s="651"/>
      <c r="CS215" s="651"/>
      <c r="CT215" s="651"/>
      <c r="CU215" s="651"/>
      <c r="CV215" s="651"/>
      <c r="CW215" s="651"/>
      <c r="CX215" s="651"/>
      <c r="CY215" s="651"/>
      <c r="CZ215" s="651"/>
      <c r="DA215" s="651"/>
      <c r="DB215" s="651"/>
      <c r="DC215" s="651"/>
      <c r="DD215" s="651"/>
      <c r="DE215" s="651"/>
      <c r="DF215" s="651"/>
      <c r="DG215" s="651"/>
      <c r="DH215" s="651"/>
      <c r="DI215" s="651"/>
      <c r="DJ215" s="651"/>
      <c r="DK215" s="651"/>
      <c r="DL215" s="651"/>
      <c r="DM215" s="651"/>
      <c r="DN215" s="651"/>
      <c r="DO215" s="651"/>
      <c r="DP215" s="651"/>
      <c r="DQ215" s="651"/>
      <c r="DR215" s="651"/>
      <c r="DS215" s="651"/>
      <c r="DT215" s="651"/>
      <c r="DU215" s="651"/>
      <c r="DV215" s="651"/>
      <c r="DW215" s="651"/>
      <c r="DX215" s="651"/>
      <c r="DY215" s="651"/>
    </row>
    <row r="216" ht="12.0" customHeight="1">
      <c r="A216" s="651"/>
      <c r="B216" s="651"/>
      <c r="C216" s="651"/>
      <c r="D216" s="651"/>
      <c r="E216" s="651"/>
      <c r="F216" s="651"/>
      <c r="G216" s="651"/>
      <c r="H216" s="651"/>
      <c r="I216" s="651"/>
      <c r="J216" s="651"/>
      <c r="K216" s="651"/>
      <c r="L216" s="651"/>
      <c r="M216" s="651"/>
      <c r="N216" s="651"/>
      <c r="O216" s="651"/>
      <c r="P216" s="651"/>
      <c r="Q216" s="651"/>
      <c r="R216" s="651"/>
      <c r="S216" s="651"/>
      <c r="T216" s="651"/>
      <c r="U216" s="651"/>
      <c r="V216" s="651"/>
      <c r="W216" s="651"/>
      <c r="X216" s="651"/>
      <c r="Y216" s="651"/>
      <c r="Z216" s="651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651"/>
      <c r="BL216" s="651"/>
      <c r="BM216" s="651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  <c r="BX216" s="651"/>
      <c r="BY216" s="651"/>
      <c r="BZ216" s="651"/>
      <c r="CA216" s="651"/>
      <c r="CB216" s="651"/>
      <c r="CC216" s="651"/>
      <c r="CD216" s="651"/>
      <c r="CE216" s="651"/>
      <c r="CF216" s="651"/>
      <c r="CG216" s="651"/>
      <c r="CH216" s="651"/>
      <c r="CI216" s="651"/>
      <c r="CJ216" s="651"/>
      <c r="CK216" s="651"/>
      <c r="CL216" s="651"/>
      <c r="CM216" s="651"/>
      <c r="CN216" s="651"/>
      <c r="CO216" s="651"/>
      <c r="CP216" s="651"/>
      <c r="CQ216" s="651"/>
      <c r="CR216" s="651"/>
      <c r="CS216" s="651"/>
      <c r="CT216" s="651"/>
      <c r="CU216" s="651"/>
      <c r="CV216" s="651"/>
      <c r="CW216" s="651"/>
      <c r="CX216" s="651"/>
      <c r="CY216" s="651"/>
      <c r="CZ216" s="651"/>
      <c r="DA216" s="651"/>
      <c r="DB216" s="651"/>
      <c r="DC216" s="651"/>
      <c r="DD216" s="651"/>
      <c r="DE216" s="651"/>
      <c r="DF216" s="651"/>
      <c r="DG216" s="651"/>
      <c r="DH216" s="651"/>
      <c r="DI216" s="651"/>
      <c r="DJ216" s="651"/>
      <c r="DK216" s="651"/>
      <c r="DL216" s="651"/>
      <c r="DM216" s="651"/>
      <c r="DN216" s="651"/>
      <c r="DO216" s="651"/>
      <c r="DP216" s="651"/>
      <c r="DQ216" s="651"/>
      <c r="DR216" s="651"/>
      <c r="DS216" s="651"/>
      <c r="DT216" s="651"/>
      <c r="DU216" s="651"/>
      <c r="DV216" s="651"/>
      <c r="DW216" s="651"/>
      <c r="DX216" s="651"/>
      <c r="DY216" s="651"/>
    </row>
    <row r="217" ht="12.0" customHeight="1">
      <c r="A217" s="651"/>
      <c r="B217" s="651"/>
      <c r="C217" s="651"/>
      <c r="D217" s="651"/>
      <c r="E217" s="651"/>
      <c r="F217" s="651"/>
      <c r="G217" s="651"/>
      <c r="H217" s="651"/>
      <c r="I217" s="651"/>
      <c r="J217" s="651"/>
      <c r="K217" s="651"/>
      <c r="L217" s="651"/>
      <c r="M217" s="651"/>
      <c r="N217" s="651"/>
      <c r="O217" s="651"/>
      <c r="P217" s="651"/>
      <c r="Q217" s="651"/>
      <c r="R217" s="651"/>
      <c r="S217" s="651"/>
      <c r="T217" s="651"/>
      <c r="U217" s="651"/>
      <c r="V217" s="651"/>
      <c r="W217" s="651"/>
      <c r="X217" s="651"/>
      <c r="Y217" s="651"/>
      <c r="Z217" s="651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651"/>
      <c r="BL217" s="651"/>
      <c r="BM217" s="651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  <c r="BX217" s="651"/>
      <c r="BY217" s="651"/>
      <c r="BZ217" s="651"/>
      <c r="CA217" s="651"/>
      <c r="CB217" s="651"/>
      <c r="CC217" s="651"/>
      <c r="CD217" s="651"/>
      <c r="CE217" s="651"/>
      <c r="CF217" s="651"/>
      <c r="CG217" s="651"/>
      <c r="CH217" s="651"/>
      <c r="CI217" s="651"/>
      <c r="CJ217" s="651"/>
      <c r="CK217" s="651"/>
      <c r="CL217" s="651"/>
      <c r="CM217" s="651"/>
      <c r="CN217" s="651"/>
      <c r="CO217" s="651"/>
      <c r="CP217" s="651"/>
      <c r="CQ217" s="651"/>
      <c r="CR217" s="651"/>
      <c r="CS217" s="651"/>
      <c r="CT217" s="651"/>
      <c r="CU217" s="651"/>
      <c r="CV217" s="651"/>
      <c r="CW217" s="651"/>
      <c r="CX217" s="651"/>
      <c r="CY217" s="651"/>
      <c r="CZ217" s="651"/>
      <c r="DA217" s="651"/>
      <c r="DB217" s="651"/>
      <c r="DC217" s="651"/>
      <c r="DD217" s="651"/>
      <c r="DE217" s="651"/>
      <c r="DF217" s="651"/>
      <c r="DG217" s="651"/>
      <c r="DH217" s="651"/>
      <c r="DI217" s="651"/>
      <c r="DJ217" s="651"/>
      <c r="DK217" s="651"/>
      <c r="DL217" s="651"/>
      <c r="DM217" s="651"/>
      <c r="DN217" s="651"/>
      <c r="DO217" s="651"/>
      <c r="DP217" s="651"/>
      <c r="DQ217" s="651"/>
      <c r="DR217" s="651"/>
      <c r="DS217" s="651"/>
      <c r="DT217" s="651"/>
      <c r="DU217" s="651"/>
      <c r="DV217" s="651"/>
      <c r="DW217" s="651"/>
      <c r="DX217" s="651"/>
      <c r="DY217" s="651"/>
    </row>
    <row r="218" ht="12.0" customHeight="1">
      <c r="A218" s="651"/>
      <c r="B218" s="651"/>
      <c r="C218" s="651"/>
      <c r="D218" s="651"/>
      <c r="E218" s="651"/>
      <c r="F218" s="651"/>
      <c r="G218" s="651"/>
      <c r="H218" s="651"/>
      <c r="I218" s="651"/>
      <c r="J218" s="651"/>
      <c r="K218" s="651"/>
      <c r="L218" s="651"/>
      <c r="M218" s="651"/>
      <c r="N218" s="651"/>
      <c r="O218" s="651"/>
      <c r="P218" s="651"/>
      <c r="Q218" s="651"/>
      <c r="R218" s="651"/>
      <c r="S218" s="651"/>
      <c r="T218" s="651"/>
      <c r="U218" s="651"/>
      <c r="V218" s="651"/>
      <c r="W218" s="651"/>
      <c r="X218" s="651"/>
      <c r="Y218" s="651"/>
      <c r="Z218" s="651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51"/>
      <c r="BL218" s="651"/>
      <c r="BM218" s="651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  <c r="BX218" s="651"/>
      <c r="BY218" s="651"/>
      <c r="BZ218" s="651"/>
      <c r="CA218" s="651"/>
      <c r="CB218" s="651"/>
      <c r="CC218" s="651"/>
      <c r="CD218" s="651"/>
      <c r="CE218" s="651"/>
      <c r="CF218" s="651"/>
      <c r="CG218" s="651"/>
      <c r="CH218" s="651"/>
      <c r="CI218" s="651"/>
      <c r="CJ218" s="651"/>
      <c r="CK218" s="651"/>
      <c r="CL218" s="651"/>
      <c r="CM218" s="651"/>
      <c r="CN218" s="651"/>
      <c r="CO218" s="651"/>
      <c r="CP218" s="651"/>
      <c r="CQ218" s="651"/>
      <c r="CR218" s="651"/>
      <c r="CS218" s="651"/>
      <c r="CT218" s="651"/>
      <c r="CU218" s="651"/>
      <c r="CV218" s="651"/>
      <c r="CW218" s="651"/>
      <c r="CX218" s="651"/>
      <c r="CY218" s="651"/>
      <c r="CZ218" s="651"/>
      <c r="DA218" s="651"/>
      <c r="DB218" s="651"/>
      <c r="DC218" s="651"/>
      <c r="DD218" s="651"/>
      <c r="DE218" s="651"/>
      <c r="DF218" s="651"/>
      <c r="DG218" s="651"/>
      <c r="DH218" s="651"/>
      <c r="DI218" s="651"/>
      <c r="DJ218" s="651"/>
      <c r="DK218" s="651"/>
      <c r="DL218" s="651"/>
      <c r="DM218" s="651"/>
      <c r="DN218" s="651"/>
      <c r="DO218" s="651"/>
      <c r="DP218" s="651"/>
      <c r="DQ218" s="651"/>
      <c r="DR218" s="651"/>
      <c r="DS218" s="651"/>
      <c r="DT218" s="651"/>
      <c r="DU218" s="651"/>
      <c r="DV218" s="651"/>
      <c r="DW218" s="651"/>
      <c r="DX218" s="651"/>
      <c r="DY218" s="651"/>
    </row>
    <row r="219" ht="12.0" customHeight="1">
      <c r="A219" s="651"/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651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  <c r="BX219" s="651"/>
      <c r="BY219" s="651"/>
      <c r="BZ219" s="651"/>
      <c r="CA219" s="651"/>
      <c r="CB219" s="651"/>
      <c r="CC219" s="651"/>
      <c r="CD219" s="651"/>
      <c r="CE219" s="651"/>
      <c r="CF219" s="651"/>
      <c r="CG219" s="651"/>
      <c r="CH219" s="651"/>
      <c r="CI219" s="651"/>
      <c r="CJ219" s="651"/>
      <c r="CK219" s="651"/>
      <c r="CL219" s="651"/>
      <c r="CM219" s="651"/>
      <c r="CN219" s="651"/>
      <c r="CO219" s="651"/>
      <c r="CP219" s="651"/>
      <c r="CQ219" s="651"/>
      <c r="CR219" s="651"/>
      <c r="CS219" s="651"/>
      <c r="CT219" s="651"/>
      <c r="CU219" s="651"/>
      <c r="CV219" s="651"/>
      <c r="CW219" s="651"/>
      <c r="CX219" s="651"/>
      <c r="CY219" s="651"/>
      <c r="CZ219" s="651"/>
      <c r="DA219" s="651"/>
      <c r="DB219" s="651"/>
      <c r="DC219" s="651"/>
      <c r="DD219" s="651"/>
      <c r="DE219" s="651"/>
      <c r="DF219" s="651"/>
      <c r="DG219" s="651"/>
      <c r="DH219" s="651"/>
      <c r="DI219" s="651"/>
      <c r="DJ219" s="651"/>
      <c r="DK219" s="651"/>
      <c r="DL219" s="651"/>
      <c r="DM219" s="651"/>
      <c r="DN219" s="651"/>
      <c r="DO219" s="651"/>
      <c r="DP219" s="651"/>
      <c r="DQ219" s="651"/>
      <c r="DR219" s="651"/>
      <c r="DS219" s="651"/>
      <c r="DT219" s="651"/>
      <c r="DU219" s="651"/>
      <c r="DV219" s="651"/>
      <c r="DW219" s="651"/>
      <c r="DX219" s="651"/>
      <c r="DY219" s="651"/>
    </row>
    <row r="220" ht="12.0" customHeight="1">
      <c r="A220" s="651"/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651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  <c r="BX220" s="651"/>
      <c r="BY220" s="651"/>
      <c r="BZ220" s="651"/>
      <c r="CA220" s="651"/>
      <c r="CB220" s="651"/>
      <c r="CC220" s="651"/>
      <c r="CD220" s="651"/>
      <c r="CE220" s="651"/>
      <c r="CF220" s="651"/>
      <c r="CG220" s="651"/>
      <c r="CH220" s="651"/>
      <c r="CI220" s="651"/>
      <c r="CJ220" s="651"/>
      <c r="CK220" s="651"/>
      <c r="CL220" s="651"/>
      <c r="CM220" s="651"/>
      <c r="CN220" s="651"/>
      <c r="CO220" s="651"/>
      <c r="CP220" s="651"/>
      <c r="CQ220" s="651"/>
      <c r="CR220" s="651"/>
      <c r="CS220" s="651"/>
      <c r="CT220" s="651"/>
      <c r="CU220" s="651"/>
      <c r="CV220" s="651"/>
      <c r="CW220" s="651"/>
      <c r="CX220" s="651"/>
      <c r="CY220" s="651"/>
      <c r="CZ220" s="651"/>
      <c r="DA220" s="651"/>
      <c r="DB220" s="651"/>
      <c r="DC220" s="651"/>
      <c r="DD220" s="651"/>
      <c r="DE220" s="651"/>
      <c r="DF220" s="651"/>
      <c r="DG220" s="651"/>
      <c r="DH220" s="651"/>
      <c r="DI220" s="651"/>
      <c r="DJ220" s="651"/>
      <c r="DK220" s="651"/>
      <c r="DL220" s="651"/>
      <c r="DM220" s="651"/>
      <c r="DN220" s="651"/>
      <c r="DO220" s="651"/>
      <c r="DP220" s="651"/>
      <c r="DQ220" s="651"/>
      <c r="DR220" s="651"/>
      <c r="DS220" s="651"/>
      <c r="DT220" s="651"/>
      <c r="DU220" s="651"/>
      <c r="DV220" s="651"/>
      <c r="DW220" s="651"/>
      <c r="DX220" s="651"/>
      <c r="DY220" s="651"/>
    </row>
    <row r="221" ht="12.0" customHeight="1">
      <c r="A221" s="651"/>
      <c r="B221" s="651"/>
      <c r="C221" s="651"/>
      <c r="D221" s="651"/>
      <c r="E221" s="651"/>
      <c r="F221" s="651"/>
      <c r="G221" s="651"/>
      <c r="H221" s="651"/>
      <c r="I221" s="651"/>
      <c r="J221" s="651"/>
      <c r="K221" s="651"/>
      <c r="L221" s="651"/>
      <c r="M221" s="651"/>
      <c r="N221" s="651"/>
      <c r="O221" s="651"/>
      <c r="P221" s="651"/>
      <c r="Q221" s="651"/>
      <c r="R221" s="651"/>
      <c r="S221" s="651"/>
      <c r="T221" s="651"/>
      <c r="U221" s="651"/>
      <c r="V221" s="651"/>
      <c r="W221" s="651"/>
      <c r="X221" s="651"/>
      <c r="Y221" s="651"/>
      <c r="Z221" s="651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651"/>
      <c r="BL221" s="651"/>
      <c r="BM221" s="651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  <c r="BX221" s="651"/>
      <c r="BY221" s="651"/>
      <c r="BZ221" s="651"/>
      <c r="CA221" s="651"/>
      <c r="CB221" s="651"/>
      <c r="CC221" s="651"/>
      <c r="CD221" s="651"/>
      <c r="CE221" s="651"/>
      <c r="CF221" s="651"/>
      <c r="CG221" s="651"/>
      <c r="CH221" s="651"/>
      <c r="CI221" s="651"/>
      <c r="CJ221" s="651"/>
      <c r="CK221" s="651"/>
      <c r="CL221" s="651"/>
      <c r="CM221" s="651"/>
      <c r="CN221" s="651"/>
      <c r="CO221" s="651"/>
      <c r="CP221" s="651"/>
      <c r="CQ221" s="651"/>
      <c r="CR221" s="651"/>
      <c r="CS221" s="651"/>
      <c r="CT221" s="651"/>
      <c r="CU221" s="651"/>
      <c r="CV221" s="651"/>
      <c r="CW221" s="651"/>
      <c r="CX221" s="651"/>
      <c r="CY221" s="651"/>
      <c r="CZ221" s="651"/>
      <c r="DA221" s="651"/>
      <c r="DB221" s="651"/>
      <c r="DC221" s="651"/>
      <c r="DD221" s="651"/>
      <c r="DE221" s="651"/>
      <c r="DF221" s="651"/>
      <c r="DG221" s="651"/>
      <c r="DH221" s="651"/>
      <c r="DI221" s="651"/>
      <c r="DJ221" s="651"/>
      <c r="DK221" s="651"/>
      <c r="DL221" s="651"/>
      <c r="DM221" s="651"/>
      <c r="DN221" s="651"/>
      <c r="DO221" s="651"/>
      <c r="DP221" s="651"/>
      <c r="DQ221" s="651"/>
      <c r="DR221" s="651"/>
      <c r="DS221" s="651"/>
      <c r="DT221" s="651"/>
      <c r="DU221" s="651"/>
      <c r="DV221" s="651"/>
      <c r="DW221" s="651"/>
      <c r="DX221" s="651"/>
      <c r="DY221" s="651"/>
    </row>
    <row r="222" ht="12.0" customHeight="1">
      <c r="A222" s="651"/>
      <c r="B222" s="651"/>
      <c r="C222" s="651"/>
      <c r="D222" s="651"/>
      <c r="E222" s="651"/>
      <c r="F222" s="651"/>
      <c r="G222" s="651"/>
      <c r="H222" s="651"/>
      <c r="I222" s="651"/>
      <c r="J222" s="651"/>
      <c r="K222" s="651"/>
      <c r="L222" s="651"/>
      <c r="M222" s="651"/>
      <c r="N222" s="651"/>
      <c r="O222" s="651"/>
      <c r="P222" s="651"/>
      <c r="Q222" s="651"/>
      <c r="R222" s="651"/>
      <c r="S222" s="651"/>
      <c r="T222" s="651"/>
      <c r="U222" s="651"/>
      <c r="V222" s="651"/>
      <c r="W222" s="651"/>
      <c r="X222" s="651"/>
      <c r="Y222" s="651"/>
      <c r="Z222" s="651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51"/>
      <c r="BL222" s="651"/>
      <c r="BM222" s="651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  <c r="BX222" s="651"/>
      <c r="BY222" s="651"/>
      <c r="BZ222" s="651"/>
      <c r="CA222" s="651"/>
      <c r="CB222" s="651"/>
      <c r="CC222" s="651"/>
      <c r="CD222" s="651"/>
      <c r="CE222" s="651"/>
      <c r="CF222" s="651"/>
      <c r="CG222" s="651"/>
      <c r="CH222" s="651"/>
      <c r="CI222" s="651"/>
      <c r="CJ222" s="651"/>
      <c r="CK222" s="651"/>
      <c r="CL222" s="651"/>
      <c r="CM222" s="651"/>
      <c r="CN222" s="651"/>
      <c r="CO222" s="651"/>
      <c r="CP222" s="651"/>
      <c r="CQ222" s="651"/>
      <c r="CR222" s="651"/>
      <c r="CS222" s="651"/>
      <c r="CT222" s="651"/>
      <c r="CU222" s="651"/>
      <c r="CV222" s="651"/>
      <c r="CW222" s="651"/>
      <c r="CX222" s="651"/>
      <c r="CY222" s="651"/>
      <c r="CZ222" s="651"/>
      <c r="DA222" s="651"/>
      <c r="DB222" s="651"/>
      <c r="DC222" s="651"/>
      <c r="DD222" s="651"/>
      <c r="DE222" s="651"/>
      <c r="DF222" s="651"/>
      <c r="DG222" s="651"/>
      <c r="DH222" s="651"/>
      <c r="DI222" s="651"/>
      <c r="DJ222" s="651"/>
      <c r="DK222" s="651"/>
      <c r="DL222" s="651"/>
      <c r="DM222" s="651"/>
      <c r="DN222" s="651"/>
      <c r="DO222" s="651"/>
      <c r="DP222" s="651"/>
      <c r="DQ222" s="651"/>
      <c r="DR222" s="651"/>
      <c r="DS222" s="651"/>
      <c r="DT222" s="651"/>
      <c r="DU222" s="651"/>
      <c r="DV222" s="651"/>
      <c r="DW222" s="651"/>
      <c r="DX222" s="651"/>
      <c r="DY222" s="651"/>
    </row>
    <row r="223" ht="12.0" customHeight="1">
      <c r="A223" s="651"/>
      <c r="B223" s="651"/>
      <c r="C223" s="651"/>
      <c r="D223" s="651"/>
      <c r="E223" s="651"/>
      <c r="F223" s="651"/>
      <c r="G223" s="651"/>
      <c r="H223" s="651"/>
      <c r="I223" s="651"/>
      <c r="J223" s="651"/>
      <c r="K223" s="651"/>
      <c r="L223" s="651"/>
      <c r="M223" s="651"/>
      <c r="N223" s="651"/>
      <c r="O223" s="651"/>
      <c r="P223" s="651"/>
      <c r="Q223" s="651"/>
      <c r="R223" s="651"/>
      <c r="S223" s="651"/>
      <c r="T223" s="651"/>
      <c r="U223" s="651"/>
      <c r="V223" s="651"/>
      <c r="W223" s="651"/>
      <c r="X223" s="651"/>
      <c r="Y223" s="651"/>
      <c r="Z223" s="651"/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651"/>
      <c r="BL223" s="651"/>
      <c r="BM223" s="651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  <c r="BX223" s="651"/>
      <c r="BY223" s="651"/>
      <c r="BZ223" s="651"/>
      <c r="CA223" s="651"/>
      <c r="CB223" s="651"/>
      <c r="CC223" s="651"/>
      <c r="CD223" s="651"/>
      <c r="CE223" s="651"/>
      <c r="CF223" s="651"/>
      <c r="CG223" s="651"/>
      <c r="CH223" s="651"/>
      <c r="CI223" s="651"/>
      <c r="CJ223" s="651"/>
      <c r="CK223" s="651"/>
      <c r="CL223" s="651"/>
      <c r="CM223" s="651"/>
      <c r="CN223" s="651"/>
      <c r="CO223" s="651"/>
      <c r="CP223" s="651"/>
      <c r="CQ223" s="651"/>
      <c r="CR223" s="651"/>
      <c r="CS223" s="651"/>
      <c r="CT223" s="651"/>
      <c r="CU223" s="651"/>
      <c r="CV223" s="651"/>
      <c r="CW223" s="651"/>
      <c r="CX223" s="651"/>
      <c r="CY223" s="651"/>
      <c r="CZ223" s="651"/>
      <c r="DA223" s="651"/>
      <c r="DB223" s="651"/>
      <c r="DC223" s="651"/>
      <c r="DD223" s="651"/>
      <c r="DE223" s="651"/>
      <c r="DF223" s="651"/>
      <c r="DG223" s="651"/>
      <c r="DH223" s="651"/>
      <c r="DI223" s="651"/>
      <c r="DJ223" s="651"/>
      <c r="DK223" s="651"/>
      <c r="DL223" s="651"/>
      <c r="DM223" s="651"/>
      <c r="DN223" s="651"/>
      <c r="DO223" s="651"/>
      <c r="DP223" s="651"/>
      <c r="DQ223" s="651"/>
      <c r="DR223" s="651"/>
      <c r="DS223" s="651"/>
      <c r="DT223" s="651"/>
      <c r="DU223" s="651"/>
      <c r="DV223" s="651"/>
      <c r="DW223" s="651"/>
      <c r="DX223" s="651"/>
      <c r="DY223" s="651"/>
    </row>
    <row r="224" ht="12.0" customHeight="1">
      <c r="A224" s="651"/>
      <c r="B224" s="651"/>
      <c r="C224" s="651"/>
      <c r="D224" s="651"/>
      <c r="E224" s="651"/>
      <c r="F224" s="651"/>
      <c r="G224" s="651"/>
      <c r="H224" s="651"/>
      <c r="I224" s="651"/>
      <c r="J224" s="651"/>
      <c r="K224" s="651"/>
      <c r="L224" s="651"/>
      <c r="M224" s="651"/>
      <c r="N224" s="651"/>
      <c r="O224" s="651"/>
      <c r="P224" s="651"/>
      <c r="Q224" s="651"/>
      <c r="R224" s="651"/>
      <c r="S224" s="651"/>
      <c r="T224" s="651"/>
      <c r="U224" s="651"/>
      <c r="V224" s="651"/>
      <c r="W224" s="651"/>
      <c r="X224" s="651"/>
      <c r="Y224" s="651"/>
      <c r="Z224" s="651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651"/>
      <c r="BL224" s="651"/>
      <c r="BM224" s="651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  <c r="BX224" s="651"/>
      <c r="BY224" s="651"/>
      <c r="BZ224" s="651"/>
      <c r="CA224" s="651"/>
      <c r="CB224" s="651"/>
      <c r="CC224" s="651"/>
      <c r="CD224" s="651"/>
      <c r="CE224" s="651"/>
      <c r="CF224" s="651"/>
      <c r="CG224" s="651"/>
      <c r="CH224" s="651"/>
      <c r="CI224" s="651"/>
      <c r="CJ224" s="651"/>
      <c r="CK224" s="651"/>
      <c r="CL224" s="651"/>
      <c r="CM224" s="651"/>
      <c r="CN224" s="651"/>
      <c r="CO224" s="651"/>
      <c r="CP224" s="651"/>
      <c r="CQ224" s="651"/>
      <c r="CR224" s="651"/>
      <c r="CS224" s="651"/>
      <c r="CT224" s="651"/>
      <c r="CU224" s="651"/>
      <c r="CV224" s="651"/>
      <c r="CW224" s="651"/>
      <c r="CX224" s="651"/>
      <c r="CY224" s="651"/>
      <c r="CZ224" s="651"/>
      <c r="DA224" s="651"/>
      <c r="DB224" s="651"/>
      <c r="DC224" s="651"/>
      <c r="DD224" s="651"/>
      <c r="DE224" s="651"/>
      <c r="DF224" s="651"/>
      <c r="DG224" s="651"/>
      <c r="DH224" s="651"/>
      <c r="DI224" s="651"/>
      <c r="DJ224" s="651"/>
      <c r="DK224" s="651"/>
      <c r="DL224" s="651"/>
      <c r="DM224" s="651"/>
      <c r="DN224" s="651"/>
      <c r="DO224" s="651"/>
      <c r="DP224" s="651"/>
      <c r="DQ224" s="651"/>
      <c r="DR224" s="651"/>
      <c r="DS224" s="651"/>
      <c r="DT224" s="651"/>
      <c r="DU224" s="651"/>
      <c r="DV224" s="651"/>
      <c r="DW224" s="651"/>
      <c r="DX224" s="651"/>
      <c r="DY224" s="651"/>
    </row>
    <row r="225" ht="12.0" customHeight="1">
      <c r="A225" s="651"/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651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  <c r="BX225" s="651"/>
      <c r="BY225" s="651"/>
      <c r="BZ225" s="651"/>
      <c r="CA225" s="651"/>
      <c r="CB225" s="651"/>
      <c r="CC225" s="651"/>
      <c r="CD225" s="651"/>
      <c r="CE225" s="651"/>
      <c r="CF225" s="651"/>
      <c r="CG225" s="651"/>
      <c r="CH225" s="651"/>
      <c r="CI225" s="651"/>
      <c r="CJ225" s="651"/>
      <c r="CK225" s="651"/>
      <c r="CL225" s="651"/>
      <c r="CM225" s="651"/>
      <c r="CN225" s="651"/>
      <c r="CO225" s="651"/>
      <c r="CP225" s="651"/>
      <c r="CQ225" s="651"/>
      <c r="CR225" s="651"/>
      <c r="CS225" s="651"/>
      <c r="CT225" s="651"/>
      <c r="CU225" s="651"/>
      <c r="CV225" s="651"/>
      <c r="CW225" s="651"/>
      <c r="CX225" s="651"/>
      <c r="CY225" s="651"/>
      <c r="CZ225" s="651"/>
      <c r="DA225" s="651"/>
      <c r="DB225" s="651"/>
      <c r="DC225" s="651"/>
      <c r="DD225" s="651"/>
      <c r="DE225" s="651"/>
      <c r="DF225" s="651"/>
      <c r="DG225" s="651"/>
      <c r="DH225" s="651"/>
      <c r="DI225" s="651"/>
      <c r="DJ225" s="651"/>
      <c r="DK225" s="651"/>
      <c r="DL225" s="651"/>
      <c r="DM225" s="651"/>
      <c r="DN225" s="651"/>
      <c r="DO225" s="651"/>
      <c r="DP225" s="651"/>
      <c r="DQ225" s="651"/>
      <c r="DR225" s="651"/>
      <c r="DS225" s="651"/>
      <c r="DT225" s="651"/>
      <c r="DU225" s="651"/>
      <c r="DV225" s="651"/>
      <c r="DW225" s="651"/>
      <c r="DX225" s="651"/>
      <c r="DY225" s="651"/>
    </row>
    <row r="226" ht="12.0" customHeight="1">
      <c r="A226" s="651"/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651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  <c r="BX226" s="651"/>
      <c r="BY226" s="651"/>
      <c r="BZ226" s="651"/>
      <c r="CA226" s="651"/>
      <c r="CB226" s="651"/>
      <c r="CC226" s="651"/>
      <c r="CD226" s="651"/>
      <c r="CE226" s="651"/>
      <c r="CF226" s="651"/>
      <c r="CG226" s="651"/>
      <c r="CH226" s="651"/>
      <c r="CI226" s="651"/>
      <c r="CJ226" s="651"/>
      <c r="CK226" s="651"/>
      <c r="CL226" s="651"/>
      <c r="CM226" s="651"/>
      <c r="CN226" s="651"/>
      <c r="CO226" s="651"/>
      <c r="CP226" s="651"/>
      <c r="CQ226" s="651"/>
      <c r="CR226" s="651"/>
      <c r="CS226" s="651"/>
      <c r="CT226" s="651"/>
      <c r="CU226" s="651"/>
      <c r="CV226" s="651"/>
      <c r="CW226" s="651"/>
      <c r="CX226" s="651"/>
      <c r="CY226" s="651"/>
      <c r="CZ226" s="651"/>
      <c r="DA226" s="651"/>
      <c r="DB226" s="651"/>
      <c r="DC226" s="651"/>
      <c r="DD226" s="651"/>
      <c r="DE226" s="651"/>
      <c r="DF226" s="651"/>
      <c r="DG226" s="651"/>
      <c r="DH226" s="651"/>
      <c r="DI226" s="651"/>
      <c r="DJ226" s="651"/>
      <c r="DK226" s="651"/>
      <c r="DL226" s="651"/>
      <c r="DM226" s="651"/>
      <c r="DN226" s="651"/>
      <c r="DO226" s="651"/>
      <c r="DP226" s="651"/>
      <c r="DQ226" s="651"/>
      <c r="DR226" s="651"/>
      <c r="DS226" s="651"/>
      <c r="DT226" s="651"/>
      <c r="DU226" s="651"/>
      <c r="DV226" s="651"/>
      <c r="DW226" s="651"/>
      <c r="DX226" s="651"/>
      <c r="DY226" s="651"/>
    </row>
    <row r="227" ht="12.0" customHeight="1">
      <c r="A227" s="651"/>
      <c r="B227" s="651"/>
      <c r="C227" s="651"/>
      <c r="D227" s="651"/>
      <c r="E227" s="651"/>
      <c r="F227" s="651"/>
      <c r="G227" s="651"/>
      <c r="H227" s="651"/>
      <c r="I227" s="651"/>
      <c r="J227" s="651"/>
      <c r="K227" s="651"/>
      <c r="L227" s="651"/>
      <c r="M227" s="651"/>
      <c r="N227" s="651"/>
      <c r="O227" s="651"/>
      <c r="P227" s="651"/>
      <c r="Q227" s="651"/>
      <c r="R227" s="651"/>
      <c r="S227" s="651"/>
      <c r="T227" s="651"/>
      <c r="U227" s="651"/>
      <c r="V227" s="651"/>
      <c r="W227" s="651"/>
      <c r="X227" s="651"/>
      <c r="Y227" s="651"/>
      <c r="Z227" s="651"/>
      <c r="AA227" s="651"/>
      <c r="AB227" s="651"/>
      <c r="AC227" s="651"/>
      <c r="AD227" s="651"/>
      <c r="AE227" s="651"/>
      <c r="AF227" s="651"/>
      <c r="AG227" s="651"/>
      <c r="AH227" s="651"/>
      <c r="AI227" s="651"/>
      <c r="AJ227" s="651"/>
      <c r="AK227" s="651"/>
      <c r="AL227" s="651"/>
      <c r="AM227" s="651"/>
      <c r="AN227" s="651"/>
      <c r="AO227" s="651"/>
      <c r="AP227" s="651"/>
      <c r="AQ227" s="651"/>
      <c r="AR227" s="651"/>
      <c r="AS227" s="651"/>
      <c r="AT227" s="651"/>
      <c r="AU227" s="651"/>
      <c r="AV227" s="651"/>
      <c r="AW227" s="651"/>
      <c r="AX227" s="651"/>
      <c r="AY227" s="651"/>
      <c r="AZ227" s="651"/>
      <c r="BA227" s="651"/>
      <c r="BB227" s="651"/>
      <c r="BC227" s="651"/>
      <c r="BD227" s="651"/>
      <c r="BE227" s="651"/>
      <c r="BF227" s="651"/>
      <c r="BG227" s="651"/>
      <c r="BH227" s="651"/>
      <c r="BI227" s="651"/>
      <c r="BJ227" s="651"/>
      <c r="BK227" s="651"/>
      <c r="BL227" s="651"/>
      <c r="BM227" s="651"/>
      <c r="BN227" s="651"/>
      <c r="BO227" s="651"/>
      <c r="BP227" s="651"/>
      <c r="BQ227" s="651"/>
      <c r="BR227" s="651"/>
      <c r="BS227" s="651"/>
      <c r="BT227" s="651"/>
      <c r="BU227" s="651"/>
      <c r="BV227" s="651"/>
      <c r="BW227" s="651"/>
      <c r="BX227" s="651"/>
      <c r="BY227" s="651"/>
      <c r="BZ227" s="651"/>
      <c r="CA227" s="651"/>
      <c r="CB227" s="651"/>
      <c r="CC227" s="651"/>
      <c r="CD227" s="651"/>
      <c r="CE227" s="651"/>
      <c r="CF227" s="651"/>
      <c r="CG227" s="651"/>
      <c r="CH227" s="651"/>
      <c r="CI227" s="651"/>
      <c r="CJ227" s="651"/>
      <c r="CK227" s="651"/>
      <c r="CL227" s="651"/>
      <c r="CM227" s="651"/>
      <c r="CN227" s="651"/>
      <c r="CO227" s="651"/>
      <c r="CP227" s="651"/>
      <c r="CQ227" s="651"/>
      <c r="CR227" s="651"/>
      <c r="CS227" s="651"/>
      <c r="CT227" s="651"/>
      <c r="CU227" s="651"/>
      <c r="CV227" s="651"/>
      <c r="CW227" s="651"/>
      <c r="CX227" s="651"/>
      <c r="CY227" s="651"/>
      <c r="CZ227" s="651"/>
      <c r="DA227" s="651"/>
      <c r="DB227" s="651"/>
      <c r="DC227" s="651"/>
      <c r="DD227" s="651"/>
      <c r="DE227" s="651"/>
      <c r="DF227" s="651"/>
      <c r="DG227" s="651"/>
      <c r="DH227" s="651"/>
      <c r="DI227" s="651"/>
      <c r="DJ227" s="651"/>
      <c r="DK227" s="651"/>
      <c r="DL227" s="651"/>
      <c r="DM227" s="651"/>
      <c r="DN227" s="651"/>
      <c r="DO227" s="651"/>
      <c r="DP227" s="651"/>
      <c r="DQ227" s="651"/>
      <c r="DR227" s="651"/>
      <c r="DS227" s="651"/>
      <c r="DT227" s="651"/>
      <c r="DU227" s="651"/>
      <c r="DV227" s="651"/>
      <c r="DW227" s="651"/>
      <c r="DX227" s="651"/>
      <c r="DY227" s="651"/>
    </row>
    <row r="228" ht="12.0" customHeight="1">
      <c r="A228" s="651"/>
      <c r="B228" s="651"/>
      <c r="C228" s="651"/>
      <c r="D228" s="651"/>
      <c r="E228" s="651"/>
      <c r="F228" s="651"/>
      <c r="G228" s="651"/>
      <c r="H228" s="651"/>
      <c r="I228" s="651"/>
      <c r="J228" s="651"/>
      <c r="K228" s="651"/>
      <c r="L228" s="651"/>
      <c r="M228" s="651"/>
      <c r="N228" s="651"/>
      <c r="O228" s="651"/>
      <c r="P228" s="651"/>
      <c r="Q228" s="651"/>
      <c r="R228" s="651"/>
      <c r="S228" s="651"/>
      <c r="T228" s="651"/>
      <c r="U228" s="651"/>
      <c r="V228" s="651"/>
      <c r="W228" s="651"/>
      <c r="X228" s="651"/>
      <c r="Y228" s="651"/>
      <c r="Z228" s="651"/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651"/>
      <c r="BL228" s="651"/>
      <c r="BM228" s="651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  <c r="BX228" s="651"/>
      <c r="BY228" s="651"/>
      <c r="BZ228" s="651"/>
      <c r="CA228" s="651"/>
      <c r="CB228" s="651"/>
      <c r="CC228" s="651"/>
      <c r="CD228" s="651"/>
      <c r="CE228" s="651"/>
      <c r="CF228" s="651"/>
      <c r="CG228" s="651"/>
      <c r="CH228" s="651"/>
      <c r="CI228" s="651"/>
      <c r="CJ228" s="651"/>
      <c r="CK228" s="651"/>
      <c r="CL228" s="651"/>
      <c r="CM228" s="651"/>
      <c r="CN228" s="651"/>
      <c r="CO228" s="651"/>
      <c r="CP228" s="651"/>
      <c r="CQ228" s="651"/>
      <c r="CR228" s="651"/>
      <c r="CS228" s="651"/>
      <c r="CT228" s="651"/>
      <c r="CU228" s="651"/>
      <c r="CV228" s="651"/>
      <c r="CW228" s="651"/>
      <c r="CX228" s="651"/>
      <c r="CY228" s="651"/>
      <c r="CZ228" s="651"/>
      <c r="DA228" s="651"/>
      <c r="DB228" s="651"/>
      <c r="DC228" s="651"/>
      <c r="DD228" s="651"/>
      <c r="DE228" s="651"/>
      <c r="DF228" s="651"/>
      <c r="DG228" s="651"/>
      <c r="DH228" s="651"/>
      <c r="DI228" s="651"/>
      <c r="DJ228" s="651"/>
      <c r="DK228" s="651"/>
      <c r="DL228" s="651"/>
      <c r="DM228" s="651"/>
      <c r="DN228" s="651"/>
      <c r="DO228" s="651"/>
      <c r="DP228" s="651"/>
      <c r="DQ228" s="651"/>
      <c r="DR228" s="651"/>
      <c r="DS228" s="651"/>
      <c r="DT228" s="651"/>
      <c r="DU228" s="651"/>
      <c r="DV228" s="651"/>
      <c r="DW228" s="651"/>
      <c r="DX228" s="651"/>
      <c r="DY228" s="651"/>
    </row>
    <row r="229" ht="12.0" customHeight="1">
      <c r="A229" s="651"/>
      <c r="B229" s="651"/>
      <c r="C229" s="651"/>
      <c r="D229" s="651"/>
      <c r="E229" s="651"/>
      <c r="F229" s="651"/>
      <c r="G229" s="651"/>
      <c r="H229" s="651"/>
      <c r="I229" s="651"/>
      <c r="J229" s="651"/>
      <c r="K229" s="651"/>
      <c r="L229" s="651"/>
      <c r="M229" s="651"/>
      <c r="N229" s="651"/>
      <c r="O229" s="651"/>
      <c r="P229" s="651"/>
      <c r="Q229" s="651"/>
      <c r="R229" s="651"/>
      <c r="S229" s="651"/>
      <c r="T229" s="651"/>
      <c r="U229" s="651"/>
      <c r="V229" s="651"/>
      <c r="W229" s="651"/>
      <c r="X229" s="651"/>
      <c r="Y229" s="651"/>
      <c r="Z229" s="651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651"/>
      <c r="BL229" s="651"/>
      <c r="BM229" s="651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  <c r="BX229" s="651"/>
      <c r="BY229" s="651"/>
      <c r="BZ229" s="651"/>
      <c r="CA229" s="651"/>
      <c r="CB229" s="651"/>
      <c r="CC229" s="651"/>
      <c r="CD229" s="651"/>
      <c r="CE229" s="651"/>
      <c r="CF229" s="651"/>
      <c r="CG229" s="651"/>
      <c r="CH229" s="651"/>
      <c r="CI229" s="651"/>
      <c r="CJ229" s="651"/>
      <c r="CK229" s="651"/>
      <c r="CL229" s="651"/>
      <c r="CM229" s="651"/>
      <c r="CN229" s="651"/>
      <c r="CO229" s="651"/>
      <c r="CP229" s="651"/>
      <c r="CQ229" s="651"/>
      <c r="CR229" s="651"/>
      <c r="CS229" s="651"/>
      <c r="CT229" s="651"/>
      <c r="CU229" s="651"/>
      <c r="CV229" s="651"/>
      <c r="CW229" s="651"/>
      <c r="CX229" s="651"/>
      <c r="CY229" s="651"/>
      <c r="CZ229" s="651"/>
      <c r="DA229" s="651"/>
      <c r="DB229" s="651"/>
      <c r="DC229" s="651"/>
      <c r="DD229" s="651"/>
      <c r="DE229" s="651"/>
      <c r="DF229" s="651"/>
      <c r="DG229" s="651"/>
      <c r="DH229" s="651"/>
      <c r="DI229" s="651"/>
      <c r="DJ229" s="651"/>
      <c r="DK229" s="651"/>
      <c r="DL229" s="651"/>
      <c r="DM229" s="651"/>
      <c r="DN229" s="651"/>
      <c r="DO229" s="651"/>
      <c r="DP229" s="651"/>
      <c r="DQ229" s="651"/>
      <c r="DR229" s="651"/>
      <c r="DS229" s="651"/>
      <c r="DT229" s="651"/>
      <c r="DU229" s="651"/>
      <c r="DV229" s="651"/>
      <c r="DW229" s="651"/>
      <c r="DX229" s="651"/>
      <c r="DY229" s="651"/>
    </row>
    <row r="230" ht="12.0" customHeight="1">
      <c r="A230" s="651"/>
      <c r="B230" s="651"/>
      <c r="C230" s="651"/>
      <c r="D230" s="651"/>
      <c r="E230" s="651"/>
      <c r="F230" s="651"/>
      <c r="G230" s="651"/>
      <c r="H230" s="651"/>
      <c r="I230" s="651"/>
      <c r="J230" s="651"/>
      <c r="K230" s="651"/>
      <c r="L230" s="651"/>
      <c r="M230" s="651"/>
      <c r="N230" s="651"/>
      <c r="O230" s="651"/>
      <c r="P230" s="651"/>
      <c r="Q230" s="651"/>
      <c r="R230" s="651"/>
      <c r="S230" s="651"/>
      <c r="T230" s="651"/>
      <c r="U230" s="651"/>
      <c r="V230" s="651"/>
      <c r="W230" s="651"/>
      <c r="X230" s="651"/>
      <c r="Y230" s="651"/>
      <c r="Z230" s="651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651"/>
      <c r="BL230" s="651"/>
      <c r="BM230" s="651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  <c r="BX230" s="651"/>
      <c r="BY230" s="651"/>
      <c r="BZ230" s="651"/>
      <c r="CA230" s="651"/>
      <c r="CB230" s="651"/>
      <c r="CC230" s="651"/>
      <c r="CD230" s="651"/>
      <c r="CE230" s="651"/>
      <c r="CF230" s="651"/>
      <c r="CG230" s="651"/>
      <c r="CH230" s="651"/>
      <c r="CI230" s="651"/>
      <c r="CJ230" s="651"/>
      <c r="CK230" s="651"/>
      <c r="CL230" s="651"/>
      <c r="CM230" s="651"/>
      <c r="CN230" s="651"/>
      <c r="CO230" s="651"/>
      <c r="CP230" s="651"/>
      <c r="CQ230" s="651"/>
      <c r="CR230" s="651"/>
      <c r="CS230" s="651"/>
      <c r="CT230" s="651"/>
      <c r="CU230" s="651"/>
      <c r="CV230" s="651"/>
      <c r="CW230" s="651"/>
      <c r="CX230" s="651"/>
      <c r="CY230" s="651"/>
      <c r="CZ230" s="651"/>
      <c r="DA230" s="651"/>
      <c r="DB230" s="651"/>
      <c r="DC230" s="651"/>
      <c r="DD230" s="651"/>
      <c r="DE230" s="651"/>
      <c r="DF230" s="651"/>
      <c r="DG230" s="651"/>
      <c r="DH230" s="651"/>
      <c r="DI230" s="651"/>
      <c r="DJ230" s="651"/>
      <c r="DK230" s="651"/>
      <c r="DL230" s="651"/>
      <c r="DM230" s="651"/>
      <c r="DN230" s="651"/>
      <c r="DO230" s="651"/>
      <c r="DP230" s="651"/>
      <c r="DQ230" s="651"/>
      <c r="DR230" s="651"/>
      <c r="DS230" s="651"/>
      <c r="DT230" s="651"/>
      <c r="DU230" s="651"/>
      <c r="DV230" s="651"/>
      <c r="DW230" s="651"/>
      <c r="DX230" s="651"/>
      <c r="DY230" s="651"/>
    </row>
    <row r="231" ht="12.0" customHeight="1">
      <c r="A231" s="651"/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651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  <c r="BX231" s="651"/>
      <c r="BY231" s="651"/>
      <c r="BZ231" s="651"/>
      <c r="CA231" s="651"/>
      <c r="CB231" s="651"/>
      <c r="CC231" s="651"/>
      <c r="CD231" s="651"/>
      <c r="CE231" s="651"/>
      <c r="CF231" s="651"/>
      <c r="CG231" s="651"/>
      <c r="CH231" s="651"/>
      <c r="CI231" s="651"/>
      <c r="CJ231" s="651"/>
      <c r="CK231" s="651"/>
      <c r="CL231" s="651"/>
      <c r="CM231" s="651"/>
      <c r="CN231" s="651"/>
      <c r="CO231" s="651"/>
      <c r="CP231" s="651"/>
      <c r="CQ231" s="651"/>
      <c r="CR231" s="651"/>
      <c r="CS231" s="651"/>
      <c r="CT231" s="651"/>
      <c r="CU231" s="651"/>
      <c r="CV231" s="651"/>
      <c r="CW231" s="651"/>
      <c r="CX231" s="651"/>
      <c r="CY231" s="651"/>
      <c r="CZ231" s="651"/>
      <c r="DA231" s="651"/>
      <c r="DB231" s="651"/>
      <c r="DC231" s="651"/>
      <c r="DD231" s="651"/>
      <c r="DE231" s="651"/>
      <c r="DF231" s="651"/>
      <c r="DG231" s="651"/>
      <c r="DH231" s="651"/>
      <c r="DI231" s="651"/>
      <c r="DJ231" s="651"/>
      <c r="DK231" s="651"/>
      <c r="DL231" s="651"/>
      <c r="DM231" s="651"/>
      <c r="DN231" s="651"/>
      <c r="DO231" s="651"/>
      <c r="DP231" s="651"/>
      <c r="DQ231" s="651"/>
      <c r="DR231" s="651"/>
      <c r="DS231" s="651"/>
      <c r="DT231" s="651"/>
      <c r="DU231" s="651"/>
      <c r="DV231" s="651"/>
      <c r="DW231" s="651"/>
      <c r="DX231" s="651"/>
      <c r="DY231" s="651"/>
    </row>
    <row r="232" ht="12.0" customHeight="1">
      <c r="A232" s="651"/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651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  <c r="BX232" s="651"/>
      <c r="BY232" s="651"/>
      <c r="BZ232" s="651"/>
      <c r="CA232" s="651"/>
      <c r="CB232" s="651"/>
      <c r="CC232" s="651"/>
      <c r="CD232" s="651"/>
      <c r="CE232" s="651"/>
      <c r="CF232" s="651"/>
      <c r="CG232" s="651"/>
      <c r="CH232" s="651"/>
      <c r="CI232" s="651"/>
      <c r="CJ232" s="651"/>
      <c r="CK232" s="651"/>
      <c r="CL232" s="651"/>
      <c r="CM232" s="651"/>
      <c r="CN232" s="651"/>
      <c r="CO232" s="651"/>
      <c r="CP232" s="651"/>
      <c r="CQ232" s="651"/>
      <c r="CR232" s="651"/>
      <c r="CS232" s="651"/>
      <c r="CT232" s="651"/>
      <c r="CU232" s="651"/>
      <c r="CV232" s="651"/>
      <c r="CW232" s="651"/>
      <c r="CX232" s="651"/>
      <c r="CY232" s="651"/>
      <c r="CZ232" s="651"/>
      <c r="DA232" s="651"/>
      <c r="DB232" s="651"/>
      <c r="DC232" s="651"/>
      <c r="DD232" s="651"/>
      <c r="DE232" s="651"/>
      <c r="DF232" s="651"/>
      <c r="DG232" s="651"/>
      <c r="DH232" s="651"/>
      <c r="DI232" s="651"/>
      <c r="DJ232" s="651"/>
      <c r="DK232" s="651"/>
      <c r="DL232" s="651"/>
      <c r="DM232" s="651"/>
      <c r="DN232" s="651"/>
      <c r="DO232" s="651"/>
      <c r="DP232" s="651"/>
      <c r="DQ232" s="651"/>
      <c r="DR232" s="651"/>
      <c r="DS232" s="651"/>
      <c r="DT232" s="651"/>
      <c r="DU232" s="651"/>
      <c r="DV232" s="651"/>
      <c r="DW232" s="651"/>
      <c r="DX232" s="651"/>
      <c r="DY232" s="651"/>
    </row>
    <row r="233" ht="12.0" customHeight="1">
      <c r="A233" s="651"/>
      <c r="B233" s="651"/>
      <c r="C233" s="651"/>
      <c r="D233" s="651"/>
      <c r="E233" s="651"/>
      <c r="F233" s="651"/>
      <c r="G233" s="651"/>
      <c r="H233" s="651"/>
      <c r="I233" s="651"/>
      <c r="J233" s="651"/>
      <c r="K233" s="651"/>
      <c r="L233" s="651"/>
      <c r="M233" s="651"/>
      <c r="N233" s="651"/>
      <c r="O233" s="651"/>
      <c r="P233" s="651"/>
      <c r="Q233" s="651"/>
      <c r="R233" s="651"/>
      <c r="S233" s="651"/>
      <c r="T233" s="651"/>
      <c r="U233" s="651"/>
      <c r="V233" s="651"/>
      <c r="W233" s="651"/>
      <c r="X233" s="651"/>
      <c r="Y233" s="651"/>
      <c r="Z233" s="651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651"/>
      <c r="BL233" s="651"/>
      <c r="BM233" s="651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  <c r="BX233" s="651"/>
      <c r="BY233" s="651"/>
      <c r="BZ233" s="651"/>
      <c r="CA233" s="651"/>
      <c r="CB233" s="651"/>
      <c r="CC233" s="651"/>
      <c r="CD233" s="651"/>
      <c r="CE233" s="651"/>
      <c r="CF233" s="651"/>
      <c r="CG233" s="651"/>
      <c r="CH233" s="651"/>
      <c r="CI233" s="651"/>
      <c r="CJ233" s="651"/>
      <c r="CK233" s="651"/>
      <c r="CL233" s="651"/>
      <c r="CM233" s="651"/>
      <c r="CN233" s="651"/>
      <c r="CO233" s="651"/>
      <c r="CP233" s="651"/>
      <c r="CQ233" s="651"/>
      <c r="CR233" s="651"/>
      <c r="CS233" s="651"/>
      <c r="CT233" s="651"/>
      <c r="CU233" s="651"/>
      <c r="CV233" s="651"/>
      <c r="CW233" s="651"/>
      <c r="CX233" s="651"/>
      <c r="CY233" s="651"/>
      <c r="CZ233" s="651"/>
      <c r="DA233" s="651"/>
      <c r="DB233" s="651"/>
      <c r="DC233" s="651"/>
      <c r="DD233" s="651"/>
      <c r="DE233" s="651"/>
      <c r="DF233" s="651"/>
      <c r="DG233" s="651"/>
      <c r="DH233" s="651"/>
      <c r="DI233" s="651"/>
      <c r="DJ233" s="651"/>
      <c r="DK233" s="651"/>
      <c r="DL233" s="651"/>
      <c r="DM233" s="651"/>
      <c r="DN233" s="651"/>
      <c r="DO233" s="651"/>
      <c r="DP233" s="651"/>
      <c r="DQ233" s="651"/>
      <c r="DR233" s="651"/>
      <c r="DS233" s="651"/>
      <c r="DT233" s="651"/>
      <c r="DU233" s="651"/>
      <c r="DV233" s="651"/>
      <c r="DW233" s="651"/>
      <c r="DX233" s="651"/>
      <c r="DY233" s="651"/>
    </row>
    <row r="234" ht="12.0" customHeight="1">
      <c r="A234" s="651"/>
      <c r="B234" s="651"/>
      <c r="C234" s="651"/>
      <c r="D234" s="651"/>
      <c r="E234" s="651"/>
      <c r="F234" s="651"/>
      <c r="G234" s="651"/>
      <c r="H234" s="651"/>
      <c r="I234" s="651"/>
      <c r="J234" s="651"/>
      <c r="K234" s="651"/>
      <c r="L234" s="651"/>
      <c r="M234" s="651"/>
      <c r="N234" s="651"/>
      <c r="O234" s="651"/>
      <c r="P234" s="651"/>
      <c r="Q234" s="651"/>
      <c r="R234" s="651"/>
      <c r="S234" s="651"/>
      <c r="T234" s="651"/>
      <c r="U234" s="651"/>
      <c r="V234" s="651"/>
      <c r="W234" s="651"/>
      <c r="X234" s="651"/>
      <c r="Y234" s="651"/>
      <c r="Z234" s="651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651"/>
      <c r="BL234" s="651"/>
      <c r="BM234" s="651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  <c r="BX234" s="651"/>
      <c r="BY234" s="651"/>
      <c r="BZ234" s="651"/>
      <c r="CA234" s="651"/>
      <c r="CB234" s="651"/>
      <c r="CC234" s="651"/>
      <c r="CD234" s="651"/>
      <c r="CE234" s="651"/>
      <c r="CF234" s="651"/>
      <c r="CG234" s="651"/>
      <c r="CH234" s="651"/>
      <c r="CI234" s="651"/>
      <c r="CJ234" s="651"/>
      <c r="CK234" s="651"/>
      <c r="CL234" s="651"/>
      <c r="CM234" s="651"/>
      <c r="CN234" s="651"/>
      <c r="CO234" s="651"/>
      <c r="CP234" s="651"/>
      <c r="CQ234" s="651"/>
      <c r="CR234" s="651"/>
      <c r="CS234" s="651"/>
      <c r="CT234" s="651"/>
      <c r="CU234" s="651"/>
      <c r="CV234" s="651"/>
      <c r="CW234" s="651"/>
      <c r="CX234" s="651"/>
      <c r="CY234" s="651"/>
      <c r="CZ234" s="651"/>
      <c r="DA234" s="651"/>
      <c r="DB234" s="651"/>
      <c r="DC234" s="651"/>
      <c r="DD234" s="651"/>
      <c r="DE234" s="651"/>
      <c r="DF234" s="651"/>
      <c r="DG234" s="651"/>
      <c r="DH234" s="651"/>
      <c r="DI234" s="651"/>
      <c r="DJ234" s="651"/>
      <c r="DK234" s="651"/>
      <c r="DL234" s="651"/>
      <c r="DM234" s="651"/>
      <c r="DN234" s="651"/>
      <c r="DO234" s="651"/>
      <c r="DP234" s="651"/>
      <c r="DQ234" s="651"/>
      <c r="DR234" s="651"/>
      <c r="DS234" s="651"/>
      <c r="DT234" s="651"/>
      <c r="DU234" s="651"/>
      <c r="DV234" s="651"/>
      <c r="DW234" s="651"/>
      <c r="DX234" s="651"/>
      <c r="DY234" s="651"/>
    </row>
    <row r="235" ht="12.0" customHeight="1">
      <c r="A235" s="651"/>
      <c r="B235" s="651"/>
      <c r="C235" s="651"/>
      <c r="D235" s="651"/>
      <c r="E235" s="651"/>
      <c r="F235" s="651"/>
      <c r="G235" s="651"/>
      <c r="H235" s="651"/>
      <c r="I235" s="651"/>
      <c r="J235" s="651"/>
      <c r="K235" s="651"/>
      <c r="L235" s="651"/>
      <c r="M235" s="651"/>
      <c r="N235" s="651"/>
      <c r="O235" s="651"/>
      <c r="P235" s="651"/>
      <c r="Q235" s="651"/>
      <c r="R235" s="651"/>
      <c r="S235" s="651"/>
      <c r="T235" s="651"/>
      <c r="U235" s="651"/>
      <c r="V235" s="651"/>
      <c r="W235" s="651"/>
      <c r="X235" s="651"/>
      <c r="Y235" s="651"/>
      <c r="Z235" s="651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51"/>
      <c r="BL235" s="651"/>
      <c r="BM235" s="651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  <c r="BX235" s="651"/>
      <c r="BY235" s="651"/>
      <c r="BZ235" s="651"/>
      <c r="CA235" s="651"/>
      <c r="CB235" s="651"/>
      <c r="CC235" s="651"/>
      <c r="CD235" s="651"/>
      <c r="CE235" s="651"/>
      <c r="CF235" s="651"/>
      <c r="CG235" s="651"/>
      <c r="CH235" s="651"/>
      <c r="CI235" s="651"/>
      <c r="CJ235" s="651"/>
      <c r="CK235" s="651"/>
      <c r="CL235" s="651"/>
      <c r="CM235" s="651"/>
      <c r="CN235" s="651"/>
      <c r="CO235" s="651"/>
      <c r="CP235" s="651"/>
      <c r="CQ235" s="651"/>
      <c r="CR235" s="651"/>
      <c r="CS235" s="651"/>
      <c r="CT235" s="651"/>
      <c r="CU235" s="651"/>
      <c r="CV235" s="651"/>
      <c r="CW235" s="651"/>
      <c r="CX235" s="651"/>
      <c r="CY235" s="651"/>
      <c r="CZ235" s="651"/>
      <c r="DA235" s="651"/>
      <c r="DB235" s="651"/>
      <c r="DC235" s="651"/>
      <c r="DD235" s="651"/>
      <c r="DE235" s="651"/>
      <c r="DF235" s="651"/>
      <c r="DG235" s="651"/>
      <c r="DH235" s="651"/>
      <c r="DI235" s="651"/>
      <c r="DJ235" s="651"/>
      <c r="DK235" s="651"/>
      <c r="DL235" s="651"/>
      <c r="DM235" s="651"/>
      <c r="DN235" s="651"/>
      <c r="DO235" s="651"/>
      <c r="DP235" s="651"/>
      <c r="DQ235" s="651"/>
      <c r="DR235" s="651"/>
      <c r="DS235" s="651"/>
      <c r="DT235" s="651"/>
      <c r="DU235" s="651"/>
      <c r="DV235" s="651"/>
      <c r="DW235" s="651"/>
      <c r="DX235" s="651"/>
      <c r="DY235" s="651"/>
    </row>
    <row r="236" ht="12.0" customHeight="1">
      <c r="A236" s="651"/>
      <c r="B236" s="651"/>
      <c r="C236" s="651"/>
      <c r="D236" s="651"/>
      <c r="E236" s="651"/>
      <c r="F236" s="651"/>
      <c r="G236" s="651"/>
      <c r="H236" s="651"/>
      <c r="I236" s="651"/>
      <c r="J236" s="651"/>
      <c r="K236" s="651"/>
      <c r="L236" s="651"/>
      <c r="M236" s="651"/>
      <c r="N236" s="651"/>
      <c r="O236" s="651"/>
      <c r="P236" s="651"/>
      <c r="Q236" s="651"/>
      <c r="R236" s="651"/>
      <c r="S236" s="651"/>
      <c r="T236" s="651"/>
      <c r="U236" s="651"/>
      <c r="V236" s="651"/>
      <c r="W236" s="651"/>
      <c r="X236" s="651"/>
      <c r="Y236" s="651"/>
      <c r="Z236" s="651"/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651"/>
      <c r="BL236" s="651"/>
      <c r="BM236" s="651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  <c r="BX236" s="651"/>
      <c r="BY236" s="651"/>
      <c r="BZ236" s="651"/>
      <c r="CA236" s="651"/>
      <c r="CB236" s="651"/>
      <c r="CC236" s="651"/>
      <c r="CD236" s="651"/>
      <c r="CE236" s="651"/>
      <c r="CF236" s="651"/>
      <c r="CG236" s="651"/>
      <c r="CH236" s="651"/>
      <c r="CI236" s="651"/>
      <c r="CJ236" s="651"/>
      <c r="CK236" s="651"/>
      <c r="CL236" s="651"/>
      <c r="CM236" s="651"/>
      <c r="CN236" s="651"/>
      <c r="CO236" s="651"/>
      <c r="CP236" s="651"/>
      <c r="CQ236" s="651"/>
      <c r="CR236" s="651"/>
      <c r="CS236" s="651"/>
      <c r="CT236" s="651"/>
      <c r="CU236" s="651"/>
      <c r="CV236" s="651"/>
      <c r="CW236" s="651"/>
      <c r="CX236" s="651"/>
      <c r="CY236" s="651"/>
      <c r="CZ236" s="651"/>
      <c r="DA236" s="651"/>
      <c r="DB236" s="651"/>
      <c r="DC236" s="651"/>
      <c r="DD236" s="651"/>
      <c r="DE236" s="651"/>
      <c r="DF236" s="651"/>
      <c r="DG236" s="651"/>
      <c r="DH236" s="651"/>
      <c r="DI236" s="651"/>
      <c r="DJ236" s="651"/>
      <c r="DK236" s="651"/>
      <c r="DL236" s="651"/>
      <c r="DM236" s="651"/>
      <c r="DN236" s="651"/>
      <c r="DO236" s="651"/>
      <c r="DP236" s="651"/>
      <c r="DQ236" s="651"/>
      <c r="DR236" s="651"/>
      <c r="DS236" s="651"/>
      <c r="DT236" s="651"/>
      <c r="DU236" s="651"/>
      <c r="DV236" s="651"/>
      <c r="DW236" s="651"/>
      <c r="DX236" s="651"/>
      <c r="DY236" s="651"/>
    </row>
    <row r="237" ht="12.0" customHeight="1">
      <c r="A237" s="651"/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651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  <c r="BX237" s="651"/>
      <c r="BY237" s="651"/>
      <c r="BZ237" s="651"/>
      <c r="CA237" s="651"/>
      <c r="CB237" s="651"/>
      <c r="CC237" s="651"/>
      <c r="CD237" s="651"/>
      <c r="CE237" s="651"/>
      <c r="CF237" s="651"/>
      <c r="CG237" s="651"/>
      <c r="CH237" s="651"/>
      <c r="CI237" s="651"/>
      <c r="CJ237" s="651"/>
      <c r="CK237" s="651"/>
      <c r="CL237" s="651"/>
      <c r="CM237" s="651"/>
      <c r="CN237" s="651"/>
      <c r="CO237" s="651"/>
      <c r="CP237" s="651"/>
      <c r="CQ237" s="651"/>
      <c r="CR237" s="651"/>
      <c r="CS237" s="651"/>
      <c r="CT237" s="651"/>
      <c r="CU237" s="651"/>
      <c r="CV237" s="651"/>
      <c r="CW237" s="651"/>
      <c r="CX237" s="651"/>
      <c r="CY237" s="651"/>
      <c r="CZ237" s="651"/>
      <c r="DA237" s="651"/>
      <c r="DB237" s="651"/>
      <c r="DC237" s="651"/>
      <c r="DD237" s="651"/>
      <c r="DE237" s="651"/>
      <c r="DF237" s="651"/>
      <c r="DG237" s="651"/>
      <c r="DH237" s="651"/>
      <c r="DI237" s="651"/>
      <c r="DJ237" s="651"/>
      <c r="DK237" s="651"/>
      <c r="DL237" s="651"/>
      <c r="DM237" s="651"/>
      <c r="DN237" s="651"/>
      <c r="DO237" s="651"/>
      <c r="DP237" s="651"/>
      <c r="DQ237" s="651"/>
      <c r="DR237" s="651"/>
      <c r="DS237" s="651"/>
      <c r="DT237" s="651"/>
      <c r="DU237" s="651"/>
      <c r="DV237" s="651"/>
      <c r="DW237" s="651"/>
      <c r="DX237" s="651"/>
      <c r="DY237" s="651"/>
    </row>
    <row r="238" ht="12.0" customHeight="1">
      <c r="A238" s="651"/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651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  <c r="BX238" s="651"/>
      <c r="BY238" s="651"/>
      <c r="BZ238" s="651"/>
      <c r="CA238" s="651"/>
      <c r="CB238" s="651"/>
      <c r="CC238" s="651"/>
      <c r="CD238" s="651"/>
      <c r="CE238" s="651"/>
      <c r="CF238" s="651"/>
      <c r="CG238" s="651"/>
      <c r="CH238" s="651"/>
      <c r="CI238" s="651"/>
      <c r="CJ238" s="651"/>
      <c r="CK238" s="651"/>
      <c r="CL238" s="651"/>
      <c r="CM238" s="651"/>
      <c r="CN238" s="651"/>
      <c r="CO238" s="651"/>
      <c r="CP238" s="651"/>
      <c r="CQ238" s="651"/>
      <c r="CR238" s="651"/>
      <c r="CS238" s="651"/>
      <c r="CT238" s="651"/>
      <c r="CU238" s="651"/>
      <c r="CV238" s="651"/>
      <c r="CW238" s="651"/>
      <c r="CX238" s="651"/>
      <c r="CY238" s="651"/>
      <c r="CZ238" s="651"/>
      <c r="DA238" s="651"/>
      <c r="DB238" s="651"/>
      <c r="DC238" s="651"/>
      <c r="DD238" s="651"/>
      <c r="DE238" s="651"/>
      <c r="DF238" s="651"/>
      <c r="DG238" s="651"/>
      <c r="DH238" s="651"/>
      <c r="DI238" s="651"/>
      <c r="DJ238" s="651"/>
      <c r="DK238" s="651"/>
      <c r="DL238" s="651"/>
      <c r="DM238" s="651"/>
      <c r="DN238" s="651"/>
      <c r="DO238" s="651"/>
      <c r="DP238" s="651"/>
      <c r="DQ238" s="651"/>
      <c r="DR238" s="651"/>
      <c r="DS238" s="651"/>
      <c r="DT238" s="651"/>
      <c r="DU238" s="651"/>
      <c r="DV238" s="651"/>
      <c r="DW238" s="651"/>
      <c r="DX238" s="651"/>
      <c r="DY238" s="651"/>
    </row>
    <row r="239" ht="12.0" customHeight="1">
      <c r="A239" s="651"/>
      <c r="B239" s="651"/>
      <c r="C239" s="651"/>
      <c r="D239" s="651"/>
      <c r="E239" s="651"/>
      <c r="F239" s="651"/>
      <c r="G239" s="651"/>
      <c r="H239" s="651"/>
      <c r="I239" s="651"/>
      <c r="J239" s="651"/>
      <c r="K239" s="651"/>
      <c r="L239" s="651"/>
      <c r="M239" s="651"/>
      <c r="N239" s="651"/>
      <c r="O239" s="651"/>
      <c r="P239" s="651"/>
      <c r="Q239" s="651"/>
      <c r="R239" s="651"/>
      <c r="S239" s="651"/>
      <c r="T239" s="651"/>
      <c r="U239" s="651"/>
      <c r="V239" s="651"/>
      <c r="W239" s="651"/>
      <c r="X239" s="651"/>
      <c r="Y239" s="651"/>
      <c r="Z239" s="651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51"/>
      <c r="BL239" s="651"/>
      <c r="BM239" s="651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  <c r="BX239" s="651"/>
      <c r="BY239" s="651"/>
      <c r="BZ239" s="651"/>
      <c r="CA239" s="651"/>
      <c r="CB239" s="651"/>
      <c r="CC239" s="651"/>
      <c r="CD239" s="651"/>
      <c r="CE239" s="651"/>
      <c r="CF239" s="651"/>
      <c r="CG239" s="651"/>
      <c r="CH239" s="651"/>
      <c r="CI239" s="651"/>
      <c r="CJ239" s="651"/>
      <c r="CK239" s="651"/>
      <c r="CL239" s="651"/>
      <c r="CM239" s="651"/>
      <c r="CN239" s="651"/>
      <c r="CO239" s="651"/>
      <c r="CP239" s="651"/>
      <c r="CQ239" s="651"/>
      <c r="CR239" s="651"/>
      <c r="CS239" s="651"/>
      <c r="CT239" s="651"/>
      <c r="CU239" s="651"/>
      <c r="CV239" s="651"/>
      <c r="CW239" s="651"/>
      <c r="CX239" s="651"/>
      <c r="CY239" s="651"/>
      <c r="CZ239" s="651"/>
      <c r="DA239" s="651"/>
      <c r="DB239" s="651"/>
      <c r="DC239" s="651"/>
      <c r="DD239" s="651"/>
      <c r="DE239" s="651"/>
      <c r="DF239" s="651"/>
      <c r="DG239" s="651"/>
      <c r="DH239" s="651"/>
      <c r="DI239" s="651"/>
      <c r="DJ239" s="651"/>
      <c r="DK239" s="651"/>
      <c r="DL239" s="651"/>
      <c r="DM239" s="651"/>
      <c r="DN239" s="651"/>
      <c r="DO239" s="651"/>
      <c r="DP239" s="651"/>
      <c r="DQ239" s="651"/>
      <c r="DR239" s="651"/>
      <c r="DS239" s="651"/>
      <c r="DT239" s="651"/>
      <c r="DU239" s="651"/>
      <c r="DV239" s="651"/>
      <c r="DW239" s="651"/>
      <c r="DX239" s="651"/>
      <c r="DY239" s="651"/>
    </row>
    <row r="240" ht="12.0" customHeight="1">
      <c r="A240" s="651"/>
      <c r="B240" s="651"/>
      <c r="C240" s="651"/>
      <c r="D240" s="651"/>
      <c r="E240" s="651"/>
      <c r="F240" s="651"/>
      <c r="G240" s="651"/>
      <c r="H240" s="651"/>
      <c r="I240" s="651"/>
      <c r="J240" s="651"/>
      <c r="K240" s="651"/>
      <c r="L240" s="651"/>
      <c r="M240" s="651"/>
      <c r="N240" s="651"/>
      <c r="O240" s="651"/>
      <c r="P240" s="651"/>
      <c r="Q240" s="651"/>
      <c r="R240" s="651"/>
      <c r="S240" s="651"/>
      <c r="T240" s="651"/>
      <c r="U240" s="651"/>
      <c r="V240" s="651"/>
      <c r="W240" s="651"/>
      <c r="X240" s="651"/>
      <c r="Y240" s="651"/>
      <c r="Z240" s="651"/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651"/>
      <c r="BL240" s="651"/>
      <c r="BM240" s="651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  <c r="BX240" s="651"/>
      <c r="BY240" s="651"/>
      <c r="BZ240" s="651"/>
      <c r="CA240" s="651"/>
      <c r="CB240" s="651"/>
      <c r="CC240" s="651"/>
      <c r="CD240" s="651"/>
      <c r="CE240" s="651"/>
      <c r="CF240" s="651"/>
      <c r="CG240" s="651"/>
      <c r="CH240" s="651"/>
      <c r="CI240" s="651"/>
      <c r="CJ240" s="651"/>
      <c r="CK240" s="651"/>
      <c r="CL240" s="651"/>
      <c r="CM240" s="651"/>
      <c r="CN240" s="651"/>
      <c r="CO240" s="651"/>
      <c r="CP240" s="651"/>
      <c r="CQ240" s="651"/>
      <c r="CR240" s="651"/>
      <c r="CS240" s="651"/>
      <c r="CT240" s="651"/>
      <c r="CU240" s="651"/>
      <c r="CV240" s="651"/>
      <c r="CW240" s="651"/>
      <c r="CX240" s="651"/>
      <c r="CY240" s="651"/>
      <c r="CZ240" s="651"/>
      <c r="DA240" s="651"/>
      <c r="DB240" s="651"/>
      <c r="DC240" s="651"/>
      <c r="DD240" s="651"/>
      <c r="DE240" s="651"/>
      <c r="DF240" s="651"/>
      <c r="DG240" s="651"/>
      <c r="DH240" s="651"/>
      <c r="DI240" s="651"/>
      <c r="DJ240" s="651"/>
      <c r="DK240" s="651"/>
      <c r="DL240" s="651"/>
      <c r="DM240" s="651"/>
      <c r="DN240" s="651"/>
      <c r="DO240" s="651"/>
      <c r="DP240" s="651"/>
      <c r="DQ240" s="651"/>
      <c r="DR240" s="651"/>
      <c r="DS240" s="651"/>
      <c r="DT240" s="651"/>
      <c r="DU240" s="651"/>
      <c r="DV240" s="651"/>
      <c r="DW240" s="651"/>
      <c r="DX240" s="651"/>
      <c r="DY240" s="651"/>
    </row>
    <row r="241" ht="12.0" customHeight="1">
      <c r="A241" s="651"/>
      <c r="B241" s="651"/>
      <c r="C241" s="651"/>
      <c r="D241" s="651"/>
      <c r="E241" s="651"/>
      <c r="F241" s="651"/>
      <c r="G241" s="651"/>
      <c r="H241" s="651"/>
      <c r="I241" s="651"/>
      <c r="J241" s="651"/>
      <c r="K241" s="651"/>
      <c r="L241" s="651"/>
      <c r="M241" s="651"/>
      <c r="N241" s="651"/>
      <c r="O241" s="651"/>
      <c r="P241" s="651"/>
      <c r="Q241" s="651"/>
      <c r="R241" s="651"/>
      <c r="S241" s="651"/>
      <c r="T241" s="651"/>
      <c r="U241" s="651"/>
      <c r="V241" s="651"/>
      <c r="W241" s="651"/>
      <c r="X241" s="651"/>
      <c r="Y241" s="651"/>
      <c r="Z241" s="651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651"/>
      <c r="BL241" s="651"/>
      <c r="BM241" s="651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  <c r="BX241" s="651"/>
      <c r="BY241" s="651"/>
      <c r="BZ241" s="651"/>
      <c r="CA241" s="651"/>
      <c r="CB241" s="651"/>
      <c r="CC241" s="651"/>
      <c r="CD241" s="651"/>
      <c r="CE241" s="651"/>
      <c r="CF241" s="651"/>
      <c r="CG241" s="651"/>
      <c r="CH241" s="651"/>
      <c r="CI241" s="651"/>
      <c r="CJ241" s="651"/>
      <c r="CK241" s="651"/>
      <c r="CL241" s="651"/>
      <c r="CM241" s="651"/>
      <c r="CN241" s="651"/>
      <c r="CO241" s="651"/>
      <c r="CP241" s="651"/>
      <c r="CQ241" s="651"/>
      <c r="CR241" s="651"/>
      <c r="CS241" s="651"/>
      <c r="CT241" s="651"/>
      <c r="CU241" s="651"/>
      <c r="CV241" s="651"/>
      <c r="CW241" s="651"/>
      <c r="CX241" s="651"/>
      <c r="CY241" s="651"/>
      <c r="CZ241" s="651"/>
      <c r="DA241" s="651"/>
      <c r="DB241" s="651"/>
      <c r="DC241" s="651"/>
      <c r="DD241" s="651"/>
      <c r="DE241" s="651"/>
      <c r="DF241" s="651"/>
      <c r="DG241" s="651"/>
      <c r="DH241" s="651"/>
      <c r="DI241" s="651"/>
      <c r="DJ241" s="651"/>
      <c r="DK241" s="651"/>
      <c r="DL241" s="651"/>
      <c r="DM241" s="651"/>
      <c r="DN241" s="651"/>
      <c r="DO241" s="651"/>
      <c r="DP241" s="651"/>
      <c r="DQ241" s="651"/>
      <c r="DR241" s="651"/>
      <c r="DS241" s="651"/>
      <c r="DT241" s="651"/>
      <c r="DU241" s="651"/>
      <c r="DV241" s="651"/>
      <c r="DW241" s="651"/>
      <c r="DX241" s="651"/>
      <c r="DY241" s="651"/>
    </row>
    <row r="242" ht="12.0" customHeight="1">
      <c r="A242" s="651"/>
      <c r="B242" s="651"/>
      <c r="C242" s="651"/>
      <c r="D242" s="651"/>
      <c r="E242" s="651"/>
      <c r="F242" s="651"/>
      <c r="G242" s="651"/>
      <c r="H242" s="651"/>
      <c r="I242" s="651"/>
      <c r="J242" s="651"/>
      <c r="K242" s="651"/>
      <c r="L242" s="651"/>
      <c r="M242" s="651"/>
      <c r="N242" s="651"/>
      <c r="O242" s="651"/>
      <c r="P242" s="651"/>
      <c r="Q242" s="651"/>
      <c r="R242" s="651"/>
      <c r="S242" s="651"/>
      <c r="T242" s="651"/>
      <c r="U242" s="651"/>
      <c r="V242" s="651"/>
      <c r="W242" s="651"/>
      <c r="X242" s="651"/>
      <c r="Y242" s="651"/>
      <c r="Z242" s="651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651"/>
      <c r="BL242" s="651"/>
      <c r="BM242" s="651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  <c r="BX242" s="651"/>
      <c r="BY242" s="651"/>
      <c r="BZ242" s="651"/>
      <c r="CA242" s="651"/>
      <c r="CB242" s="651"/>
      <c r="CC242" s="651"/>
      <c r="CD242" s="651"/>
      <c r="CE242" s="651"/>
      <c r="CF242" s="651"/>
      <c r="CG242" s="651"/>
      <c r="CH242" s="651"/>
      <c r="CI242" s="651"/>
      <c r="CJ242" s="651"/>
      <c r="CK242" s="651"/>
      <c r="CL242" s="651"/>
      <c r="CM242" s="651"/>
      <c r="CN242" s="651"/>
      <c r="CO242" s="651"/>
      <c r="CP242" s="651"/>
      <c r="CQ242" s="651"/>
      <c r="CR242" s="651"/>
      <c r="CS242" s="651"/>
      <c r="CT242" s="651"/>
      <c r="CU242" s="651"/>
      <c r="CV242" s="651"/>
      <c r="CW242" s="651"/>
      <c r="CX242" s="651"/>
      <c r="CY242" s="651"/>
      <c r="CZ242" s="651"/>
      <c r="DA242" s="651"/>
      <c r="DB242" s="651"/>
      <c r="DC242" s="651"/>
      <c r="DD242" s="651"/>
      <c r="DE242" s="651"/>
      <c r="DF242" s="651"/>
      <c r="DG242" s="651"/>
      <c r="DH242" s="651"/>
      <c r="DI242" s="651"/>
      <c r="DJ242" s="651"/>
      <c r="DK242" s="651"/>
      <c r="DL242" s="651"/>
      <c r="DM242" s="651"/>
      <c r="DN242" s="651"/>
      <c r="DO242" s="651"/>
      <c r="DP242" s="651"/>
      <c r="DQ242" s="651"/>
      <c r="DR242" s="651"/>
      <c r="DS242" s="651"/>
      <c r="DT242" s="651"/>
      <c r="DU242" s="651"/>
      <c r="DV242" s="651"/>
      <c r="DW242" s="651"/>
      <c r="DX242" s="651"/>
      <c r="DY242" s="651"/>
    </row>
    <row r="243" ht="12.0" customHeight="1">
      <c r="A243" s="651"/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651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  <c r="BX243" s="651"/>
      <c r="BY243" s="651"/>
      <c r="BZ243" s="651"/>
      <c r="CA243" s="651"/>
      <c r="CB243" s="651"/>
      <c r="CC243" s="651"/>
      <c r="CD243" s="651"/>
      <c r="CE243" s="651"/>
      <c r="CF243" s="651"/>
      <c r="CG243" s="651"/>
      <c r="CH243" s="651"/>
      <c r="CI243" s="651"/>
      <c r="CJ243" s="651"/>
      <c r="CK243" s="651"/>
      <c r="CL243" s="651"/>
      <c r="CM243" s="651"/>
      <c r="CN243" s="651"/>
      <c r="CO243" s="651"/>
      <c r="CP243" s="651"/>
      <c r="CQ243" s="651"/>
      <c r="CR243" s="651"/>
      <c r="CS243" s="651"/>
      <c r="CT243" s="651"/>
      <c r="CU243" s="651"/>
      <c r="CV243" s="651"/>
      <c r="CW243" s="651"/>
      <c r="CX243" s="651"/>
      <c r="CY243" s="651"/>
      <c r="CZ243" s="651"/>
      <c r="DA243" s="651"/>
      <c r="DB243" s="651"/>
      <c r="DC243" s="651"/>
      <c r="DD243" s="651"/>
      <c r="DE243" s="651"/>
      <c r="DF243" s="651"/>
      <c r="DG243" s="651"/>
      <c r="DH243" s="651"/>
      <c r="DI243" s="651"/>
      <c r="DJ243" s="651"/>
      <c r="DK243" s="651"/>
      <c r="DL243" s="651"/>
      <c r="DM243" s="651"/>
      <c r="DN243" s="651"/>
      <c r="DO243" s="651"/>
      <c r="DP243" s="651"/>
      <c r="DQ243" s="651"/>
      <c r="DR243" s="651"/>
      <c r="DS243" s="651"/>
      <c r="DT243" s="651"/>
      <c r="DU243" s="651"/>
      <c r="DV243" s="651"/>
      <c r="DW243" s="651"/>
      <c r="DX243" s="651"/>
      <c r="DY243" s="651"/>
    </row>
    <row r="244" ht="12.0" customHeight="1">
      <c r="A244" s="651"/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651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  <c r="BX244" s="651"/>
      <c r="BY244" s="651"/>
      <c r="BZ244" s="651"/>
      <c r="CA244" s="651"/>
      <c r="CB244" s="651"/>
      <c r="CC244" s="651"/>
      <c r="CD244" s="651"/>
      <c r="CE244" s="651"/>
      <c r="CF244" s="651"/>
      <c r="CG244" s="651"/>
      <c r="CH244" s="651"/>
      <c r="CI244" s="651"/>
      <c r="CJ244" s="651"/>
      <c r="CK244" s="651"/>
      <c r="CL244" s="651"/>
      <c r="CM244" s="651"/>
      <c r="CN244" s="651"/>
      <c r="CO244" s="651"/>
      <c r="CP244" s="651"/>
      <c r="CQ244" s="651"/>
      <c r="CR244" s="651"/>
      <c r="CS244" s="651"/>
      <c r="CT244" s="651"/>
      <c r="CU244" s="651"/>
      <c r="CV244" s="651"/>
      <c r="CW244" s="651"/>
      <c r="CX244" s="651"/>
      <c r="CY244" s="651"/>
      <c r="CZ244" s="651"/>
      <c r="DA244" s="651"/>
      <c r="DB244" s="651"/>
      <c r="DC244" s="651"/>
      <c r="DD244" s="651"/>
      <c r="DE244" s="651"/>
      <c r="DF244" s="651"/>
      <c r="DG244" s="651"/>
      <c r="DH244" s="651"/>
      <c r="DI244" s="651"/>
      <c r="DJ244" s="651"/>
      <c r="DK244" s="651"/>
      <c r="DL244" s="651"/>
      <c r="DM244" s="651"/>
      <c r="DN244" s="651"/>
      <c r="DO244" s="651"/>
      <c r="DP244" s="651"/>
      <c r="DQ244" s="651"/>
      <c r="DR244" s="651"/>
      <c r="DS244" s="651"/>
      <c r="DT244" s="651"/>
      <c r="DU244" s="651"/>
      <c r="DV244" s="651"/>
      <c r="DW244" s="651"/>
      <c r="DX244" s="651"/>
      <c r="DY244" s="651"/>
    </row>
    <row r="245" ht="12.0" customHeight="1">
      <c r="A245" s="651"/>
      <c r="B245" s="651"/>
      <c r="C245" s="651"/>
      <c r="D245" s="651"/>
      <c r="E245" s="651"/>
      <c r="F245" s="651"/>
      <c r="G245" s="651"/>
      <c r="H245" s="651"/>
      <c r="I245" s="651"/>
      <c r="J245" s="651"/>
      <c r="K245" s="651"/>
      <c r="L245" s="651"/>
      <c r="M245" s="651"/>
      <c r="N245" s="651"/>
      <c r="O245" s="651"/>
      <c r="P245" s="651"/>
      <c r="Q245" s="651"/>
      <c r="R245" s="651"/>
      <c r="S245" s="651"/>
      <c r="T245" s="651"/>
      <c r="U245" s="651"/>
      <c r="V245" s="651"/>
      <c r="W245" s="651"/>
      <c r="X245" s="651"/>
      <c r="Y245" s="651"/>
      <c r="Z245" s="651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651"/>
      <c r="BL245" s="651"/>
      <c r="BM245" s="651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  <c r="BX245" s="651"/>
      <c r="BY245" s="651"/>
      <c r="BZ245" s="651"/>
      <c r="CA245" s="651"/>
      <c r="CB245" s="651"/>
      <c r="CC245" s="651"/>
      <c r="CD245" s="651"/>
      <c r="CE245" s="651"/>
      <c r="CF245" s="651"/>
      <c r="CG245" s="651"/>
      <c r="CH245" s="651"/>
      <c r="CI245" s="651"/>
      <c r="CJ245" s="651"/>
      <c r="CK245" s="651"/>
      <c r="CL245" s="651"/>
      <c r="CM245" s="651"/>
      <c r="CN245" s="651"/>
      <c r="CO245" s="651"/>
      <c r="CP245" s="651"/>
      <c r="CQ245" s="651"/>
      <c r="CR245" s="651"/>
      <c r="CS245" s="651"/>
      <c r="CT245" s="651"/>
      <c r="CU245" s="651"/>
      <c r="CV245" s="651"/>
      <c r="CW245" s="651"/>
      <c r="CX245" s="651"/>
      <c r="CY245" s="651"/>
      <c r="CZ245" s="651"/>
      <c r="DA245" s="651"/>
      <c r="DB245" s="651"/>
      <c r="DC245" s="651"/>
      <c r="DD245" s="651"/>
      <c r="DE245" s="651"/>
      <c r="DF245" s="651"/>
      <c r="DG245" s="651"/>
      <c r="DH245" s="651"/>
      <c r="DI245" s="651"/>
      <c r="DJ245" s="651"/>
      <c r="DK245" s="651"/>
      <c r="DL245" s="651"/>
      <c r="DM245" s="651"/>
      <c r="DN245" s="651"/>
      <c r="DO245" s="651"/>
      <c r="DP245" s="651"/>
      <c r="DQ245" s="651"/>
      <c r="DR245" s="651"/>
      <c r="DS245" s="651"/>
      <c r="DT245" s="651"/>
      <c r="DU245" s="651"/>
      <c r="DV245" s="651"/>
      <c r="DW245" s="651"/>
      <c r="DX245" s="651"/>
      <c r="DY245" s="651"/>
    </row>
    <row r="246" ht="12.0" customHeight="1">
      <c r="A246" s="651"/>
      <c r="B246" s="651"/>
      <c r="C246" s="651"/>
      <c r="D246" s="651"/>
      <c r="E246" s="651"/>
      <c r="F246" s="651"/>
      <c r="G246" s="651"/>
      <c r="H246" s="651"/>
      <c r="I246" s="651"/>
      <c r="J246" s="651"/>
      <c r="K246" s="651"/>
      <c r="L246" s="651"/>
      <c r="M246" s="651"/>
      <c r="N246" s="651"/>
      <c r="O246" s="651"/>
      <c r="P246" s="651"/>
      <c r="Q246" s="651"/>
      <c r="R246" s="651"/>
      <c r="S246" s="651"/>
      <c r="T246" s="651"/>
      <c r="U246" s="651"/>
      <c r="V246" s="651"/>
      <c r="W246" s="651"/>
      <c r="X246" s="651"/>
      <c r="Y246" s="651"/>
      <c r="Z246" s="651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651"/>
      <c r="BL246" s="651"/>
      <c r="BM246" s="651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  <c r="BX246" s="651"/>
      <c r="BY246" s="651"/>
      <c r="BZ246" s="651"/>
      <c r="CA246" s="651"/>
      <c r="CB246" s="651"/>
      <c r="CC246" s="651"/>
      <c r="CD246" s="651"/>
      <c r="CE246" s="651"/>
      <c r="CF246" s="651"/>
      <c r="CG246" s="651"/>
      <c r="CH246" s="651"/>
      <c r="CI246" s="651"/>
      <c r="CJ246" s="651"/>
      <c r="CK246" s="651"/>
      <c r="CL246" s="651"/>
      <c r="CM246" s="651"/>
      <c r="CN246" s="651"/>
      <c r="CO246" s="651"/>
      <c r="CP246" s="651"/>
      <c r="CQ246" s="651"/>
      <c r="CR246" s="651"/>
      <c r="CS246" s="651"/>
      <c r="CT246" s="651"/>
      <c r="CU246" s="651"/>
      <c r="CV246" s="651"/>
      <c r="CW246" s="651"/>
      <c r="CX246" s="651"/>
      <c r="CY246" s="651"/>
      <c r="CZ246" s="651"/>
      <c r="DA246" s="651"/>
      <c r="DB246" s="651"/>
      <c r="DC246" s="651"/>
      <c r="DD246" s="651"/>
      <c r="DE246" s="651"/>
      <c r="DF246" s="651"/>
      <c r="DG246" s="651"/>
      <c r="DH246" s="651"/>
      <c r="DI246" s="651"/>
      <c r="DJ246" s="651"/>
      <c r="DK246" s="651"/>
      <c r="DL246" s="651"/>
      <c r="DM246" s="651"/>
      <c r="DN246" s="651"/>
      <c r="DO246" s="651"/>
      <c r="DP246" s="651"/>
      <c r="DQ246" s="651"/>
      <c r="DR246" s="651"/>
      <c r="DS246" s="651"/>
      <c r="DT246" s="651"/>
      <c r="DU246" s="651"/>
      <c r="DV246" s="651"/>
      <c r="DW246" s="651"/>
      <c r="DX246" s="651"/>
      <c r="DY246" s="651"/>
    </row>
    <row r="247" ht="12.0" customHeight="1">
      <c r="A247" s="651"/>
      <c r="B247" s="651"/>
      <c r="C247" s="651"/>
      <c r="D247" s="651"/>
      <c r="E247" s="651"/>
      <c r="F247" s="651"/>
      <c r="G247" s="651"/>
      <c r="H247" s="651"/>
      <c r="I247" s="651"/>
      <c r="J247" s="651"/>
      <c r="K247" s="651"/>
      <c r="L247" s="651"/>
      <c r="M247" s="651"/>
      <c r="N247" s="651"/>
      <c r="O247" s="651"/>
      <c r="P247" s="651"/>
      <c r="Q247" s="651"/>
      <c r="R247" s="651"/>
      <c r="S247" s="651"/>
      <c r="T247" s="651"/>
      <c r="U247" s="651"/>
      <c r="V247" s="651"/>
      <c r="W247" s="651"/>
      <c r="X247" s="651"/>
      <c r="Y247" s="651"/>
      <c r="Z247" s="651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51"/>
      <c r="BL247" s="651"/>
      <c r="BM247" s="651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  <c r="BX247" s="651"/>
      <c r="BY247" s="651"/>
      <c r="BZ247" s="651"/>
      <c r="CA247" s="651"/>
      <c r="CB247" s="651"/>
      <c r="CC247" s="651"/>
      <c r="CD247" s="651"/>
      <c r="CE247" s="651"/>
      <c r="CF247" s="651"/>
      <c r="CG247" s="651"/>
      <c r="CH247" s="651"/>
      <c r="CI247" s="651"/>
      <c r="CJ247" s="651"/>
      <c r="CK247" s="651"/>
      <c r="CL247" s="651"/>
      <c r="CM247" s="651"/>
      <c r="CN247" s="651"/>
      <c r="CO247" s="651"/>
      <c r="CP247" s="651"/>
      <c r="CQ247" s="651"/>
      <c r="CR247" s="651"/>
      <c r="CS247" s="651"/>
      <c r="CT247" s="651"/>
      <c r="CU247" s="651"/>
      <c r="CV247" s="651"/>
      <c r="CW247" s="651"/>
      <c r="CX247" s="651"/>
      <c r="CY247" s="651"/>
      <c r="CZ247" s="651"/>
      <c r="DA247" s="651"/>
      <c r="DB247" s="651"/>
      <c r="DC247" s="651"/>
      <c r="DD247" s="651"/>
      <c r="DE247" s="651"/>
      <c r="DF247" s="651"/>
      <c r="DG247" s="651"/>
      <c r="DH247" s="651"/>
      <c r="DI247" s="651"/>
      <c r="DJ247" s="651"/>
      <c r="DK247" s="651"/>
      <c r="DL247" s="651"/>
      <c r="DM247" s="651"/>
      <c r="DN247" s="651"/>
      <c r="DO247" s="651"/>
      <c r="DP247" s="651"/>
      <c r="DQ247" s="651"/>
      <c r="DR247" s="651"/>
      <c r="DS247" s="651"/>
      <c r="DT247" s="651"/>
      <c r="DU247" s="651"/>
      <c r="DV247" s="651"/>
      <c r="DW247" s="651"/>
      <c r="DX247" s="651"/>
      <c r="DY247" s="651"/>
    </row>
    <row r="248" ht="12.0" customHeight="1">
      <c r="A248" s="651"/>
      <c r="B248" s="651"/>
      <c r="C248" s="651"/>
      <c r="D248" s="651"/>
      <c r="E248" s="651"/>
      <c r="F248" s="651"/>
      <c r="G248" s="651"/>
      <c r="H248" s="651"/>
      <c r="I248" s="651"/>
      <c r="J248" s="651"/>
      <c r="K248" s="651"/>
      <c r="L248" s="651"/>
      <c r="M248" s="651"/>
      <c r="N248" s="651"/>
      <c r="O248" s="651"/>
      <c r="P248" s="651"/>
      <c r="Q248" s="651"/>
      <c r="R248" s="651"/>
      <c r="S248" s="651"/>
      <c r="T248" s="651"/>
      <c r="U248" s="651"/>
      <c r="V248" s="651"/>
      <c r="W248" s="651"/>
      <c r="X248" s="651"/>
      <c r="Y248" s="651"/>
      <c r="Z248" s="651"/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651"/>
      <c r="BL248" s="651"/>
      <c r="BM248" s="651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  <c r="BX248" s="651"/>
      <c r="BY248" s="651"/>
      <c r="BZ248" s="651"/>
      <c r="CA248" s="651"/>
      <c r="CB248" s="651"/>
      <c r="CC248" s="651"/>
      <c r="CD248" s="651"/>
      <c r="CE248" s="651"/>
      <c r="CF248" s="651"/>
      <c r="CG248" s="651"/>
      <c r="CH248" s="651"/>
      <c r="CI248" s="651"/>
      <c r="CJ248" s="651"/>
      <c r="CK248" s="651"/>
      <c r="CL248" s="651"/>
      <c r="CM248" s="651"/>
      <c r="CN248" s="651"/>
      <c r="CO248" s="651"/>
      <c r="CP248" s="651"/>
      <c r="CQ248" s="651"/>
      <c r="CR248" s="651"/>
      <c r="CS248" s="651"/>
      <c r="CT248" s="651"/>
      <c r="CU248" s="651"/>
      <c r="CV248" s="651"/>
      <c r="CW248" s="651"/>
      <c r="CX248" s="651"/>
      <c r="CY248" s="651"/>
      <c r="CZ248" s="651"/>
      <c r="DA248" s="651"/>
      <c r="DB248" s="651"/>
      <c r="DC248" s="651"/>
      <c r="DD248" s="651"/>
      <c r="DE248" s="651"/>
      <c r="DF248" s="651"/>
      <c r="DG248" s="651"/>
      <c r="DH248" s="651"/>
      <c r="DI248" s="651"/>
      <c r="DJ248" s="651"/>
      <c r="DK248" s="651"/>
      <c r="DL248" s="651"/>
      <c r="DM248" s="651"/>
      <c r="DN248" s="651"/>
      <c r="DO248" s="651"/>
      <c r="DP248" s="651"/>
      <c r="DQ248" s="651"/>
      <c r="DR248" s="651"/>
      <c r="DS248" s="651"/>
      <c r="DT248" s="651"/>
      <c r="DU248" s="651"/>
      <c r="DV248" s="651"/>
      <c r="DW248" s="651"/>
      <c r="DX248" s="651"/>
      <c r="DY248" s="651"/>
    </row>
    <row r="249" ht="12.0" customHeight="1">
      <c r="A249" s="651"/>
      <c r="B249" s="651"/>
      <c r="C249" s="651"/>
      <c r="D249" s="651"/>
      <c r="E249" s="651"/>
      <c r="F249" s="651"/>
      <c r="G249" s="651"/>
      <c r="H249" s="651"/>
      <c r="I249" s="651"/>
      <c r="J249" s="651"/>
      <c r="K249" s="651"/>
      <c r="L249" s="651"/>
      <c r="M249" s="651"/>
      <c r="N249" s="651"/>
      <c r="O249" s="651"/>
      <c r="P249" s="651"/>
      <c r="Q249" s="651"/>
      <c r="R249" s="651"/>
      <c r="S249" s="651"/>
      <c r="T249" s="651"/>
      <c r="U249" s="651"/>
      <c r="V249" s="651"/>
      <c r="W249" s="651"/>
      <c r="X249" s="651"/>
      <c r="Y249" s="651"/>
      <c r="Z249" s="651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651"/>
      <c r="BL249" s="651"/>
      <c r="BM249" s="651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  <c r="BX249" s="651"/>
      <c r="BY249" s="651"/>
      <c r="BZ249" s="651"/>
      <c r="CA249" s="651"/>
      <c r="CB249" s="651"/>
      <c r="CC249" s="651"/>
      <c r="CD249" s="651"/>
      <c r="CE249" s="651"/>
      <c r="CF249" s="651"/>
      <c r="CG249" s="651"/>
      <c r="CH249" s="651"/>
      <c r="CI249" s="651"/>
      <c r="CJ249" s="651"/>
      <c r="CK249" s="651"/>
      <c r="CL249" s="651"/>
      <c r="CM249" s="651"/>
      <c r="CN249" s="651"/>
      <c r="CO249" s="651"/>
      <c r="CP249" s="651"/>
      <c r="CQ249" s="651"/>
      <c r="CR249" s="651"/>
      <c r="CS249" s="651"/>
      <c r="CT249" s="651"/>
      <c r="CU249" s="651"/>
      <c r="CV249" s="651"/>
      <c r="CW249" s="651"/>
      <c r="CX249" s="651"/>
      <c r="CY249" s="651"/>
      <c r="CZ249" s="651"/>
      <c r="DA249" s="651"/>
      <c r="DB249" s="651"/>
      <c r="DC249" s="651"/>
      <c r="DD249" s="651"/>
      <c r="DE249" s="651"/>
      <c r="DF249" s="651"/>
      <c r="DG249" s="651"/>
      <c r="DH249" s="651"/>
      <c r="DI249" s="651"/>
      <c r="DJ249" s="651"/>
      <c r="DK249" s="651"/>
      <c r="DL249" s="651"/>
      <c r="DM249" s="651"/>
      <c r="DN249" s="651"/>
      <c r="DO249" s="651"/>
      <c r="DP249" s="651"/>
      <c r="DQ249" s="651"/>
      <c r="DR249" s="651"/>
      <c r="DS249" s="651"/>
      <c r="DT249" s="651"/>
      <c r="DU249" s="651"/>
      <c r="DV249" s="651"/>
      <c r="DW249" s="651"/>
      <c r="DX249" s="651"/>
      <c r="DY249" s="651"/>
    </row>
    <row r="250" ht="12.0" customHeight="1">
      <c r="A250" s="651"/>
      <c r="B250" s="651"/>
      <c r="C250" s="651"/>
      <c r="D250" s="651"/>
      <c r="E250" s="651"/>
      <c r="F250" s="651"/>
      <c r="G250" s="651"/>
      <c r="H250" s="651"/>
      <c r="I250" s="651"/>
      <c r="J250" s="651"/>
      <c r="K250" s="651"/>
      <c r="L250" s="651"/>
      <c r="M250" s="651"/>
      <c r="N250" s="651"/>
      <c r="O250" s="651"/>
      <c r="P250" s="651"/>
      <c r="Q250" s="651"/>
      <c r="R250" s="651"/>
      <c r="S250" s="651"/>
      <c r="T250" s="651"/>
      <c r="U250" s="651"/>
      <c r="V250" s="651"/>
      <c r="W250" s="651"/>
      <c r="X250" s="651"/>
      <c r="Y250" s="651"/>
      <c r="Z250" s="651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651"/>
      <c r="BL250" s="651"/>
      <c r="BM250" s="651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  <c r="BX250" s="651"/>
      <c r="BY250" s="651"/>
      <c r="BZ250" s="651"/>
      <c r="CA250" s="651"/>
      <c r="CB250" s="651"/>
      <c r="CC250" s="651"/>
      <c r="CD250" s="651"/>
      <c r="CE250" s="651"/>
      <c r="CF250" s="651"/>
      <c r="CG250" s="651"/>
      <c r="CH250" s="651"/>
      <c r="CI250" s="651"/>
      <c r="CJ250" s="651"/>
      <c r="CK250" s="651"/>
      <c r="CL250" s="651"/>
      <c r="CM250" s="651"/>
      <c r="CN250" s="651"/>
      <c r="CO250" s="651"/>
      <c r="CP250" s="651"/>
      <c r="CQ250" s="651"/>
      <c r="CR250" s="651"/>
      <c r="CS250" s="651"/>
      <c r="CT250" s="651"/>
      <c r="CU250" s="651"/>
      <c r="CV250" s="651"/>
      <c r="CW250" s="651"/>
      <c r="CX250" s="651"/>
      <c r="CY250" s="651"/>
      <c r="CZ250" s="651"/>
      <c r="DA250" s="651"/>
      <c r="DB250" s="651"/>
      <c r="DC250" s="651"/>
      <c r="DD250" s="651"/>
      <c r="DE250" s="651"/>
      <c r="DF250" s="651"/>
      <c r="DG250" s="651"/>
      <c r="DH250" s="651"/>
      <c r="DI250" s="651"/>
      <c r="DJ250" s="651"/>
      <c r="DK250" s="651"/>
      <c r="DL250" s="651"/>
      <c r="DM250" s="651"/>
      <c r="DN250" s="651"/>
      <c r="DO250" s="651"/>
      <c r="DP250" s="651"/>
      <c r="DQ250" s="651"/>
      <c r="DR250" s="651"/>
      <c r="DS250" s="651"/>
      <c r="DT250" s="651"/>
      <c r="DU250" s="651"/>
      <c r="DV250" s="651"/>
      <c r="DW250" s="651"/>
      <c r="DX250" s="651"/>
      <c r="DY250" s="651"/>
    </row>
    <row r="251" ht="12.0" customHeight="1">
      <c r="A251" s="651"/>
      <c r="B251" s="651"/>
      <c r="C251" s="651"/>
      <c r="D251" s="651"/>
      <c r="E251" s="651"/>
      <c r="F251" s="651"/>
      <c r="G251" s="651"/>
      <c r="H251" s="651"/>
      <c r="I251" s="651"/>
      <c r="J251" s="651"/>
      <c r="K251" s="651"/>
      <c r="L251" s="651"/>
      <c r="M251" s="651"/>
      <c r="N251" s="651"/>
      <c r="O251" s="651"/>
      <c r="P251" s="651"/>
      <c r="Q251" s="651"/>
      <c r="R251" s="651"/>
      <c r="S251" s="651"/>
      <c r="T251" s="651"/>
      <c r="U251" s="651"/>
      <c r="V251" s="651"/>
      <c r="W251" s="651"/>
      <c r="X251" s="651"/>
      <c r="Y251" s="651"/>
      <c r="Z251" s="651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51"/>
      <c r="BL251" s="651"/>
      <c r="BM251" s="651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  <c r="BX251" s="651"/>
      <c r="BY251" s="651"/>
      <c r="BZ251" s="651"/>
      <c r="CA251" s="651"/>
      <c r="CB251" s="651"/>
      <c r="CC251" s="651"/>
      <c r="CD251" s="651"/>
      <c r="CE251" s="651"/>
      <c r="CF251" s="651"/>
      <c r="CG251" s="651"/>
      <c r="CH251" s="651"/>
      <c r="CI251" s="651"/>
      <c r="CJ251" s="651"/>
      <c r="CK251" s="651"/>
      <c r="CL251" s="651"/>
      <c r="CM251" s="651"/>
      <c r="CN251" s="651"/>
      <c r="CO251" s="651"/>
      <c r="CP251" s="651"/>
      <c r="CQ251" s="651"/>
      <c r="CR251" s="651"/>
      <c r="CS251" s="651"/>
      <c r="CT251" s="651"/>
      <c r="CU251" s="651"/>
      <c r="CV251" s="651"/>
      <c r="CW251" s="651"/>
      <c r="CX251" s="651"/>
      <c r="CY251" s="651"/>
      <c r="CZ251" s="651"/>
      <c r="DA251" s="651"/>
      <c r="DB251" s="651"/>
      <c r="DC251" s="651"/>
      <c r="DD251" s="651"/>
      <c r="DE251" s="651"/>
      <c r="DF251" s="651"/>
      <c r="DG251" s="651"/>
      <c r="DH251" s="651"/>
      <c r="DI251" s="651"/>
      <c r="DJ251" s="651"/>
      <c r="DK251" s="651"/>
      <c r="DL251" s="651"/>
      <c r="DM251" s="651"/>
      <c r="DN251" s="651"/>
      <c r="DO251" s="651"/>
      <c r="DP251" s="651"/>
      <c r="DQ251" s="651"/>
      <c r="DR251" s="651"/>
      <c r="DS251" s="651"/>
      <c r="DT251" s="651"/>
      <c r="DU251" s="651"/>
      <c r="DV251" s="651"/>
      <c r="DW251" s="651"/>
      <c r="DX251" s="651"/>
      <c r="DY251" s="651"/>
    </row>
    <row r="252" ht="12.0" customHeight="1">
      <c r="A252" s="651"/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651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651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651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651"/>
      <c r="BV252" s="651"/>
      <c r="BW252" s="651"/>
      <c r="BX252" s="651"/>
      <c r="BY252" s="651"/>
      <c r="BZ252" s="651"/>
      <c r="CA252" s="651"/>
      <c r="CB252" s="651"/>
      <c r="CC252" s="651"/>
      <c r="CD252" s="651"/>
      <c r="CE252" s="651"/>
      <c r="CF252" s="651"/>
      <c r="CG252" s="651"/>
      <c r="CH252" s="651"/>
      <c r="CI252" s="651"/>
      <c r="CJ252" s="651"/>
      <c r="CK252" s="651"/>
      <c r="CL252" s="651"/>
      <c r="CM252" s="651"/>
      <c r="CN252" s="651"/>
      <c r="CO252" s="651"/>
      <c r="CP252" s="651"/>
      <c r="CQ252" s="651"/>
      <c r="CR252" s="651"/>
      <c r="CS252" s="651"/>
      <c r="CT252" s="651"/>
      <c r="CU252" s="651"/>
      <c r="CV252" s="651"/>
      <c r="CW252" s="651"/>
      <c r="CX252" s="651"/>
      <c r="CY252" s="651"/>
      <c r="CZ252" s="651"/>
      <c r="DA252" s="651"/>
      <c r="DB252" s="651"/>
      <c r="DC252" s="651"/>
      <c r="DD252" s="651"/>
      <c r="DE252" s="651"/>
      <c r="DF252" s="651"/>
      <c r="DG252" s="651"/>
      <c r="DH252" s="651"/>
      <c r="DI252" s="651"/>
      <c r="DJ252" s="651"/>
      <c r="DK252" s="651"/>
      <c r="DL252" s="651"/>
      <c r="DM252" s="651"/>
      <c r="DN252" s="651"/>
      <c r="DO252" s="651"/>
      <c r="DP252" s="651"/>
      <c r="DQ252" s="651"/>
      <c r="DR252" s="651"/>
      <c r="DS252" s="651"/>
      <c r="DT252" s="651"/>
      <c r="DU252" s="651"/>
      <c r="DV252" s="651"/>
      <c r="DW252" s="651"/>
      <c r="DX252" s="651"/>
      <c r="DY252" s="651"/>
    </row>
    <row r="253" ht="12.0" customHeight="1">
      <c r="A253" s="651"/>
      <c r="B253" s="651"/>
      <c r="C253" s="651"/>
      <c r="D253" s="651"/>
      <c r="E253" s="651"/>
      <c r="F253" s="651"/>
      <c r="G253" s="651"/>
      <c r="H253" s="651"/>
      <c r="I253" s="651"/>
      <c r="J253" s="651"/>
      <c r="K253" s="651"/>
      <c r="L253" s="651"/>
      <c r="M253" s="651"/>
      <c r="N253" s="651"/>
      <c r="O253" s="651"/>
      <c r="P253" s="651"/>
      <c r="Q253" s="651"/>
      <c r="R253" s="651"/>
      <c r="S253" s="651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  <c r="BX253" s="651"/>
      <c r="BY253" s="651"/>
      <c r="BZ253" s="651"/>
      <c r="CA253" s="651"/>
      <c r="CB253" s="651"/>
      <c r="CC253" s="651"/>
      <c r="CD253" s="651"/>
      <c r="CE253" s="651"/>
      <c r="CF253" s="651"/>
      <c r="CG253" s="651"/>
      <c r="CH253" s="651"/>
      <c r="CI253" s="651"/>
      <c r="CJ253" s="651"/>
      <c r="CK253" s="651"/>
      <c r="CL253" s="651"/>
      <c r="CM253" s="651"/>
      <c r="CN253" s="651"/>
      <c r="CO253" s="651"/>
      <c r="CP253" s="651"/>
      <c r="CQ253" s="651"/>
      <c r="CR253" s="651"/>
      <c r="CS253" s="651"/>
      <c r="CT253" s="651"/>
      <c r="CU253" s="651"/>
      <c r="CV253" s="651"/>
      <c r="CW253" s="651"/>
      <c r="CX253" s="651"/>
      <c r="CY253" s="651"/>
      <c r="CZ253" s="651"/>
      <c r="DA253" s="651"/>
      <c r="DB253" s="651"/>
      <c r="DC253" s="651"/>
      <c r="DD253" s="651"/>
      <c r="DE253" s="651"/>
      <c r="DF253" s="651"/>
      <c r="DG253" s="651"/>
      <c r="DH253" s="651"/>
      <c r="DI253" s="651"/>
      <c r="DJ253" s="651"/>
      <c r="DK253" s="651"/>
      <c r="DL253" s="651"/>
      <c r="DM253" s="651"/>
      <c r="DN253" s="651"/>
      <c r="DO253" s="651"/>
      <c r="DP253" s="651"/>
      <c r="DQ253" s="651"/>
      <c r="DR253" s="651"/>
      <c r="DS253" s="651"/>
      <c r="DT253" s="651"/>
      <c r="DU253" s="651"/>
      <c r="DV253" s="651"/>
      <c r="DW253" s="651"/>
      <c r="DX253" s="651"/>
      <c r="DY253" s="651"/>
    </row>
    <row r="254" ht="12.0" customHeight="1">
      <c r="A254" s="651"/>
      <c r="B254" s="651"/>
      <c r="C254" s="651"/>
      <c r="D254" s="651"/>
      <c r="E254" s="651"/>
      <c r="F254" s="651"/>
      <c r="G254" s="651"/>
      <c r="H254" s="651"/>
      <c r="I254" s="651"/>
      <c r="J254" s="651"/>
      <c r="K254" s="651"/>
      <c r="L254" s="651"/>
      <c r="M254" s="651"/>
      <c r="N254" s="651"/>
      <c r="O254" s="651"/>
      <c r="P254" s="651"/>
      <c r="Q254" s="651"/>
      <c r="R254" s="651"/>
      <c r="S254" s="651"/>
      <c r="T254" s="651"/>
      <c r="U254" s="651"/>
      <c r="V254" s="651"/>
      <c r="W254" s="651"/>
      <c r="X254" s="651"/>
      <c r="Y254" s="651"/>
      <c r="Z254" s="651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651"/>
      <c r="BL254" s="651"/>
      <c r="BM254" s="651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  <c r="BX254" s="651"/>
      <c r="BY254" s="651"/>
      <c r="BZ254" s="651"/>
      <c r="CA254" s="651"/>
      <c r="CB254" s="651"/>
      <c r="CC254" s="651"/>
      <c r="CD254" s="651"/>
      <c r="CE254" s="651"/>
      <c r="CF254" s="651"/>
      <c r="CG254" s="651"/>
      <c r="CH254" s="651"/>
      <c r="CI254" s="651"/>
      <c r="CJ254" s="651"/>
      <c r="CK254" s="651"/>
      <c r="CL254" s="651"/>
      <c r="CM254" s="651"/>
      <c r="CN254" s="651"/>
      <c r="CO254" s="651"/>
      <c r="CP254" s="651"/>
      <c r="CQ254" s="651"/>
      <c r="CR254" s="651"/>
      <c r="CS254" s="651"/>
      <c r="CT254" s="651"/>
      <c r="CU254" s="651"/>
      <c r="CV254" s="651"/>
      <c r="CW254" s="651"/>
      <c r="CX254" s="651"/>
      <c r="CY254" s="651"/>
      <c r="CZ254" s="651"/>
      <c r="DA254" s="651"/>
      <c r="DB254" s="651"/>
      <c r="DC254" s="651"/>
      <c r="DD254" s="651"/>
      <c r="DE254" s="651"/>
      <c r="DF254" s="651"/>
      <c r="DG254" s="651"/>
      <c r="DH254" s="651"/>
      <c r="DI254" s="651"/>
      <c r="DJ254" s="651"/>
      <c r="DK254" s="651"/>
      <c r="DL254" s="651"/>
      <c r="DM254" s="651"/>
      <c r="DN254" s="651"/>
      <c r="DO254" s="651"/>
      <c r="DP254" s="651"/>
      <c r="DQ254" s="651"/>
      <c r="DR254" s="651"/>
      <c r="DS254" s="651"/>
      <c r="DT254" s="651"/>
      <c r="DU254" s="651"/>
      <c r="DV254" s="651"/>
      <c r="DW254" s="651"/>
      <c r="DX254" s="651"/>
      <c r="DY254" s="651"/>
    </row>
    <row r="255" ht="12.0" customHeight="1">
      <c r="A255" s="651"/>
      <c r="B255" s="651"/>
      <c r="C255" s="651"/>
      <c r="D255" s="651"/>
      <c r="E255" s="651"/>
      <c r="F255" s="651"/>
      <c r="G255" s="651"/>
      <c r="H255" s="651"/>
      <c r="I255" s="651"/>
      <c r="J255" s="651"/>
      <c r="K255" s="651"/>
      <c r="L255" s="651"/>
      <c r="M255" s="651"/>
      <c r="N255" s="651"/>
      <c r="O255" s="651"/>
      <c r="P255" s="651"/>
      <c r="Q255" s="651"/>
      <c r="R255" s="651"/>
      <c r="S255" s="651"/>
      <c r="T255" s="651"/>
      <c r="U255" s="651"/>
      <c r="V255" s="651"/>
      <c r="W255" s="651"/>
      <c r="X255" s="651"/>
      <c r="Y255" s="651"/>
      <c r="Z255" s="651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651"/>
      <c r="BL255" s="651"/>
      <c r="BM255" s="651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  <c r="BX255" s="651"/>
      <c r="BY255" s="651"/>
      <c r="BZ255" s="651"/>
      <c r="CA255" s="651"/>
      <c r="CB255" s="651"/>
      <c r="CC255" s="651"/>
      <c r="CD255" s="651"/>
      <c r="CE255" s="651"/>
      <c r="CF255" s="651"/>
      <c r="CG255" s="651"/>
      <c r="CH255" s="651"/>
      <c r="CI255" s="651"/>
      <c r="CJ255" s="651"/>
      <c r="CK255" s="651"/>
      <c r="CL255" s="651"/>
      <c r="CM255" s="651"/>
      <c r="CN255" s="651"/>
      <c r="CO255" s="651"/>
      <c r="CP255" s="651"/>
      <c r="CQ255" s="651"/>
      <c r="CR255" s="651"/>
      <c r="CS255" s="651"/>
      <c r="CT255" s="651"/>
      <c r="CU255" s="651"/>
      <c r="CV255" s="651"/>
      <c r="CW255" s="651"/>
      <c r="CX255" s="651"/>
      <c r="CY255" s="651"/>
      <c r="CZ255" s="651"/>
      <c r="DA255" s="651"/>
      <c r="DB255" s="651"/>
      <c r="DC255" s="651"/>
      <c r="DD255" s="651"/>
      <c r="DE255" s="651"/>
      <c r="DF255" s="651"/>
      <c r="DG255" s="651"/>
      <c r="DH255" s="651"/>
      <c r="DI255" s="651"/>
      <c r="DJ255" s="651"/>
      <c r="DK255" s="651"/>
      <c r="DL255" s="651"/>
      <c r="DM255" s="651"/>
      <c r="DN255" s="651"/>
      <c r="DO255" s="651"/>
      <c r="DP255" s="651"/>
      <c r="DQ255" s="651"/>
      <c r="DR255" s="651"/>
      <c r="DS255" s="651"/>
      <c r="DT255" s="651"/>
      <c r="DU255" s="651"/>
      <c r="DV255" s="651"/>
      <c r="DW255" s="651"/>
      <c r="DX255" s="651"/>
      <c r="DY255" s="651"/>
    </row>
    <row r="256" ht="12.0" customHeight="1">
      <c r="A256" s="651"/>
      <c r="B256" s="651"/>
      <c r="C256" s="651"/>
      <c r="D256" s="651"/>
      <c r="E256" s="651"/>
      <c r="F256" s="651"/>
      <c r="G256" s="651"/>
      <c r="H256" s="651"/>
      <c r="I256" s="651"/>
      <c r="J256" s="651"/>
      <c r="K256" s="651"/>
      <c r="L256" s="651"/>
      <c r="M256" s="651"/>
      <c r="N256" s="651"/>
      <c r="O256" s="651"/>
      <c r="P256" s="651"/>
      <c r="Q256" s="651"/>
      <c r="R256" s="651"/>
      <c r="S256" s="651"/>
      <c r="T256" s="651"/>
      <c r="U256" s="651"/>
      <c r="V256" s="651"/>
      <c r="W256" s="651"/>
      <c r="X256" s="651"/>
      <c r="Y256" s="651"/>
      <c r="Z256" s="651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51"/>
      <c r="BL256" s="651"/>
      <c r="BM256" s="651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  <c r="BX256" s="651"/>
      <c r="BY256" s="651"/>
      <c r="BZ256" s="651"/>
      <c r="CA256" s="651"/>
      <c r="CB256" s="651"/>
      <c r="CC256" s="651"/>
      <c r="CD256" s="651"/>
      <c r="CE256" s="651"/>
      <c r="CF256" s="651"/>
      <c r="CG256" s="651"/>
      <c r="CH256" s="651"/>
      <c r="CI256" s="651"/>
      <c r="CJ256" s="651"/>
      <c r="CK256" s="651"/>
      <c r="CL256" s="651"/>
      <c r="CM256" s="651"/>
      <c r="CN256" s="651"/>
      <c r="CO256" s="651"/>
      <c r="CP256" s="651"/>
      <c r="CQ256" s="651"/>
      <c r="CR256" s="651"/>
      <c r="CS256" s="651"/>
      <c r="CT256" s="651"/>
      <c r="CU256" s="651"/>
      <c r="CV256" s="651"/>
      <c r="CW256" s="651"/>
      <c r="CX256" s="651"/>
      <c r="CY256" s="651"/>
      <c r="CZ256" s="651"/>
      <c r="DA256" s="651"/>
      <c r="DB256" s="651"/>
      <c r="DC256" s="651"/>
      <c r="DD256" s="651"/>
      <c r="DE256" s="651"/>
      <c r="DF256" s="651"/>
      <c r="DG256" s="651"/>
      <c r="DH256" s="651"/>
      <c r="DI256" s="651"/>
      <c r="DJ256" s="651"/>
      <c r="DK256" s="651"/>
      <c r="DL256" s="651"/>
      <c r="DM256" s="651"/>
      <c r="DN256" s="651"/>
      <c r="DO256" s="651"/>
      <c r="DP256" s="651"/>
      <c r="DQ256" s="651"/>
      <c r="DR256" s="651"/>
      <c r="DS256" s="651"/>
      <c r="DT256" s="651"/>
      <c r="DU256" s="651"/>
      <c r="DV256" s="651"/>
      <c r="DW256" s="651"/>
      <c r="DX256" s="651"/>
      <c r="DY256" s="651"/>
    </row>
    <row r="257" ht="12.0" customHeight="1">
      <c r="A257" s="651"/>
      <c r="B257" s="651"/>
      <c r="C257" s="651"/>
      <c r="D257" s="651"/>
      <c r="E257" s="651"/>
      <c r="F257" s="651"/>
      <c r="G257" s="651"/>
      <c r="H257" s="651"/>
      <c r="I257" s="651"/>
      <c r="J257" s="651"/>
      <c r="K257" s="651"/>
      <c r="L257" s="651"/>
      <c r="M257" s="651"/>
      <c r="N257" s="651"/>
      <c r="O257" s="651"/>
      <c r="P257" s="651"/>
      <c r="Q257" s="651"/>
      <c r="R257" s="651"/>
      <c r="S257" s="651"/>
      <c r="T257" s="651"/>
      <c r="U257" s="651"/>
      <c r="V257" s="651"/>
      <c r="W257" s="651"/>
      <c r="X257" s="651"/>
      <c r="Y257" s="651"/>
      <c r="Z257" s="651"/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651"/>
      <c r="BL257" s="651"/>
      <c r="BM257" s="651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  <c r="BX257" s="651"/>
      <c r="BY257" s="651"/>
      <c r="BZ257" s="651"/>
      <c r="CA257" s="651"/>
      <c r="CB257" s="651"/>
      <c r="CC257" s="651"/>
      <c r="CD257" s="651"/>
      <c r="CE257" s="651"/>
      <c r="CF257" s="651"/>
      <c r="CG257" s="651"/>
      <c r="CH257" s="651"/>
      <c r="CI257" s="651"/>
      <c r="CJ257" s="651"/>
      <c r="CK257" s="651"/>
      <c r="CL257" s="651"/>
      <c r="CM257" s="651"/>
      <c r="CN257" s="651"/>
      <c r="CO257" s="651"/>
      <c r="CP257" s="651"/>
      <c r="CQ257" s="651"/>
      <c r="CR257" s="651"/>
      <c r="CS257" s="651"/>
      <c r="CT257" s="651"/>
      <c r="CU257" s="651"/>
      <c r="CV257" s="651"/>
      <c r="CW257" s="651"/>
      <c r="CX257" s="651"/>
      <c r="CY257" s="651"/>
      <c r="CZ257" s="651"/>
      <c r="DA257" s="651"/>
      <c r="DB257" s="651"/>
      <c r="DC257" s="651"/>
      <c r="DD257" s="651"/>
      <c r="DE257" s="651"/>
      <c r="DF257" s="651"/>
      <c r="DG257" s="651"/>
      <c r="DH257" s="651"/>
      <c r="DI257" s="651"/>
      <c r="DJ257" s="651"/>
      <c r="DK257" s="651"/>
      <c r="DL257" s="651"/>
      <c r="DM257" s="651"/>
      <c r="DN257" s="651"/>
      <c r="DO257" s="651"/>
      <c r="DP257" s="651"/>
      <c r="DQ257" s="651"/>
      <c r="DR257" s="651"/>
      <c r="DS257" s="651"/>
      <c r="DT257" s="651"/>
      <c r="DU257" s="651"/>
      <c r="DV257" s="651"/>
      <c r="DW257" s="651"/>
      <c r="DX257" s="651"/>
      <c r="DY257" s="651"/>
    </row>
    <row r="258" ht="12.0" customHeight="1">
      <c r="A258" s="651"/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651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  <c r="BX258" s="651"/>
      <c r="BY258" s="651"/>
      <c r="BZ258" s="651"/>
      <c r="CA258" s="651"/>
      <c r="CB258" s="651"/>
      <c r="CC258" s="651"/>
      <c r="CD258" s="651"/>
      <c r="CE258" s="651"/>
      <c r="CF258" s="651"/>
      <c r="CG258" s="651"/>
      <c r="CH258" s="651"/>
      <c r="CI258" s="651"/>
      <c r="CJ258" s="651"/>
      <c r="CK258" s="651"/>
      <c r="CL258" s="651"/>
      <c r="CM258" s="651"/>
      <c r="CN258" s="651"/>
      <c r="CO258" s="651"/>
      <c r="CP258" s="651"/>
      <c r="CQ258" s="651"/>
      <c r="CR258" s="651"/>
      <c r="CS258" s="651"/>
      <c r="CT258" s="651"/>
      <c r="CU258" s="651"/>
      <c r="CV258" s="651"/>
      <c r="CW258" s="651"/>
      <c r="CX258" s="651"/>
      <c r="CY258" s="651"/>
      <c r="CZ258" s="651"/>
      <c r="DA258" s="651"/>
      <c r="DB258" s="651"/>
      <c r="DC258" s="651"/>
      <c r="DD258" s="651"/>
      <c r="DE258" s="651"/>
      <c r="DF258" s="651"/>
      <c r="DG258" s="651"/>
      <c r="DH258" s="651"/>
      <c r="DI258" s="651"/>
      <c r="DJ258" s="651"/>
      <c r="DK258" s="651"/>
      <c r="DL258" s="651"/>
      <c r="DM258" s="651"/>
      <c r="DN258" s="651"/>
      <c r="DO258" s="651"/>
      <c r="DP258" s="651"/>
      <c r="DQ258" s="651"/>
      <c r="DR258" s="651"/>
      <c r="DS258" s="651"/>
      <c r="DT258" s="651"/>
      <c r="DU258" s="651"/>
      <c r="DV258" s="651"/>
      <c r="DW258" s="651"/>
      <c r="DX258" s="651"/>
      <c r="DY258" s="651"/>
    </row>
    <row r="259" ht="12.0" customHeight="1">
      <c r="A259" s="651"/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651"/>
      <c r="Q259" s="651"/>
      <c r="R259" s="651"/>
      <c r="S259" s="651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  <c r="BX259" s="651"/>
      <c r="BY259" s="651"/>
      <c r="BZ259" s="651"/>
      <c r="CA259" s="651"/>
      <c r="CB259" s="651"/>
      <c r="CC259" s="651"/>
      <c r="CD259" s="651"/>
      <c r="CE259" s="651"/>
      <c r="CF259" s="651"/>
      <c r="CG259" s="651"/>
      <c r="CH259" s="651"/>
      <c r="CI259" s="651"/>
      <c r="CJ259" s="651"/>
      <c r="CK259" s="651"/>
      <c r="CL259" s="651"/>
      <c r="CM259" s="651"/>
      <c r="CN259" s="651"/>
      <c r="CO259" s="651"/>
      <c r="CP259" s="651"/>
      <c r="CQ259" s="651"/>
      <c r="CR259" s="651"/>
      <c r="CS259" s="651"/>
      <c r="CT259" s="651"/>
      <c r="CU259" s="651"/>
      <c r="CV259" s="651"/>
      <c r="CW259" s="651"/>
      <c r="CX259" s="651"/>
      <c r="CY259" s="651"/>
      <c r="CZ259" s="651"/>
      <c r="DA259" s="651"/>
      <c r="DB259" s="651"/>
      <c r="DC259" s="651"/>
      <c r="DD259" s="651"/>
      <c r="DE259" s="651"/>
      <c r="DF259" s="651"/>
      <c r="DG259" s="651"/>
      <c r="DH259" s="651"/>
      <c r="DI259" s="651"/>
      <c r="DJ259" s="651"/>
      <c r="DK259" s="651"/>
      <c r="DL259" s="651"/>
      <c r="DM259" s="651"/>
      <c r="DN259" s="651"/>
      <c r="DO259" s="651"/>
      <c r="DP259" s="651"/>
      <c r="DQ259" s="651"/>
      <c r="DR259" s="651"/>
      <c r="DS259" s="651"/>
      <c r="DT259" s="651"/>
      <c r="DU259" s="651"/>
      <c r="DV259" s="651"/>
      <c r="DW259" s="651"/>
      <c r="DX259" s="651"/>
      <c r="DY259" s="651"/>
    </row>
    <row r="260" ht="12.0" customHeight="1">
      <c r="A260" s="651"/>
      <c r="B260" s="651"/>
      <c r="C260" s="651"/>
      <c r="D260" s="651"/>
      <c r="E260" s="651"/>
      <c r="F260" s="651"/>
      <c r="G260" s="651"/>
      <c r="H260" s="651"/>
      <c r="I260" s="651"/>
      <c r="J260" s="651"/>
      <c r="K260" s="651"/>
      <c r="L260" s="651"/>
      <c r="M260" s="651"/>
      <c r="N260" s="651"/>
      <c r="O260" s="651"/>
      <c r="P260" s="651"/>
      <c r="Q260" s="651"/>
      <c r="R260" s="651"/>
      <c r="S260" s="651"/>
      <c r="T260" s="651"/>
      <c r="U260" s="651"/>
      <c r="V260" s="651"/>
      <c r="W260" s="651"/>
      <c r="X260" s="651"/>
      <c r="Y260" s="651"/>
      <c r="Z260" s="651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51"/>
      <c r="BL260" s="651"/>
      <c r="BM260" s="651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  <c r="BX260" s="651"/>
      <c r="BY260" s="651"/>
      <c r="BZ260" s="651"/>
      <c r="CA260" s="651"/>
      <c r="CB260" s="651"/>
      <c r="CC260" s="651"/>
      <c r="CD260" s="651"/>
      <c r="CE260" s="651"/>
      <c r="CF260" s="651"/>
      <c r="CG260" s="651"/>
      <c r="CH260" s="651"/>
      <c r="CI260" s="651"/>
      <c r="CJ260" s="651"/>
      <c r="CK260" s="651"/>
      <c r="CL260" s="651"/>
      <c r="CM260" s="651"/>
      <c r="CN260" s="651"/>
      <c r="CO260" s="651"/>
      <c r="CP260" s="651"/>
      <c r="CQ260" s="651"/>
      <c r="CR260" s="651"/>
      <c r="CS260" s="651"/>
      <c r="CT260" s="651"/>
      <c r="CU260" s="651"/>
      <c r="CV260" s="651"/>
      <c r="CW260" s="651"/>
      <c r="CX260" s="651"/>
      <c r="CY260" s="651"/>
      <c r="CZ260" s="651"/>
      <c r="DA260" s="651"/>
      <c r="DB260" s="651"/>
      <c r="DC260" s="651"/>
      <c r="DD260" s="651"/>
      <c r="DE260" s="651"/>
      <c r="DF260" s="651"/>
      <c r="DG260" s="651"/>
      <c r="DH260" s="651"/>
      <c r="DI260" s="651"/>
      <c r="DJ260" s="651"/>
      <c r="DK260" s="651"/>
      <c r="DL260" s="651"/>
      <c r="DM260" s="651"/>
      <c r="DN260" s="651"/>
      <c r="DO260" s="651"/>
      <c r="DP260" s="651"/>
      <c r="DQ260" s="651"/>
      <c r="DR260" s="651"/>
      <c r="DS260" s="651"/>
      <c r="DT260" s="651"/>
      <c r="DU260" s="651"/>
      <c r="DV260" s="651"/>
      <c r="DW260" s="651"/>
      <c r="DX260" s="651"/>
      <c r="DY260" s="651"/>
    </row>
    <row r="261" ht="12.0" customHeight="1">
      <c r="A261" s="651"/>
      <c r="B261" s="651"/>
      <c r="C261" s="651"/>
      <c r="D261" s="651"/>
      <c r="E261" s="651"/>
      <c r="F261" s="651"/>
      <c r="G261" s="651"/>
      <c r="H261" s="651"/>
      <c r="I261" s="651"/>
      <c r="J261" s="651"/>
      <c r="K261" s="651"/>
      <c r="L261" s="651"/>
      <c r="M261" s="651"/>
      <c r="N261" s="651"/>
      <c r="O261" s="651"/>
      <c r="P261" s="651"/>
      <c r="Q261" s="651"/>
      <c r="R261" s="651"/>
      <c r="S261" s="651"/>
      <c r="T261" s="651"/>
      <c r="U261" s="651"/>
      <c r="V261" s="651"/>
      <c r="W261" s="651"/>
      <c r="X261" s="651"/>
      <c r="Y261" s="651"/>
      <c r="Z261" s="651"/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651"/>
      <c r="BL261" s="651"/>
      <c r="BM261" s="651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  <c r="BX261" s="651"/>
      <c r="BY261" s="651"/>
      <c r="BZ261" s="651"/>
      <c r="CA261" s="651"/>
      <c r="CB261" s="651"/>
      <c r="CC261" s="651"/>
      <c r="CD261" s="651"/>
      <c r="CE261" s="651"/>
      <c r="CF261" s="651"/>
      <c r="CG261" s="651"/>
      <c r="CH261" s="651"/>
      <c r="CI261" s="651"/>
      <c r="CJ261" s="651"/>
      <c r="CK261" s="651"/>
      <c r="CL261" s="651"/>
      <c r="CM261" s="651"/>
      <c r="CN261" s="651"/>
      <c r="CO261" s="651"/>
      <c r="CP261" s="651"/>
      <c r="CQ261" s="651"/>
      <c r="CR261" s="651"/>
      <c r="CS261" s="651"/>
      <c r="CT261" s="651"/>
      <c r="CU261" s="651"/>
      <c r="CV261" s="651"/>
      <c r="CW261" s="651"/>
      <c r="CX261" s="651"/>
      <c r="CY261" s="651"/>
      <c r="CZ261" s="651"/>
      <c r="DA261" s="651"/>
      <c r="DB261" s="651"/>
      <c r="DC261" s="651"/>
      <c r="DD261" s="651"/>
      <c r="DE261" s="651"/>
      <c r="DF261" s="651"/>
      <c r="DG261" s="651"/>
      <c r="DH261" s="651"/>
      <c r="DI261" s="651"/>
      <c r="DJ261" s="651"/>
      <c r="DK261" s="651"/>
      <c r="DL261" s="651"/>
      <c r="DM261" s="651"/>
      <c r="DN261" s="651"/>
      <c r="DO261" s="651"/>
      <c r="DP261" s="651"/>
      <c r="DQ261" s="651"/>
      <c r="DR261" s="651"/>
      <c r="DS261" s="651"/>
      <c r="DT261" s="651"/>
      <c r="DU261" s="651"/>
      <c r="DV261" s="651"/>
      <c r="DW261" s="651"/>
      <c r="DX261" s="651"/>
      <c r="DY261" s="651"/>
    </row>
    <row r="262" ht="12.0" customHeight="1">
      <c r="A262" s="651"/>
      <c r="B262" s="651"/>
      <c r="C262" s="651"/>
      <c r="D262" s="651"/>
      <c r="E262" s="651"/>
      <c r="F262" s="651"/>
      <c r="G262" s="651"/>
      <c r="H262" s="651"/>
      <c r="I262" s="651"/>
      <c r="J262" s="651"/>
      <c r="K262" s="651"/>
      <c r="L262" s="651"/>
      <c r="M262" s="651"/>
      <c r="N262" s="651"/>
      <c r="O262" s="651"/>
      <c r="P262" s="651"/>
      <c r="Q262" s="651"/>
      <c r="R262" s="651"/>
      <c r="S262" s="651"/>
      <c r="T262" s="651"/>
      <c r="U262" s="651"/>
      <c r="V262" s="651"/>
      <c r="W262" s="651"/>
      <c r="X262" s="651"/>
      <c r="Y262" s="651"/>
      <c r="Z262" s="651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651"/>
      <c r="BL262" s="651"/>
      <c r="BM262" s="651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  <c r="BX262" s="651"/>
      <c r="BY262" s="651"/>
      <c r="BZ262" s="651"/>
      <c r="CA262" s="651"/>
      <c r="CB262" s="651"/>
      <c r="CC262" s="651"/>
      <c r="CD262" s="651"/>
      <c r="CE262" s="651"/>
      <c r="CF262" s="651"/>
      <c r="CG262" s="651"/>
      <c r="CH262" s="651"/>
      <c r="CI262" s="651"/>
      <c r="CJ262" s="651"/>
      <c r="CK262" s="651"/>
      <c r="CL262" s="651"/>
      <c r="CM262" s="651"/>
      <c r="CN262" s="651"/>
      <c r="CO262" s="651"/>
      <c r="CP262" s="651"/>
      <c r="CQ262" s="651"/>
      <c r="CR262" s="651"/>
      <c r="CS262" s="651"/>
      <c r="CT262" s="651"/>
      <c r="CU262" s="651"/>
      <c r="CV262" s="651"/>
      <c r="CW262" s="651"/>
      <c r="CX262" s="651"/>
      <c r="CY262" s="651"/>
      <c r="CZ262" s="651"/>
      <c r="DA262" s="651"/>
      <c r="DB262" s="651"/>
      <c r="DC262" s="651"/>
      <c r="DD262" s="651"/>
      <c r="DE262" s="651"/>
      <c r="DF262" s="651"/>
      <c r="DG262" s="651"/>
      <c r="DH262" s="651"/>
      <c r="DI262" s="651"/>
      <c r="DJ262" s="651"/>
      <c r="DK262" s="651"/>
      <c r="DL262" s="651"/>
      <c r="DM262" s="651"/>
      <c r="DN262" s="651"/>
      <c r="DO262" s="651"/>
      <c r="DP262" s="651"/>
      <c r="DQ262" s="651"/>
      <c r="DR262" s="651"/>
      <c r="DS262" s="651"/>
      <c r="DT262" s="651"/>
      <c r="DU262" s="651"/>
      <c r="DV262" s="651"/>
      <c r="DW262" s="651"/>
      <c r="DX262" s="651"/>
      <c r="DY262" s="651"/>
    </row>
    <row r="263" ht="12.0" customHeight="1">
      <c r="A263" s="651"/>
      <c r="B263" s="651"/>
      <c r="C263" s="651"/>
      <c r="D263" s="651"/>
      <c r="E263" s="651"/>
      <c r="F263" s="651"/>
      <c r="G263" s="651"/>
      <c r="H263" s="651"/>
      <c r="I263" s="651"/>
      <c r="J263" s="651"/>
      <c r="K263" s="651"/>
      <c r="L263" s="651"/>
      <c r="M263" s="651"/>
      <c r="N263" s="651"/>
      <c r="O263" s="651"/>
      <c r="P263" s="651"/>
      <c r="Q263" s="651"/>
      <c r="R263" s="651"/>
      <c r="S263" s="651"/>
      <c r="T263" s="651"/>
      <c r="U263" s="651"/>
      <c r="V263" s="651"/>
      <c r="W263" s="651"/>
      <c r="X263" s="651"/>
      <c r="Y263" s="651"/>
      <c r="Z263" s="651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651"/>
      <c r="BL263" s="651"/>
      <c r="BM263" s="651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  <c r="BX263" s="651"/>
      <c r="BY263" s="651"/>
      <c r="BZ263" s="651"/>
      <c r="CA263" s="651"/>
      <c r="CB263" s="651"/>
      <c r="CC263" s="651"/>
      <c r="CD263" s="651"/>
      <c r="CE263" s="651"/>
      <c r="CF263" s="651"/>
      <c r="CG263" s="651"/>
      <c r="CH263" s="651"/>
      <c r="CI263" s="651"/>
      <c r="CJ263" s="651"/>
      <c r="CK263" s="651"/>
      <c r="CL263" s="651"/>
      <c r="CM263" s="651"/>
      <c r="CN263" s="651"/>
      <c r="CO263" s="651"/>
      <c r="CP263" s="651"/>
      <c r="CQ263" s="651"/>
      <c r="CR263" s="651"/>
      <c r="CS263" s="651"/>
      <c r="CT263" s="651"/>
      <c r="CU263" s="651"/>
      <c r="CV263" s="651"/>
      <c r="CW263" s="651"/>
      <c r="CX263" s="651"/>
      <c r="CY263" s="651"/>
      <c r="CZ263" s="651"/>
      <c r="DA263" s="651"/>
      <c r="DB263" s="651"/>
      <c r="DC263" s="651"/>
      <c r="DD263" s="651"/>
      <c r="DE263" s="651"/>
      <c r="DF263" s="651"/>
      <c r="DG263" s="651"/>
      <c r="DH263" s="651"/>
      <c r="DI263" s="651"/>
      <c r="DJ263" s="651"/>
      <c r="DK263" s="651"/>
      <c r="DL263" s="651"/>
      <c r="DM263" s="651"/>
      <c r="DN263" s="651"/>
      <c r="DO263" s="651"/>
      <c r="DP263" s="651"/>
      <c r="DQ263" s="651"/>
      <c r="DR263" s="651"/>
      <c r="DS263" s="651"/>
      <c r="DT263" s="651"/>
      <c r="DU263" s="651"/>
      <c r="DV263" s="651"/>
      <c r="DW263" s="651"/>
      <c r="DX263" s="651"/>
      <c r="DY263" s="651"/>
    </row>
    <row r="264" ht="12.0" customHeight="1">
      <c r="A264" s="651"/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651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  <c r="BX264" s="651"/>
      <c r="BY264" s="651"/>
      <c r="BZ264" s="651"/>
      <c r="CA264" s="651"/>
      <c r="CB264" s="651"/>
      <c r="CC264" s="651"/>
      <c r="CD264" s="651"/>
      <c r="CE264" s="651"/>
      <c r="CF264" s="651"/>
      <c r="CG264" s="651"/>
      <c r="CH264" s="651"/>
      <c r="CI264" s="651"/>
      <c r="CJ264" s="651"/>
      <c r="CK264" s="651"/>
      <c r="CL264" s="651"/>
      <c r="CM264" s="651"/>
      <c r="CN264" s="651"/>
      <c r="CO264" s="651"/>
      <c r="CP264" s="651"/>
      <c r="CQ264" s="651"/>
      <c r="CR264" s="651"/>
      <c r="CS264" s="651"/>
      <c r="CT264" s="651"/>
      <c r="CU264" s="651"/>
      <c r="CV264" s="651"/>
      <c r="CW264" s="651"/>
      <c r="CX264" s="651"/>
      <c r="CY264" s="651"/>
      <c r="CZ264" s="651"/>
      <c r="DA264" s="651"/>
      <c r="DB264" s="651"/>
      <c r="DC264" s="651"/>
      <c r="DD264" s="651"/>
      <c r="DE264" s="651"/>
      <c r="DF264" s="651"/>
      <c r="DG264" s="651"/>
      <c r="DH264" s="651"/>
      <c r="DI264" s="651"/>
      <c r="DJ264" s="651"/>
      <c r="DK264" s="651"/>
      <c r="DL264" s="651"/>
      <c r="DM264" s="651"/>
      <c r="DN264" s="651"/>
      <c r="DO264" s="651"/>
      <c r="DP264" s="651"/>
      <c r="DQ264" s="651"/>
      <c r="DR264" s="651"/>
      <c r="DS264" s="651"/>
      <c r="DT264" s="651"/>
      <c r="DU264" s="651"/>
      <c r="DV264" s="651"/>
      <c r="DW264" s="651"/>
      <c r="DX264" s="651"/>
      <c r="DY264" s="651"/>
    </row>
    <row r="265" ht="12.0" customHeight="1">
      <c r="A265" s="651"/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651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  <c r="BX265" s="651"/>
      <c r="BY265" s="651"/>
      <c r="BZ265" s="651"/>
      <c r="CA265" s="651"/>
      <c r="CB265" s="651"/>
      <c r="CC265" s="651"/>
      <c r="CD265" s="651"/>
      <c r="CE265" s="651"/>
      <c r="CF265" s="651"/>
      <c r="CG265" s="651"/>
      <c r="CH265" s="651"/>
      <c r="CI265" s="651"/>
      <c r="CJ265" s="651"/>
      <c r="CK265" s="651"/>
      <c r="CL265" s="651"/>
      <c r="CM265" s="651"/>
      <c r="CN265" s="651"/>
      <c r="CO265" s="651"/>
      <c r="CP265" s="651"/>
      <c r="CQ265" s="651"/>
      <c r="CR265" s="651"/>
      <c r="CS265" s="651"/>
      <c r="CT265" s="651"/>
      <c r="CU265" s="651"/>
      <c r="CV265" s="651"/>
      <c r="CW265" s="651"/>
      <c r="CX265" s="651"/>
      <c r="CY265" s="651"/>
      <c r="CZ265" s="651"/>
      <c r="DA265" s="651"/>
      <c r="DB265" s="651"/>
      <c r="DC265" s="651"/>
      <c r="DD265" s="651"/>
      <c r="DE265" s="651"/>
      <c r="DF265" s="651"/>
      <c r="DG265" s="651"/>
      <c r="DH265" s="651"/>
      <c r="DI265" s="651"/>
      <c r="DJ265" s="651"/>
      <c r="DK265" s="651"/>
      <c r="DL265" s="651"/>
      <c r="DM265" s="651"/>
      <c r="DN265" s="651"/>
      <c r="DO265" s="651"/>
      <c r="DP265" s="651"/>
      <c r="DQ265" s="651"/>
      <c r="DR265" s="651"/>
      <c r="DS265" s="651"/>
      <c r="DT265" s="651"/>
      <c r="DU265" s="651"/>
      <c r="DV265" s="651"/>
      <c r="DW265" s="651"/>
      <c r="DX265" s="651"/>
      <c r="DY265" s="651"/>
    </row>
    <row r="266" ht="12.0" customHeight="1">
      <c r="A266" s="651"/>
      <c r="B266" s="651"/>
      <c r="C266" s="651"/>
      <c r="D266" s="651"/>
      <c r="E266" s="651"/>
      <c r="F266" s="651"/>
      <c r="G266" s="651"/>
      <c r="H266" s="651"/>
      <c r="I266" s="651"/>
      <c r="J266" s="651"/>
      <c r="K266" s="651"/>
      <c r="L266" s="651"/>
      <c r="M266" s="651"/>
      <c r="N266" s="651"/>
      <c r="O266" s="651"/>
      <c r="P266" s="651"/>
      <c r="Q266" s="651"/>
      <c r="R266" s="651"/>
      <c r="S266" s="651"/>
      <c r="T266" s="651"/>
      <c r="U266" s="651"/>
      <c r="V266" s="651"/>
      <c r="W266" s="651"/>
      <c r="X266" s="651"/>
      <c r="Y266" s="651"/>
      <c r="Z266" s="651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651"/>
      <c r="BL266" s="651"/>
      <c r="BM266" s="651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  <c r="BX266" s="651"/>
      <c r="BY266" s="651"/>
      <c r="BZ266" s="651"/>
      <c r="CA266" s="651"/>
      <c r="CB266" s="651"/>
      <c r="CC266" s="651"/>
      <c r="CD266" s="651"/>
      <c r="CE266" s="651"/>
      <c r="CF266" s="651"/>
      <c r="CG266" s="651"/>
      <c r="CH266" s="651"/>
      <c r="CI266" s="651"/>
      <c r="CJ266" s="651"/>
      <c r="CK266" s="651"/>
      <c r="CL266" s="651"/>
      <c r="CM266" s="651"/>
      <c r="CN266" s="651"/>
      <c r="CO266" s="651"/>
      <c r="CP266" s="651"/>
      <c r="CQ266" s="651"/>
      <c r="CR266" s="651"/>
      <c r="CS266" s="651"/>
      <c r="CT266" s="651"/>
      <c r="CU266" s="651"/>
      <c r="CV266" s="651"/>
      <c r="CW266" s="651"/>
      <c r="CX266" s="651"/>
      <c r="CY266" s="651"/>
      <c r="CZ266" s="651"/>
      <c r="DA266" s="651"/>
      <c r="DB266" s="651"/>
      <c r="DC266" s="651"/>
      <c r="DD266" s="651"/>
      <c r="DE266" s="651"/>
      <c r="DF266" s="651"/>
      <c r="DG266" s="651"/>
      <c r="DH266" s="651"/>
      <c r="DI266" s="651"/>
      <c r="DJ266" s="651"/>
      <c r="DK266" s="651"/>
      <c r="DL266" s="651"/>
      <c r="DM266" s="651"/>
      <c r="DN266" s="651"/>
      <c r="DO266" s="651"/>
      <c r="DP266" s="651"/>
      <c r="DQ266" s="651"/>
      <c r="DR266" s="651"/>
      <c r="DS266" s="651"/>
      <c r="DT266" s="651"/>
      <c r="DU266" s="651"/>
      <c r="DV266" s="651"/>
      <c r="DW266" s="651"/>
      <c r="DX266" s="651"/>
      <c r="DY266" s="651"/>
    </row>
    <row r="267" ht="12.0" customHeight="1">
      <c r="A267" s="651"/>
      <c r="B267" s="651"/>
      <c r="C267" s="651"/>
      <c r="D267" s="651"/>
      <c r="E267" s="651"/>
      <c r="F267" s="651"/>
      <c r="G267" s="651"/>
      <c r="H267" s="651"/>
      <c r="I267" s="651"/>
      <c r="J267" s="651"/>
      <c r="K267" s="651"/>
      <c r="L267" s="651"/>
      <c r="M267" s="651"/>
      <c r="N267" s="651"/>
      <c r="O267" s="651"/>
      <c r="P267" s="651"/>
      <c r="Q267" s="651"/>
      <c r="R267" s="651"/>
      <c r="S267" s="651"/>
      <c r="T267" s="651"/>
      <c r="U267" s="651"/>
      <c r="V267" s="651"/>
      <c r="W267" s="651"/>
      <c r="X267" s="651"/>
      <c r="Y267" s="651"/>
      <c r="Z267" s="651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651"/>
      <c r="BL267" s="651"/>
      <c r="BM267" s="651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  <c r="BX267" s="651"/>
      <c r="BY267" s="651"/>
      <c r="BZ267" s="651"/>
      <c r="CA267" s="651"/>
      <c r="CB267" s="651"/>
      <c r="CC267" s="651"/>
      <c r="CD267" s="651"/>
      <c r="CE267" s="651"/>
      <c r="CF267" s="651"/>
      <c r="CG267" s="651"/>
      <c r="CH267" s="651"/>
      <c r="CI267" s="651"/>
      <c r="CJ267" s="651"/>
      <c r="CK267" s="651"/>
      <c r="CL267" s="651"/>
      <c r="CM267" s="651"/>
      <c r="CN267" s="651"/>
      <c r="CO267" s="651"/>
      <c r="CP267" s="651"/>
      <c r="CQ267" s="651"/>
      <c r="CR267" s="651"/>
      <c r="CS267" s="651"/>
      <c r="CT267" s="651"/>
      <c r="CU267" s="651"/>
      <c r="CV267" s="651"/>
      <c r="CW267" s="651"/>
      <c r="CX267" s="651"/>
      <c r="CY267" s="651"/>
      <c r="CZ267" s="651"/>
      <c r="DA267" s="651"/>
      <c r="DB267" s="651"/>
      <c r="DC267" s="651"/>
      <c r="DD267" s="651"/>
      <c r="DE267" s="651"/>
      <c r="DF267" s="651"/>
      <c r="DG267" s="651"/>
      <c r="DH267" s="651"/>
      <c r="DI267" s="651"/>
      <c r="DJ267" s="651"/>
      <c r="DK267" s="651"/>
      <c r="DL267" s="651"/>
      <c r="DM267" s="651"/>
      <c r="DN267" s="651"/>
      <c r="DO267" s="651"/>
      <c r="DP267" s="651"/>
      <c r="DQ267" s="651"/>
      <c r="DR267" s="651"/>
      <c r="DS267" s="651"/>
      <c r="DT267" s="651"/>
      <c r="DU267" s="651"/>
      <c r="DV267" s="651"/>
      <c r="DW267" s="651"/>
      <c r="DX267" s="651"/>
      <c r="DY267" s="651"/>
    </row>
    <row r="268" ht="12.0" customHeight="1">
      <c r="A268" s="651"/>
      <c r="B268" s="651"/>
      <c r="C268" s="651"/>
      <c r="D268" s="651"/>
      <c r="E268" s="651"/>
      <c r="F268" s="651"/>
      <c r="G268" s="651"/>
      <c r="H268" s="651"/>
      <c r="I268" s="651"/>
      <c r="J268" s="651"/>
      <c r="K268" s="651"/>
      <c r="L268" s="651"/>
      <c r="M268" s="651"/>
      <c r="N268" s="651"/>
      <c r="O268" s="651"/>
      <c r="P268" s="651"/>
      <c r="Q268" s="651"/>
      <c r="R268" s="651"/>
      <c r="S268" s="651"/>
      <c r="T268" s="651"/>
      <c r="U268" s="651"/>
      <c r="V268" s="651"/>
      <c r="W268" s="651"/>
      <c r="X268" s="651"/>
      <c r="Y268" s="651"/>
      <c r="Z268" s="651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51"/>
      <c r="BL268" s="651"/>
      <c r="BM268" s="651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  <c r="BX268" s="651"/>
      <c r="BY268" s="651"/>
      <c r="BZ268" s="651"/>
      <c r="CA268" s="651"/>
      <c r="CB268" s="651"/>
      <c r="CC268" s="651"/>
      <c r="CD268" s="651"/>
      <c r="CE268" s="651"/>
      <c r="CF268" s="651"/>
      <c r="CG268" s="651"/>
      <c r="CH268" s="651"/>
      <c r="CI268" s="651"/>
      <c r="CJ268" s="651"/>
      <c r="CK268" s="651"/>
      <c r="CL268" s="651"/>
      <c r="CM268" s="651"/>
      <c r="CN268" s="651"/>
      <c r="CO268" s="651"/>
      <c r="CP268" s="651"/>
      <c r="CQ268" s="651"/>
      <c r="CR268" s="651"/>
      <c r="CS268" s="651"/>
      <c r="CT268" s="651"/>
      <c r="CU268" s="651"/>
      <c r="CV268" s="651"/>
      <c r="CW268" s="651"/>
      <c r="CX268" s="651"/>
      <c r="CY268" s="651"/>
      <c r="CZ268" s="651"/>
      <c r="DA268" s="651"/>
      <c r="DB268" s="651"/>
      <c r="DC268" s="651"/>
      <c r="DD268" s="651"/>
      <c r="DE268" s="651"/>
      <c r="DF268" s="651"/>
      <c r="DG268" s="651"/>
      <c r="DH268" s="651"/>
      <c r="DI268" s="651"/>
      <c r="DJ268" s="651"/>
      <c r="DK268" s="651"/>
      <c r="DL268" s="651"/>
      <c r="DM268" s="651"/>
      <c r="DN268" s="651"/>
      <c r="DO268" s="651"/>
      <c r="DP268" s="651"/>
      <c r="DQ268" s="651"/>
      <c r="DR268" s="651"/>
      <c r="DS268" s="651"/>
      <c r="DT268" s="651"/>
      <c r="DU268" s="651"/>
      <c r="DV268" s="651"/>
      <c r="DW268" s="651"/>
      <c r="DX268" s="651"/>
      <c r="DY268" s="651"/>
    </row>
    <row r="269" ht="12.0" customHeight="1">
      <c r="A269" s="651"/>
      <c r="B269" s="651"/>
      <c r="C269" s="651"/>
      <c r="D269" s="651"/>
      <c r="E269" s="651"/>
      <c r="F269" s="651"/>
      <c r="G269" s="651"/>
      <c r="H269" s="651"/>
      <c r="I269" s="651"/>
      <c r="J269" s="651"/>
      <c r="K269" s="651"/>
      <c r="L269" s="651"/>
      <c r="M269" s="651"/>
      <c r="N269" s="651"/>
      <c r="O269" s="651"/>
      <c r="P269" s="651"/>
      <c r="Q269" s="651"/>
      <c r="R269" s="651"/>
      <c r="S269" s="651"/>
      <c r="T269" s="651"/>
      <c r="U269" s="651"/>
      <c r="V269" s="651"/>
      <c r="W269" s="651"/>
      <c r="X269" s="651"/>
      <c r="Y269" s="651"/>
      <c r="Z269" s="651"/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651"/>
      <c r="BL269" s="651"/>
      <c r="BM269" s="651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  <c r="BX269" s="651"/>
      <c r="BY269" s="651"/>
      <c r="BZ269" s="651"/>
      <c r="CA269" s="651"/>
      <c r="CB269" s="651"/>
      <c r="CC269" s="651"/>
      <c r="CD269" s="651"/>
      <c r="CE269" s="651"/>
      <c r="CF269" s="651"/>
      <c r="CG269" s="651"/>
      <c r="CH269" s="651"/>
      <c r="CI269" s="651"/>
      <c r="CJ269" s="651"/>
      <c r="CK269" s="651"/>
      <c r="CL269" s="651"/>
      <c r="CM269" s="651"/>
      <c r="CN269" s="651"/>
      <c r="CO269" s="651"/>
      <c r="CP269" s="651"/>
      <c r="CQ269" s="651"/>
      <c r="CR269" s="651"/>
      <c r="CS269" s="651"/>
      <c r="CT269" s="651"/>
      <c r="CU269" s="651"/>
      <c r="CV269" s="651"/>
      <c r="CW269" s="651"/>
      <c r="CX269" s="651"/>
      <c r="CY269" s="651"/>
      <c r="CZ269" s="651"/>
      <c r="DA269" s="651"/>
      <c r="DB269" s="651"/>
      <c r="DC269" s="651"/>
      <c r="DD269" s="651"/>
      <c r="DE269" s="651"/>
      <c r="DF269" s="651"/>
      <c r="DG269" s="651"/>
      <c r="DH269" s="651"/>
      <c r="DI269" s="651"/>
      <c r="DJ269" s="651"/>
      <c r="DK269" s="651"/>
      <c r="DL269" s="651"/>
      <c r="DM269" s="651"/>
      <c r="DN269" s="651"/>
      <c r="DO269" s="651"/>
      <c r="DP269" s="651"/>
      <c r="DQ269" s="651"/>
      <c r="DR269" s="651"/>
      <c r="DS269" s="651"/>
      <c r="DT269" s="651"/>
      <c r="DU269" s="651"/>
      <c r="DV269" s="651"/>
      <c r="DW269" s="651"/>
      <c r="DX269" s="651"/>
      <c r="DY269" s="651"/>
    </row>
    <row r="270" ht="12.0" customHeight="1">
      <c r="A270" s="651"/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651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  <c r="BX270" s="651"/>
      <c r="BY270" s="651"/>
      <c r="BZ270" s="651"/>
      <c r="CA270" s="651"/>
      <c r="CB270" s="651"/>
      <c r="CC270" s="651"/>
      <c r="CD270" s="651"/>
      <c r="CE270" s="651"/>
      <c r="CF270" s="651"/>
      <c r="CG270" s="651"/>
      <c r="CH270" s="651"/>
      <c r="CI270" s="651"/>
      <c r="CJ270" s="651"/>
      <c r="CK270" s="651"/>
      <c r="CL270" s="651"/>
      <c r="CM270" s="651"/>
      <c r="CN270" s="651"/>
      <c r="CO270" s="651"/>
      <c r="CP270" s="651"/>
      <c r="CQ270" s="651"/>
      <c r="CR270" s="651"/>
      <c r="CS270" s="651"/>
      <c r="CT270" s="651"/>
      <c r="CU270" s="651"/>
      <c r="CV270" s="651"/>
      <c r="CW270" s="651"/>
      <c r="CX270" s="651"/>
      <c r="CY270" s="651"/>
      <c r="CZ270" s="651"/>
      <c r="DA270" s="651"/>
      <c r="DB270" s="651"/>
      <c r="DC270" s="651"/>
      <c r="DD270" s="651"/>
      <c r="DE270" s="651"/>
      <c r="DF270" s="651"/>
      <c r="DG270" s="651"/>
      <c r="DH270" s="651"/>
      <c r="DI270" s="651"/>
      <c r="DJ270" s="651"/>
      <c r="DK270" s="651"/>
      <c r="DL270" s="651"/>
      <c r="DM270" s="651"/>
      <c r="DN270" s="651"/>
      <c r="DO270" s="651"/>
      <c r="DP270" s="651"/>
      <c r="DQ270" s="651"/>
      <c r="DR270" s="651"/>
      <c r="DS270" s="651"/>
      <c r="DT270" s="651"/>
      <c r="DU270" s="651"/>
      <c r="DV270" s="651"/>
      <c r="DW270" s="651"/>
      <c r="DX270" s="651"/>
      <c r="DY270" s="651"/>
    </row>
    <row r="271" ht="12.0" customHeight="1">
      <c r="A271" s="651"/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651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  <c r="BX271" s="651"/>
      <c r="BY271" s="651"/>
      <c r="BZ271" s="651"/>
      <c r="CA271" s="651"/>
      <c r="CB271" s="651"/>
      <c r="CC271" s="651"/>
      <c r="CD271" s="651"/>
      <c r="CE271" s="651"/>
      <c r="CF271" s="651"/>
      <c r="CG271" s="651"/>
      <c r="CH271" s="651"/>
      <c r="CI271" s="651"/>
      <c r="CJ271" s="651"/>
      <c r="CK271" s="651"/>
      <c r="CL271" s="651"/>
      <c r="CM271" s="651"/>
      <c r="CN271" s="651"/>
      <c r="CO271" s="651"/>
      <c r="CP271" s="651"/>
      <c r="CQ271" s="651"/>
      <c r="CR271" s="651"/>
      <c r="CS271" s="651"/>
      <c r="CT271" s="651"/>
      <c r="CU271" s="651"/>
      <c r="CV271" s="651"/>
      <c r="CW271" s="651"/>
      <c r="CX271" s="651"/>
      <c r="CY271" s="651"/>
      <c r="CZ271" s="651"/>
      <c r="DA271" s="651"/>
      <c r="DB271" s="651"/>
      <c r="DC271" s="651"/>
      <c r="DD271" s="651"/>
      <c r="DE271" s="651"/>
      <c r="DF271" s="651"/>
      <c r="DG271" s="651"/>
      <c r="DH271" s="651"/>
      <c r="DI271" s="651"/>
      <c r="DJ271" s="651"/>
      <c r="DK271" s="651"/>
      <c r="DL271" s="651"/>
      <c r="DM271" s="651"/>
      <c r="DN271" s="651"/>
      <c r="DO271" s="651"/>
      <c r="DP271" s="651"/>
      <c r="DQ271" s="651"/>
      <c r="DR271" s="651"/>
      <c r="DS271" s="651"/>
      <c r="DT271" s="651"/>
      <c r="DU271" s="651"/>
      <c r="DV271" s="651"/>
      <c r="DW271" s="651"/>
      <c r="DX271" s="651"/>
      <c r="DY271" s="651"/>
    </row>
    <row r="272" ht="12.0" customHeight="1">
      <c r="A272" s="651"/>
      <c r="B272" s="651"/>
      <c r="C272" s="651"/>
      <c r="D272" s="651"/>
      <c r="E272" s="651"/>
      <c r="F272" s="651"/>
      <c r="G272" s="651"/>
      <c r="H272" s="651"/>
      <c r="I272" s="651"/>
      <c r="J272" s="651"/>
      <c r="K272" s="651"/>
      <c r="L272" s="651"/>
      <c r="M272" s="651"/>
      <c r="N272" s="651"/>
      <c r="O272" s="651"/>
      <c r="P272" s="651"/>
      <c r="Q272" s="651"/>
      <c r="R272" s="651"/>
      <c r="S272" s="651"/>
      <c r="T272" s="651"/>
      <c r="U272" s="651"/>
      <c r="V272" s="651"/>
      <c r="W272" s="651"/>
      <c r="X272" s="651"/>
      <c r="Y272" s="651"/>
      <c r="Z272" s="651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51"/>
      <c r="BL272" s="651"/>
      <c r="BM272" s="651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  <c r="BX272" s="651"/>
      <c r="BY272" s="651"/>
      <c r="BZ272" s="651"/>
      <c r="CA272" s="651"/>
      <c r="CB272" s="651"/>
      <c r="CC272" s="651"/>
      <c r="CD272" s="651"/>
      <c r="CE272" s="651"/>
      <c r="CF272" s="651"/>
      <c r="CG272" s="651"/>
      <c r="CH272" s="651"/>
      <c r="CI272" s="651"/>
      <c r="CJ272" s="651"/>
      <c r="CK272" s="651"/>
      <c r="CL272" s="651"/>
      <c r="CM272" s="651"/>
      <c r="CN272" s="651"/>
      <c r="CO272" s="651"/>
      <c r="CP272" s="651"/>
      <c r="CQ272" s="651"/>
      <c r="CR272" s="651"/>
      <c r="CS272" s="651"/>
      <c r="CT272" s="651"/>
      <c r="CU272" s="651"/>
      <c r="CV272" s="651"/>
      <c r="CW272" s="651"/>
      <c r="CX272" s="651"/>
      <c r="CY272" s="651"/>
      <c r="CZ272" s="651"/>
      <c r="DA272" s="651"/>
      <c r="DB272" s="651"/>
      <c r="DC272" s="651"/>
      <c r="DD272" s="651"/>
      <c r="DE272" s="651"/>
      <c r="DF272" s="651"/>
      <c r="DG272" s="651"/>
      <c r="DH272" s="651"/>
      <c r="DI272" s="651"/>
      <c r="DJ272" s="651"/>
      <c r="DK272" s="651"/>
      <c r="DL272" s="651"/>
      <c r="DM272" s="651"/>
      <c r="DN272" s="651"/>
      <c r="DO272" s="651"/>
      <c r="DP272" s="651"/>
      <c r="DQ272" s="651"/>
      <c r="DR272" s="651"/>
      <c r="DS272" s="651"/>
      <c r="DT272" s="651"/>
      <c r="DU272" s="651"/>
      <c r="DV272" s="651"/>
      <c r="DW272" s="651"/>
      <c r="DX272" s="651"/>
      <c r="DY272" s="651"/>
    </row>
    <row r="273" ht="12.0" customHeight="1">
      <c r="A273" s="651"/>
      <c r="B273" s="651"/>
      <c r="C273" s="651"/>
      <c r="D273" s="651"/>
      <c r="E273" s="651"/>
      <c r="F273" s="651"/>
      <c r="G273" s="651"/>
      <c r="H273" s="651"/>
      <c r="I273" s="651"/>
      <c r="J273" s="651"/>
      <c r="K273" s="651"/>
      <c r="L273" s="651"/>
      <c r="M273" s="651"/>
      <c r="N273" s="651"/>
      <c r="O273" s="651"/>
      <c r="P273" s="651"/>
      <c r="Q273" s="651"/>
      <c r="R273" s="651"/>
      <c r="S273" s="651"/>
      <c r="T273" s="651"/>
      <c r="U273" s="651"/>
      <c r="V273" s="651"/>
      <c r="W273" s="651"/>
      <c r="X273" s="651"/>
      <c r="Y273" s="651"/>
      <c r="Z273" s="651"/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651"/>
      <c r="BL273" s="651"/>
      <c r="BM273" s="651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  <c r="BX273" s="651"/>
      <c r="BY273" s="651"/>
      <c r="BZ273" s="651"/>
      <c r="CA273" s="651"/>
      <c r="CB273" s="651"/>
      <c r="CC273" s="651"/>
      <c r="CD273" s="651"/>
      <c r="CE273" s="651"/>
      <c r="CF273" s="651"/>
      <c r="CG273" s="651"/>
      <c r="CH273" s="651"/>
      <c r="CI273" s="651"/>
      <c r="CJ273" s="651"/>
      <c r="CK273" s="651"/>
      <c r="CL273" s="651"/>
      <c r="CM273" s="651"/>
      <c r="CN273" s="651"/>
      <c r="CO273" s="651"/>
      <c r="CP273" s="651"/>
      <c r="CQ273" s="651"/>
      <c r="CR273" s="651"/>
      <c r="CS273" s="651"/>
      <c r="CT273" s="651"/>
      <c r="CU273" s="651"/>
      <c r="CV273" s="651"/>
      <c r="CW273" s="651"/>
      <c r="CX273" s="651"/>
      <c r="CY273" s="651"/>
      <c r="CZ273" s="651"/>
      <c r="DA273" s="651"/>
      <c r="DB273" s="651"/>
      <c r="DC273" s="651"/>
      <c r="DD273" s="651"/>
      <c r="DE273" s="651"/>
      <c r="DF273" s="651"/>
      <c r="DG273" s="651"/>
      <c r="DH273" s="651"/>
      <c r="DI273" s="651"/>
      <c r="DJ273" s="651"/>
      <c r="DK273" s="651"/>
      <c r="DL273" s="651"/>
      <c r="DM273" s="651"/>
      <c r="DN273" s="651"/>
      <c r="DO273" s="651"/>
      <c r="DP273" s="651"/>
      <c r="DQ273" s="651"/>
      <c r="DR273" s="651"/>
      <c r="DS273" s="651"/>
      <c r="DT273" s="651"/>
      <c r="DU273" s="651"/>
      <c r="DV273" s="651"/>
      <c r="DW273" s="651"/>
      <c r="DX273" s="651"/>
      <c r="DY273" s="651"/>
    </row>
    <row r="274" ht="12.0" customHeight="1">
      <c r="A274" s="651"/>
      <c r="B274" s="651"/>
      <c r="C274" s="651"/>
      <c r="D274" s="651"/>
      <c r="E274" s="651"/>
      <c r="F274" s="651"/>
      <c r="G274" s="651"/>
      <c r="H274" s="651"/>
      <c r="I274" s="651"/>
      <c r="J274" s="651"/>
      <c r="K274" s="651"/>
      <c r="L274" s="651"/>
      <c r="M274" s="651"/>
      <c r="N274" s="651"/>
      <c r="O274" s="651"/>
      <c r="P274" s="651"/>
      <c r="Q274" s="651"/>
      <c r="R274" s="651"/>
      <c r="S274" s="651"/>
      <c r="T274" s="651"/>
      <c r="U274" s="651"/>
      <c r="V274" s="651"/>
      <c r="W274" s="651"/>
      <c r="X274" s="651"/>
      <c r="Y274" s="651"/>
      <c r="Z274" s="651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651"/>
      <c r="BL274" s="651"/>
      <c r="BM274" s="651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  <c r="BX274" s="651"/>
      <c r="BY274" s="651"/>
      <c r="BZ274" s="651"/>
      <c r="CA274" s="651"/>
      <c r="CB274" s="651"/>
      <c r="CC274" s="651"/>
      <c r="CD274" s="651"/>
      <c r="CE274" s="651"/>
      <c r="CF274" s="651"/>
      <c r="CG274" s="651"/>
      <c r="CH274" s="651"/>
      <c r="CI274" s="651"/>
      <c r="CJ274" s="651"/>
      <c r="CK274" s="651"/>
      <c r="CL274" s="651"/>
      <c r="CM274" s="651"/>
      <c r="CN274" s="651"/>
      <c r="CO274" s="651"/>
      <c r="CP274" s="651"/>
      <c r="CQ274" s="651"/>
      <c r="CR274" s="651"/>
      <c r="CS274" s="651"/>
      <c r="CT274" s="651"/>
      <c r="CU274" s="651"/>
      <c r="CV274" s="651"/>
      <c r="CW274" s="651"/>
      <c r="CX274" s="651"/>
      <c r="CY274" s="651"/>
      <c r="CZ274" s="651"/>
      <c r="DA274" s="651"/>
      <c r="DB274" s="651"/>
      <c r="DC274" s="651"/>
      <c r="DD274" s="651"/>
      <c r="DE274" s="651"/>
      <c r="DF274" s="651"/>
      <c r="DG274" s="651"/>
      <c r="DH274" s="651"/>
      <c r="DI274" s="651"/>
      <c r="DJ274" s="651"/>
      <c r="DK274" s="651"/>
      <c r="DL274" s="651"/>
      <c r="DM274" s="651"/>
      <c r="DN274" s="651"/>
      <c r="DO274" s="651"/>
      <c r="DP274" s="651"/>
      <c r="DQ274" s="651"/>
      <c r="DR274" s="651"/>
      <c r="DS274" s="651"/>
      <c r="DT274" s="651"/>
      <c r="DU274" s="651"/>
      <c r="DV274" s="651"/>
      <c r="DW274" s="651"/>
      <c r="DX274" s="651"/>
      <c r="DY274" s="651"/>
    </row>
    <row r="275" ht="12.0" customHeight="1">
      <c r="A275" s="651"/>
      <c r="B275" s="651"/>
      <c r="C275" s="651"/>
      <c r="D275" s="651"/>
      <c r="E275" s="651"/>
      <c r="F275" s="651"/>
      <c r="G275" s="651"/>
      <c r="H275" s="651"/>
      <c r="I275" s="651"/>
      <c r="J275" s="651"/>
      <c r="K275" s="651"/>
      <c r="L275" s="651"/>
      <c r="M275" s="651"/>
      <c r="N275" s="651"/>
      <c r="O275" s="651"/>
      <c r="P275" s="651"/>
      <c r="Q275" s="651"/>
      <c r="R275" s="651"/>
      <c r="S275" s="651"/>
      <c r="T275" s="651"/>
      <c r="U275" s="651"/>
      <c r="V275" s="651"/>
      <c r="W275" s="651"/>
      <c r="X275" s="651"/>
      <c r="Y275" s="651"/>
      <c r="Z275" s="651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651"/>
      <c r="BL275" s="651"/>
      <c r="BM275" s="651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  <c r="BX275" s="651"/>
      <c r="BY275" s="651"/>
      <c r="BZ275" s="651"/>
      <c r="CA275" s="651"/>
      <c r="CB275" s="651"/>
      <c r="CC275" s="651"/>
      <c r="CD275" s="651"/>
      <c r="CE275" s="651"/>
      <c r="CF275" s="651"/>
      <c r="CG275" s="651"/>
      <c r="CH275" s="651"/>
      <c r="CI275" s="651"/>
      <c r="CJ275" s="651"/>
      <c r="CK275" s="651"/>
      <c r="CL275" s="651"/>
      <c r="CM275" s="651"/>
      <c r="CN275" s="651"/>
      <c r="CO275" s="651"/>
      <c r="CP275" s="651"/>
      <c r="CQ275" s="651"/>
      <c r="CR275" s="651"/>
      <c r="CS275" s="651"/>
      <c r="CT275" s="651"/>
      <c r="CU275" s="651"/>
      <c r="CV275" s="651"/>
      <c r="CW275" s="651"/>
      <c r="CX275" s="651"/>
      <c r="CY275" s="651"/>
      <c r="CZ275" s="651"/>
      <c r="DA275" s="651"/>
      <c r="DB275" s="651"/>
      <c r="DC275" s="651"/>
      <c r="DD275" s="651"/>
      <c r="DE275" s="651"/>
      <c r="DF275" s="651"/>
      <c r="DG275" s="651"/>
      <c r="DH275" s="651"/>
      <c r="DI275" s="651"/>
      <c r="DJ275" s="651"/>
      <c r="DK275" s="651"/>
      <c r="DL275" s="651"/>
      <c r="DM275" s="651"/>
      <c r="DN275" s="651"/>
      <c r="DO275" s="651"/>
      <c r="DP275" s="651"/>
      <c r="DQ275" s="651"/>
      <c r="DR275" s="651"/>
      <c r="DS275" s="651"/>
      <c r="DT275" s="651"/>
      <c r="DU275" s="651"/>
      <c r="DV275" s="651"/>
      <c r="DW275" s="651"/>
      <c r="DX275" s="651"/>
      <c r="DY275" s="651"/>
    </row>
    <row r="276" ht="12.0" customHeight="1">
      <c r="A276" s="651"/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651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  <c r="BX276" s="651"/>
      <c r="BY276" s="651"/>
      <c r="BZ276" s="651"/>
      <c r="CA276" s="651"/>
      <c r="CB276" s="651"/>
      <c r="CC276" s="651"/>
      <c r="CD276" s="651"/>
      <c r="CE276" s="651"/>
      <c r="CF276" s="651"/>
      <c r="CG276" s="651"/>
      <c r="CH276" s="651"/>
      <c r="CI276" s="651"/>
      <c r="CJ276" s="651"/>
      <c r="CK276" s="651"/>
      <c r="CL276" s="651"/>
      <c r="CM276" s="651"/>
      <c r="CN276" s="651"/>
      <c r="CO276" s="651"/>
      <c r="CP276" s="651"/>
      <c r="CQ276" s="651"/>
      <c r="CR276" s="651"/>
      <c r="CS276" s="651"/>
      <c r="CT276" s="651"/>
      <c r="CU276" s="651"/>
      <c r="CV276" s="651"/>
      <c r="CW276" s="651"/>
      <c r="CX276" s="651"/>
      <c r="CY276" s="651"/>
      <c r="CZ276" s="651"/>
      <c r="DA276" s="651"/>
      <c r="DB276" s="651"/>
      <c r="DC276" s="651"/>
      <c r="DD276" s="651"/>
      <c r="DE276" s="651"/>
      <c r="DF276" s="651"/>
      <c r="DG276" s="651"/>
      <c r="DH276" s="651"/>
      <c r="DI276" s="651"/>
      <c r="DJ276" s="651"/>
      <c r="DK276" s="651"/>
      <c r="DL276" s="651"/>
      <c r="DM276" s="651"/>
      <c r="DN276" s="651"/>
      <c r="DO276" s="651"/>
      <c r="DP276" s="651"/>
      <c r="DQ276" s="651"/>
      <c r="DR276" s="651"/>
      <c r="DS276" s="651"/>
      <c r="DT276" s="651"/>
      <c r="DU276" s="651"/>
      <c r="DV276" s="651"/>
      <c r="DW276" s="651"/>
      <c r="DX276" s="651"/>
      <c r="DY276" s="651"/>
    </row>
    <row r="277" ht="12.0" customHeight="1">
      <c r="A277" s="651"/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651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651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651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651"/>
      <c r="BV277" s="651"/>
      <c r="BW277" s="651"/>
      <c r="BX277" s="651"/>
      <c r="BY277" s="651"/>
      <c r="BZ277" s="651"/>
      <c r="CA277" s="651"/>
      <c r="CB277" s="651"/>
      <c r="CC277" s="651"/>
      <c r="CD277" s="651"/>
      <c r="CE277" s="651"/>
      <c r="CF277" s="651"/>
      <c r="CG277" s="651"/>
      <c r="CH277" s="651"/>
      <c r="CI277" s="651"/>
      <c r="CJ277" s="651"/>
      <c r="CK277" s="651"/>
      <c r="CL277" s="651"/>
      <c r="CM277" s="651"/>
      <c r="CN277" s="651"/>
      <c r="CO277" s="651"/>
      <c r="CP277" s="651"/>
      <c r="CQ277" s="651"/>
      <c r="CR277" s="651"/>
      <c r="CS277" s="651"/>
      <c r="CT277" s="651"/>
      <c r="CU277" s="651"/>
      <c r="CV277" s="651"/>
      <c r="CW277" s="651"/>
      <c r="CX277" s="651"/>
      <c r="CY277" s="651"/>
      <c r="CZ277" s="651"/>
      <c r="DA277" s="651"/>
      <c r="DB277" s="651"/>
      <c r="DC277" s="651"/>
      <c r="DD277" s="651"/>
      <c r="DE277" s="651"/>
      <c r="DF277" s="651"/>
      <c r="DG277" s="651"/>
      <c r="DH277" s="651"/>
      <c r="DI277" s="651"/>
      <c r="DJ277" s="651"/>
      <c r="DK277" s="651"/>
      <c r="DL277" s="651"/>
      <c r="DM277" s="651"/>
      <c r="DN277" s="651"/>
      <c r="DO277" s="651"/>
      <c r="DP277" s="651"/>
      <c r="DQ277" s="651"/>
      <c r="DR277" s="651"/>
      <c r="DS277" s="651"/>
      <c r="DT277" s="651"/>
      <c r="DU277" s="651"/>
      <c r="DV277" s="651"/>
      <c r="DW277" s="651"/>
      <c r="DX277" s="651"/>
      <c r="DY277" s="651"/>
    </row>
    <row r="278" ht="12.0" customHeight="1">
      <c r="A278" s="651"/>
      <c r="B278" s="651"/>
      <c r="C278" s="651"/>
      <c r="D278" s="651"/>
      <c r="E278" s="651"/>
      <c r="F278" s="651"/>
      <c r="G278" s="651"/>
      <c r="H278" s="651"/>
      <c r="I278" s="651"/>
      <c r="J278" s="651"/>
      <c r="K278" s="651"/>
      <c r="L278" s="651"/>
      <c r="M278" s="651"/>
      <c r="N278" s="651"/>
      <c r="O278" s="651"/>
      <c r="P278" s="651"/>
      <c r="Q278" s="651"/>
      <c r="R278" s="651"/>
      <c r="S278" s="651"/>
      <c r="T278" s="651"/>
      <c r="U278" s="651"/>
      <c r="V278" s="651"/>
      <c r="W278" s="651"/>
      <c r="X278" s="651"/>
      <c r="Y278" s="651"/>
      <c r="Z278" s="651"/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651"/>
      <c r="BL278" s="651"/>
      <c r="BM278" s="651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  <c r="BX278" s="651"/>
      <c r="BY278" s="651"/>
      <c r="BZ278" s="651"/>
      <c r="CA278" s="651"/>
      <c r="CB278" s="651"/>
      <c r="CC278" s="651"/>
      <c r="CD278" s="651"/>
      <c r="CE278" s="651"/>
      <c r="CF278" s="651"/>
      <c r="CG278" s="651"/>
      <c r="CH278" s="651"/>
      <c r="CI278" s="651"/>
      <c r="CJ278" s="651"/>
      <c r="CK278" s="651"/>
      <c r="CL278" s="651"/>
      <c r="CM278" s="651"/>
      <c r="CN278" s="651"/>
      <c r="CO278" s="651"/>
      <c r="CP278" s="651"/>
      <c r="CQ278" s="651"/>
      <c r="CR278" s="651"/>
      <c r="CS278" s="651"/>
      <c r="CT278" s="651"/>
      <c r="CU278" s="651"/>
      <c r="CV278" s="651"/>
      <c r="CW278" s="651"/>
      <c r="CX278" s="651"/>
      <c r="CY278" s="651"/>
      <c r="CZ278" s="651"/>
      <c r="DA278" s="651"/>
      <c r="DB278" s="651"/>
      <c r="DC278" s="651"/>
      <c r="DD278" s="651"/>
      <c r="DE278" s="651"/>
      <c r="DF278" s="651"/>
      <c r="DG278" s="651"/>
      <c r="DH278" s="651"/>
      <c r="DI278" s="651"/>
      <c r="DJ278" s="651"/>
      <c r="DK278" s="651"/>
      <c r="DL278" s="651"/>
      <c r="DM278" s="651"/>
      <c r="DN278" s="651"/>
      <c r="DO278" s="651"/>
      <c r="DP278" s="651"/>
      <c r="DQ278" s="651"/>
      <c r="DR278" s="651"/>
      <c r="DS278" s="651"/>
      <c r="DT278" s="651"/>
      <c r="DU278" s="651"/>
      <c r="DV278" s="651"/>
      <c r="DW278" s="651"/>
      <c r="DX278" s="651"/>
      <c r="DY278" s="651"/>
    </row>
    <row r="279" ht="12.0" customHeight="1">
      <c r="A279" s="651"/>
      <c r="B279" s="651"/>
      <c r="C279" s="651"/>
      <c r="D279" s="651"/>
      <c r="E279" s="651"/>
      <c r="F279" s="651"/>
      <c r="G279" s="651"/>
      <c r="H279" s="651"/>
      <c r="I279" s="651"/>
      <c r="J279" s="651"/>
      <c r="K279" s="651"/>
      <c r="L279" s="651"/>
      <c r="M279" s="651"/>
      <c r="N279" s="651"/>
      <c r="O279" s="651"/>
      <c r="P279" s="651"/>
      <c r="Q279" s="651"/>
      <c r="R279" s="651"/>
      <c r="S279" s="651"/>
      <c r="T279" s="651"/>
      <c r="U279" s="651"/>
      <c r="V279" s="651"/>
      <c r="W279" s="651"/>
      <c r="X279" s="651"/>
      <c r="Y279" s="651"/>
      <c r="Z279" s="651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651"/>
      <c r="BL279" s="651"/>
      <c r="BM279" s="651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  <c r="BX279" s="651"/>
      <c r="BY279" s="651"/>
      <c r="BZ279" s="651"/>
      <c r="CA279" s="651"/>
      <c r="CB279" s="651"/>
      <c r="CC279" s="651"/>
      <c r="CD279" s="651"/>
      <c r="CE279" s="651"/>
      <c r="CF279" s="651"/>
      <c r="CG279" s="651"/>
      <c r="CH279" s="651"/>
      <c r="CI279" s="651"/>
      <c r="CJ279" s="651"/>
      <c r="CK279" s="651"/>
      <c r="CL279" s="651"/>
      <c r="CM279" s="651"/>
      <c r="CN279" s="651"/>
      <c r="CO279" s="651"/>
      <c r="CP279" s="651"/>
      <c r="CQ279" s="651"/>
      <c r="CR279" s="651"/>
      <c r="CS279" s="651"/>
      <c r="CT279" s="651"/>
      <c r="CU279" s="651"/>
      <c r="CV279" s="651"/>
      <c r="CW279" s="651"/>
      <c r="CX279" s="651"/>
      <c r="CY279" s="651"/>
      <c r="CZ279" s="651"/>
      <c r="DA279" s="651"/>
      <c r="DB279" s="651"/>
      <c r="DC279" s="651"/>
      <c r="DD279" s="651"/>
      <c r="DE279" s="651"/>
      <c r="DF279" s="651"/>
      <c r="DG279" s="651"/>
      <c r="DH279" s="651"/>
      <c r="DI279" s="651"/>
      <c r="DJ279" s="651"/>
      <c r="DK279" s="651"/>
      <c r="DL279" s="651"/>
      <c r="DM279" s="651"/>
      <c r="DN279" s="651"/>
      <c r="DO279" s="651"/>
      <c r="DP279" s="651"/>
      <c r="DQ279" s="651"/>
      <c r="DR279" s="651"/>
      <c r="DS279" s="651"/>
      <c r="DT279" s="651"/>
      <c r="DU279" s="651"/>
      <c r="DV279" s="651"/>
      <c r="DW279" s="651"/>
      <c r="DX279" s="651"/>
      <c r="DY279" s="651"/>
    </row>
    <row r="280" ht="12.0" customHeight="1">
      <c r="A280" s="651"/>
      <c r="B280" s="651"/>
      <c r="C280" s="651"/>
      <c r="D280" s="651"/>
      <c r="E280" s="651"/>
      <c r="F280" s="651"/>
      <c r="G280" s="651"/>
      <c r="H280" s="651"/>
      <c r="I280" s="651"/>
      <c r="J280" s="651"/>
      <c r="K280" s="651"/>
      <c r="L280" s="651"/>
      <c r="M280" s="651"/>
      <c r="N280" s="651"/>
      <c r="O280" s="651"/>
      <c r="P280" s="651"/>
      <c r="Q280" s="651"/>
      <c r="R280" s="651"/>
      <c r="S280" s="651"/>
      <c r="T280" s="651"/>
      <c r="U280" s="651"/>
      <c r="V280" s="651"/>
      <c r="W280" s="651"/>
      <c r="X280" s="651"/>
      <c r="Y280" s="651"/>
      <c r="Z280" s="651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651"/>
      <c r="BL280" s="651"/>
      <c r="BM280" s="651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  <c r="BX280" s="651"/>
      <c r="BY280" s="651"/>
      <c r="BZ280" s="651"/>
      <c r="CA280" s="651"/>
      <c r="CB280" s="651"/>
      <c r="CC280" s="651"/>
      <c r="CD280" s="651"/>
      <c r="CE280" s="651"/>
      <c r="CF280" s="651"/>
      <c r="CG280" s="651"/>
      <c r="CH280" s="651"/>
      <c r="CI280" s="651"/>
      <c r="CJ280" s="651"/>
      <c r="CK280" s="651"/>
      <c r="CL280" s="651"/>
      <c r="CM280" s="651"/>
      <c r="CN280" s="651"/>
      <c r="CO280" s="651"/>
      <c r="CP280" s="651"/>
      <c r="CQ280" s="651"/>
      <c r="CR280" s="651"/>
      <c r="CS280" s="651"/>
      <c r="CT280" s="651"/>
      <c r="CU280" s="651"/>
      <c r="CV280" s="651"/>
      <c r="CW280" s="651"/>
      <c r="CX280" s="651"/>
      <c r="CY280" s="651"/>
      <c r="CZ280" s="651"/>
      <c r="DA280" s="651"/>
      <c r="DB280" s="651"/>
      <c r="DC280" s="651"/>
      <c r="DD280" s="651"/>
      <c r="DE280" s="651"/>
      <c r="DF280" s="651"/>
      <c r="DG280" s="651"/>
      <c r="DH280" s="651"/>
      <c r="DI280" s="651"/>
      <c r="DJ280" s="651"/>
      <c r="DK280" s="651"/>
      <c r="DL280" s="651"/>
      <c r="DM280" s="651"/>
      <c r="DN280" s="651"/>
      <c r="DO280" s="651"/>
      <c r="DP280" s="651"/>
      <c r="DQ280" s="651"/>
      <c r="DR280" s="651"/>
      <c r="DS280" s="651"/>
      <c r="DT280" s="651"/>
      <c r="DU280" s="651"/>
      <c r="DV280" s="651"/>
      <c r="DW280" s="651"/>
      <c r="DX280" s="651"/>
      <c r="DY280" s="651"/>
    </row>
    <row r="281" ht="12.0" customHeight="1">
      <c r="A281" s="651"/>
      <c r="B281" s="651"/>
      <c r="C281" s="651"/>
      <c r="D281" s="651"/>
      <c r="E281" s="651"/>
      <c r="F281" s="651"/>
      <c r="G281" s="651"/>
      <c r="H281" s="651"/>
      <c r="I281" s="651"/>
      <c r="J281" s="651"/>
      <c r="K281" s="651"/>
      <c r="L281" s="651"/>
      <c r="M281" s="651"/>
      <c r="N281" s="651"/>
      <c r="O281" s="651"/>
      <c r="P281" s="651"/>
      <c r="Q281" s="651"/>
      <c r="R281" s="651"/>
      <c r="S281" s="651"/>
      <c r="T281" s="651"/>
      <c r="U281" s="651"/>
      <c r="V281" s="651"/>
      <c r="W281" s="651"/>
      <c r="X281" s="651"/>
      <c r="Y281" s="651"/>
      <c r="Z281" s="651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51"/>
      <c r="BL281" s="651"/>
      <c r="BM281" s="651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  <c r="BX281" s="651"/>
      <c r="BY281" s="651"/>
      <c r="BZ281" s="651"/>
      <c r="CA281" s="651"/>
      <c r="CB281" s="651"/>
      <c r="CC281" s="651"/>
      <c r="CD281" s="651"/>
      <c r="CE281" s="651"/>
      <c r="CF281" s="651"/>
      <c r="CG281" s="651"/>
      <c r="CH281" s="651"/>
      <c r="CI281" s="651"/>
      <c r="CJ281" s="651"/>
      <c r="CK281" s="651"/>
      <c r="CL281" s="651"/>
      <c r="CM281" s="651"/>
      <c r="CN281" s="651"/>
      <c r="CO281" s="651"/>
      <c r="CP281" s="651"/>
      <c r="CQ281" s="651"/>
      <c r="CR281" s="651"/>
      <c r="CS281" s="651"/>
      <c r="CT281" s="651"/>
      <c r="CU281" s="651"/>
      <c r="CV281" s="651"/>
      <c r="CW281" s="651"/>
      <c r="CX281" s="651"/>
      <c r="CY281" s="651"/>
      <c r="CZ281" s="651"/>
      <c r="DA281" s="651"/>
      <c r="DB281" s="651"/>
      <c r="DC281" s="651"/>
      <c r="DD281" s="651"/>
      <c r="DE281" s="651"/>
      <c r="DF281" s="651"/>
      <c r="DG281" s="651"/>
      <c r="DH281" s="651"/>
      <c r="DI281" s="651"/>
      <c r="DJ281" s="651"/>
      <c r="DK281" s="651"/>
      <c r="DL281" s="651"/>
      <c r="DM281" s="651"/>
      <c r="DN281" s="651"/>
      <c r="DO281" s="651"/>
      <c r="DP281" s="651"/>
      <c r="DQ281" s="651"/>
      <c r="DR281" s="651"/>
      <c r="DS281" s="651"/>
      <c r="DT281" s="651"/>
      <c r="DU281" s="651"/>
      <c r="DV281" s="651"/>
      <c r="DW281" s="651"/>
      <c r="DX281" s="651"/>
      <c r="DY281" s="651"/>
    </row>
    <row r="282" ht="12.0" customHeight="1">
      <c r="A282" s="651"/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651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  <c r="BX282" s="651"/>
      <c r="BY282" s="651"/>
      <c r="BZ282" s="651"/>
      <c r="CA282" s="651"/>
      <c r="CB282" s="651"/>
      <c r="CC282" s="651"/>
      <c r="CD282" s="651"/>
      <c r="CE282" s="651"/>
      <c r="CF282" s="651"/>
      <c r="CG282" s="651"/>
      <c r="CH282" s="651"/>
      <c r="CI282" s="651"/>
      <c r="CJ282" s="651"/>
      <c r="CK282" s="651"/>
      <c r="CL282" s="651"/>
      <c r="CM282" s="651"/>
      <c r="CN282" s="651"/>
      <c r="CO282" s="651"/>
      <c r="CP282" s="651"/>
      <c r="CQ282" s="651"/>
      <c r="CR282" s="651"/>
      <c r="CS282" s="651"/>
      <c r="CT282" s="651"/>
      <c r="CU282" s="651"/>
      <c r="CV282" s="651"/>
      <c r="CW282" s="651"/>
      <c r="CX282" s="651"/>
      <c r="CY282" s="651"/>
      <c r="CZ282" s="651"/>
      <c r="DA282" s="651"/>
      <c r="DB282" s="651"/>
      <c r="DC282" s="651"/>
      <c r="DD282" s="651"/>
      <c r="DE282" s="651"/>
      <c r="DF282" s="651"/>
      <c r="DG282" s="651"/>
      <c r="DH282" s="651"/>
      <c r="DI282" s="651"/>
      <c r="DJ282" s="651"/>
      <c r="DK282" s="651"/>
      <c r="DL282" s="651"/>
      <c r="DM282" s="651"/>
      <c r="DN282" s="651"/>
      <c r="DO282" s="651"/>
      <c r="DP282" s="651"/>
      <c r="DQ282" s="651"/>
      <c r="DR282" s="651"/>
      <c r="DS282" s="651"/>
      <c r="DT282" s="651"/>
      <c r="DU282" s="651"/>
      <c r="DV282" s="651"/>
      <c r="DW282" s="651"/>
      <c r="DX282" s="651"/>
      <c r="DY282" s="651"/>
    </row>
    <row r="283" ht="12.0" customHeight="1">
      <c r="A283" s="651"/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651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  <c r="BX283" s="651"/>
      <c r="BY283" s="651"/>
      <c r="BZ283" s="651"/>
      <c r="CA283" s="651"/>
      <c r="CB283" s="651"/>
      <c r="CC283" s="651"/>
      <c r="CD283" s="651"/>
      <c r="CE283" s="651"/>
      <c r="CF283" s="651"/>
      <c r="CG283" s="651"/>
      <c r="CH283" s="651"/>
      <c r="CI283" s="651"/>
      <c r="CJ283" s="651"/>
      <c r="CK283" s="651"/>
      <c r="CL283" s="651"/>
      <c r="CM283" s="651"/>
      <c r="CN283" s="651"/>
      <c r="CO283" s="651"/>
      <c r="CP283" s="651"/>
      <c r="CQ283" s="651"/>
      <c r="CR283" s="651"/>
      <c r="CS283" s="651"/>
      <c r="CT283" s="651"/>
      <c r="CU283" s="651"/>
      <c r="CV283" s="651"/>
      <c r="CW283" s="651"/>
      <c r="CX283" s="651"/>
      <c r="CY283" s="651"/>
      <c r="CZ283" s="651"/>
      <c r="DA283" s="651"/>
      <c r="DB283" s="651"/>
      <c r="DC283" s="651"/>
      <c r="DD283" s="651"/>
      <c r="DE283" s="651"/>
      <c r="DF283" s="651"/>
      <c r="DG283" s="651"/>
      <c r="DH283" s="651"/>
      <c r="DI283" s="651"/>
      <c r="DJ283" s="651"/>
      <c r="DK283" s="651"/>
      <c r="DL283" s="651"/>
      <c r="DM283" s="651"/>
      <c r="DN283" s="651"/>
      <c r="DO283" s="651"/>
      <c r="DP283" s="651"/>
      <c r="DQ283" s="651"/>
      <c r="DR283" s="651"/>
      <c r="DS283" s="651"/>
      <c r="DT283" s="651"/>
      <c r="DU283" s="651"/>
      <c r="DV283" s="651"/>
      <c r="DW283" s="651"/>
      <c r="DX283" s="651"/>
      <c r="DY283" s="651"/>
    </row>
    <row r="284" ht="12.0" customHeight="1">
      <c r="A284" s="651"/>
      <c r="B284" s="651"/>
      <c r="C284" s="651"/>
      <c r="D284" s="651"/>
      <c r="E284" s="651"/>
      <c r="F284" s="651"/>
      <c r="G284" s="651"/>
      <c r="H284" s="651"/>
      <c r="I284" s="651"/>
      <c r="J284" s="651"/>
      <c r="K284" s="651"/>
      <c r="L284" s="651"/>
      <c r="M284" s="651"/>
      <c r="N284" s="651"/>
      <c r="O284" s="651"/>
      <c r="P284" s="651"/>
      <c r="Q284" s="651"/>
      <c r="R284" s="651"/>
      <c r="S284" s="651"/>
      <c r="T284" s="651"/>
      <c r="U284" s="651"/>
      <c r="V284" s="651"/>
      <c r="W284" s="651"/>
      <c r="X284" s="651"/>
      <c r="Y284" s="651"/>
      <c r="Z284" s="651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651"/>
      <c r="BL284" s="651"/>
      <c r="BM284" s="651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  <c r="BX284" s="651"/>
      <c r="BY284" s="651"/>
      <c r="BZ284" s="651"/>
      <c r="CA284" s="651"/>
      <c r="CB284" s="651"/>
      <c r="CC284" s="651"/>
      <c r="CD284" s="651"/>
      <c r="CE284" s="651"/>
      <c r="CF284" s="651"/>
      <c r="CG284" s="651"/>
      <c r="CH284" s="651"/>
      <c r="CI284" s="651"/>
      <c r="CJ284" s="651"/>
      <c r="CK284" s="651"/>
      <c r="CL284" s="651"/>
      <c r="CM284" s="651"/>
      <c r="CN284" s="651"/>
      <c r="CO284" s="651"/>
      <c r="CP284" s="651"/>
      <c r="CQ284" s="651"/>
      <c r="CR284" s="651"/>
      <c r="CS284" s="651"/>
      <c r="CT284" s="651"/>
      <c r="CU284" s="651"/>
      <c r="CV284" s="651"/>
      <c r="CW284" s="651"/>
      <c r="CX284" s="651"/>
      <c r="CY284" s="651"/>
      <c r="CZ284" s="651"/>
      <c r="DA284" s="651"/>
      <c r="DB284" s="651"/>
      <c r="DC284" s="651"/>
      <c r="DD284" s="651"/>
      <c r="DE284" s="651"/>
      <c r="DF284" s="651"/>
      <c r="DG284" s="651"/>
      <c r="DH284" s="651"/>
      <c r="DI284" s="651"/>
      <c r="DJ284" s="651"/>
      <c r="DK284" s="651"/>
      <c r="DL284" s="651"/>
      <c r="DM284" s="651"/>
      <c r="DN284" s="651"/>
      <c r="DO284" s="651"/>
      <c r="DP284" s="651"/>
      <c r="DQ284" s="651"/>
      <c r="DR284" s="651"/>
      <c r="DS284" s="651"/>
      <c r="DT284" s="651"/>
      <c r="DU284" s="651"/>
      <c r="DV284" s="651"/>
      <c r="DW284" s="651"/>
      <c r="DX284" s="651"/>
      <c r="DY284" s="651"/>
    </row>
    <row r="285" ht="12.0" customHeight="1">
      <c r="A285" s="651"/>
      <c r="B285" s="651"/>
      <c r="C285" s="651"/>
      <c r="D285" s="651"/>
      <c r="E285" s="651"/>
      <c r="F285" s="651"/>
      <c r="G285" s="651"/>
      <c r="H285" s="651"/>
      <c r="I285" s="651"/>
      <c r="J285" s="651"/>
      <c r="K285" s="651"/>
      <c r="L285" s="651"/>
      <c r="M285" s="651"/>
      <c r="N285" s="651"/>
      <c r="O285" s="651"/>
      <c r="P285" s="651"/>
      <c r="Q285" s="651"/>
      <c r="R285" s="651"/>
      <c r="S285" s="651"/>
      <c r="T285" s="651"/>
      <c r="U285" s="651"/>
      <c r="V285" s="651"/>
      <c r="W285" s="651"/>
      <c r="X285" s="651"/>
      <c r="Y285" s="651"/>
      <c r="Z285" s="651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51"/>
      <c r="BL285" s="651"/>
      <c r="BM285" s="651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  <c r="BX285" s="651"/>
      <c r="BY285" s="651"/>
      <c r="BZ285" s="651"/>
      <c r="CA285" s="651"/>
      <c r="CB285" s="651"/>
      <c r="CC285" s="651"/>
      <c r="CD285" s="651"/>
      <c r="CE285" s="651"/>
      <c r="CF285" s="651"/>
      <c r="CG285" s="651"/>
      <c r="CH285" s="651"/>
      <c r="CI285" s="651"/>
      <c r="CJ285" s="651"/>
      <c r="CK285" s="651"/>
      <c r="CL285" s="651"/>
      <c r="CM285" s="651"/>
      <c r="CN285" s="651"/>
      <c r="CO285" s="651"/>
      <c r="CP285" s="651"/>
      <c r="CQ285" s="651"/>
      <c r="CR285" s="651"/>
      <c r="CS285" s="651"/>
      <c r="CT285" s="651"/>
      <c r="CU285" s="651"/>
      <c r="CV285" s="651"/>
      <c r="CW285" s="651"/>
      <c r="CX285" s="651"/>
      <c r="CY285" s="651"/>
      <c r="CZ285" s="651"/>
      <c r="DA285" s="651"/>
      <c r="DB285" s="651"/>
      <c r="DC285" s="651"/>
      <c r="DD285" s="651"/>
      <c r="DE285" s="651"/>
      <c r="DF285" s="651"/>
      <c r="DG285" s="651"/>
      <c r="DH285" s="651"/>
      <c r="DI285" s="651"/>
      <c r="DJ285" s="651"/>
      <c r="DK285" s="651"/>
      <c r="DL285" s="651"/>
      <c r="DM285" s="651"/>
      <c r="DN285" s="651"/>
      <c r="DO285" s="651"/>
      <c r="DP285" s="651"/>
      <c r="DQ285" s="651"/>
      <c r="DR285" s="651"/>
      <c r="DS285" s="651"/>
      <c r="DT285" s="651"/>
      <c r="DU285" s="651"/>
      <c r="DV285" s="651"/>
      <c r="DW285" s="651"/>
      <c r="DX285" s="651"/>
      <c r="DY285" s="651"/>
    </row>
    <row r="286" ht="12.0" customHeight="1">
      <c r="A286" s="651"/>
      <c r="B286" s="651"/>
      <c r="C286" s="651"/>
      <c r="D286" s="651"/>
      <c r="E286" s="651"/>
      <c r="F286" s="651"/>
      <c r="G286" s="651"/>
      <c r="H286" s="651"/>
      <c r="I286" s="651"/>
      <c r="J286" s="651"/>
      <c r="K286" s="651"/>
      <c r="L286" s="651"/>
      <c r="M286" s="651"/>
      <c r="N286" s="651"/>
      <c r="O286" s="651"/>
      <c r="P286" s="651"/>
      <c r="Q286" s="651"/>
      <c r="R286" s="651"/>
      <c r="S286" s="651"/>
      <c r="T286" s="651"/>
      <c r="U286" s="651"/>
      <c r="V286" s="651"/>
      <c r="W286" s="651"/>
      <c r="X286" s="651"/>
      <c r="Y286" s="651"/>
      <c r="Z286" s="651"/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651"/>
      <c r="BL286" s="651"/>
      <c r="BM286" s="651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  <c r="BX286" s="651"/>
      <c r="BY286" s="651"/>
      <c r="BZ286" s="651"/>
      <c r="CA286" s="651"/>
      <c r="CB286" s="651"/>
      <c r="CC286" s="651"/>
      <c r="CD286" s="651"/>
      <c r="CE286" s="651"/>
      <c r="CF286" s="651"/>
      <c r="CG286" s="651"/>
      <c r="CH286" s="651"/>
      <c r="CI286" s="651"/>
      <c r="CJ286" s="651"/>
      <c r="CK286" s="651"/>
      <c r="CL286" s="651"/>
      <c r="CM286" s="651"/>
      <c r="CN286" s="651"/>
      <c r="CO286" s="651"/>
      <c r="CP286" s="651"/>
      <c r="CQ286" s="651"/>
      <c r="CR286" s="651"/>
      <c r="CS286" s="651"/>
      <c r="CT286" s="651"/>
      <c r="CU286" s="651"/>
      <c r="CV286" s="651"/>
      <c r="CW286" s="651"/>
      <c r="CX286" s="651"/>
      <c r="CY286" s="651"/>
      <c r="CZ286" s="651"/>
      <c r="DA286" s="651"/>
      <c r="DB286" s="651"/>
      <c r="DC286" s="651"/>
      <c r="DD286" s="651"/>
      <c r="DE286" s="651"/>
      <c r="DF286" s="651"/>
      <c r="DG286" s="651"/>
      <c r="DH286" s="651"/>
      <c r="DI286" s="651"/>
      <c r="DJ286" s="651"/>
      <c r="DK286" s="651"/>
      <c r="DL286" s="651"/>
      <c r="DM286" s="651"/>
      <c r="DN286" s="651"/>
      <c r="DO286" s="651"/>
      <c r="DP286" s="651"/>
      <c r="DQ286" s="651"/>
      <c r="DR286" s="651"/>
      <c r="DS286" s="651"/>
      <c r="DT286" s="651"/>
      <c r="DU286" s="651"/>
      <c r="DV286" s="651"/>
      <c r="DW286" s="651"/>
      <c r="DX286" s="651"/>
      <c r="DY286" s="651"/>
    </row>
    <row r="287" ht="12.0" customHeight="1">
      <c r="A287" s="651"/>
      <c r="B287" s="651"/>
      <c r="C287" s="651"/>
      <c r="D287" s="651"/>
      <c r="E287" s="651"/>
      <c r="F287" s="651"/>
      <c r="G287" s="651"/>
      <c r="H287" s="651"/>
      <c r="I287" s="651"/>
      <c r="J287" s="651"/>
      <c r="K287" s="651"/>
      <c r="L287" s="651"/>
      <c r="M287" s="651"/>
      <c r="N287" s="651"/>
      <c r="O287" s="651"/>
      <c r="P287" s="651"/>
      <c r="Q287" s="651"/>
      <c r="R287" s="651"/>
      <c r="S287" s="651"/>
      <c r="T287" s="651"/>
      <c r="U287" s="651"/>
      <c r="V287" s="651"/>
      <c r="W287" s="651"/>
      <c r="X287" s="651"/>
      <c r="Y287" s="651"/>
      <c r="Z287" s="651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651"/>
      <c r="BL287" s="651"/>
      <c r="BM287" s="651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  <c r="BX287" s="651"/>
      <c r="BY287" s="651"/>
      <c r="BZ287" s="651"/>
      <c r="CA287" s="651"/>
      <c r="CB287" s="651"/>
      <c r="CC287" s="651"/>
      <c r="CD287" s="651"/>
      <c r="CE287" s="651"/>
      <c r="CF287" s="651"/>
      <c r="CG287" s="651"/>
      <c r="CH287" s="651"/>
      <c r="CI287" s="651"/>
      <c r="CJ287" s="651"/>
      <c r="CK287" s="651"/>
      <c r="CL287" s="651"/>
      <c r="CM287" s="651"/>
      <c r="CN287" s="651"/>
      <c r="CO287" s="651"/>
      <c r="CP287" s="651"/>
      <c r="CQ287" s="651"/>
      <c r="CR287" s="651"/>
      <c r="CS287" s="651"/>
      <c r="CT287" s="651"/>
      <c r="CU287" s="651"/>
      <c r="CV287" s="651"/>
      <c r="CW287" s="651"/>
      <c r="CX287" s="651"/>
      <c r="CY287" s="651"/>
      <c r="CZ287" s="651"/>
      <c r="DA287" s="651"/>
      <c r="DB287" s="651"/>
      <c r="DC287" s="651"/>
      <c r="DD287" s="651"/>
      <c r="DE287" s="651"/>
      <c r="DF287" s="651"/>
      <c r="DG287" s="651"/>
      <c r="DH287" s="651"/>
      <c r="DI287" s="651"/>
      <c r="DJ287" s="651"/>
      <c r="DK287" s="651"/>
      <c r="DL287" s="651"/>
      <c r="DM287" s="651"/>
      <c r="DN287" s="651"/>
      <c r="DO287" s="651"/>
      <c r="DP287" s="651"/>
      <c r="DQ287" s="651"/>
      <c r="DR287" s="651"/>
      <c r="DS287" s="651"/>
      <c r="DT287" s="651"/>
      <c r="DU287" s="651"/>
      <c r="DV287" s="651"/>
      <c r="DW287" s="651"/>
      <c r="DX287" s="651"/>
      <c r="DY287" s="651"/>
    </row>
    <row r="288" ht="12.0" customHeight="1">
      <c r="A288" s="651"/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651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  <c r="BX288" s="651"/>
      <c r="BY288" s="651"/>
      <c r="BZ288" s="651"/>
      <c r="CA288" s="651"/>
      <c r="CB288" s="651"/>
      <c r="CC288" s="651"/>
      <c r="CD288" s="651"/>
      <c r="CE288" s="651"/>
      <c r="CF288" s="651"/>
      <c r="CG288" s="651"/>
      <c r="CH288" s="651"/>
      <c r="CI288" s="651"/>
      <c r="CJ288" s="651"/>
      <c r="CK288" s="651"/>
      <c r="CL288" s="651"/>
      <c r="CM288" s="651"/>
      <c r="CN288" s="651"/>
      <c r="CO288" s="651"/>
      <c r="CP288" s="651"/>
      <c r="CQ288" s="651"/>
      <c r="CR288" s="651"/>
      <c r="CS288" s="651"/>
      <c r="CT288" s="651"/>
      <c r="CU288" s="651"/>
      <c r="CV288" s="651"/>
      <c r="CW288" s="651"/>
      <c r="CX288" s="651"/>
      <c r="CY288" s="651"/>
      <c r="CZ288" s="651"/>
      <c r="DA288" s="651"/>
      <c r="DB288" s="651"/>
      <c r="DC288" s="651"/>
      <c r="DD288" s="651"/>
      <c r="DE288" s="651"/>
      <c r="DF288" s="651"/>
      <c r="DG288" s="651"/>
      <c r="DH288" s="651"/>
      <c r="DI288" s="651"/>
      <c r="DJ288" s="651"/>
      <c r="DK288" s="651"/>
      <c r="DL288" s="651"/>
      <c r="DM288" s="651"/>
      <c r="DN288" s="651"/>
      <c r="DO288" s="651"/>
      <c r="DP288" s="651"/>
      <c r="DQ288" s="651"/>
      <c r="DR288" s="651"/>
      <c r="DS288" s="651"/>
      <c r="DT288" s="651"/>
      <c r="DU288" s="651"/>
      <c r="DV288" s="651"/>
      <c r="DW288" s="651"/>
      <c r="DX288" s="651"/>
      <c r="DY288" s="651"/>
    </row>
    <row r="289" ht="12.0" customHeight="1">
      <c r="A289" s="651"/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651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  <c r="BX289" s="651"/>
      <c r="BY289" s="651"/>
      <c r="BZ289" s="651"/>
      <c r="CA289" s="651"/>
      <c r="CB289" s="651"/>
      <c r="CC289" s="651"/>
      <c r="CD289" s="651"/>
      <c r="CE289" s="651"/>
      <c r="CF289" s="651"/>
      <c r="CG289" s="651"/>
      <c r="CH289" s="651"/>
      <c r="CI289" s="651"/>
      <c r="CJ289" s="651"/>
      <c r="CK289" s="651"/>
      <c r="CL289" s="651"/>
      <c r="CM289" s="651"/>
      <c r="CN289" s="651"/>
      <c r="CO289" s="651"/>
      <c r="CP289" s="651"/>
      <c r="CQ289" s="651"/>
      <c r="CR289" s="651"/>
      <c r="CS289" s="651"/>
      <c r="CT289" s="651"/>
      <c r="CU289" s="651"/>
      <c r="CV289" s="651"/>
      <c r="CW289" s="651"/>
      <c r="CX289" s="651"/>
      <c r="CY289" s="651"/>
      <c r="CZ289" s="651"/>
      <c r="DA289" s="651"/>
      <c r="DB289" s="651"/>
      <c r="DC289" s="651"/>
      <c r="DD289" s="651"/>
      <c r="DE289" s="651"/>
      <c r="DF289" s="651"/>
      <c r="DG289" s="651"/>
      <c r="DH289" s="651"/>
      <c r="DI289" s="651"/>
      <c r="DJ289" s="651"/>
      <c r="DK289" s="651"/>
      <c r="DL289" s="651"/>
      <c r="DM289" s="651"/>
      <c r="DN289" s="651"/>
      <c r="DO289" s="651"/>
      <c r="DP289" s="651"/>
      <c r="DQ289" s="651"/>
      <c r="DR289" s="651"/>
      <c r="DS289" s="651"/>
      <c r="DT289" s="651"/>
      <c r="DU289" s="651"/>
      <c r="DV289" s="651"/>
      <c r="DW289" s="651"/>
      <c r="DX289" s="651"/>
      <c r="DY289" s="651"/>
    </row>
    <row r="290" ht="12.0" customHeight="1">
      <c r="A290" s="651"/>
      <c r="B290" s="651"/>
      <c r="C290" s="651"/>
      <c r="D290" s="651"/>
      <c r="E290" s="651"/>
      <c r="F290" s="651"/>
      <c r="G290" s="651"/>
      <c r="H290" s="651"/>
      <c r="I290" s="651"/>
      <c r="J290" s="651"/>
      <c r="K290" s="651"/>
      <c r="L290" s="651"/>
      <c r="M290" s="651"/>
      <c r="N290" s="651"/>
      <c r="O290" s="651"/>
      <c r="P290" s="651"/>
      <c r="Q290" s="651"/>
      <c r="R290" s="651"/>
      <c r="S290" s="651"/>
      <c r="T290" s="651"/>
      <c r="U290" s="651"/>
      <c r="V290" s="651"/>
      <c r="W290" s="651"/>
      <c r="X290" s="651"/>
      <c r="Y290" s="651"/>
      <c r="Z290" s="651"/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651"/>
      <c r="BL290" s="651"/>
      <c r="BM290" s="651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  <c r="BX290" s="651"/>
      <c r="BY290" s="651"/>
      <c r="BZ290" s="651"/>
      <c r="CA290" s="651"/>
      <c r="CB290" s="651"/>
      <c r="CC290" s="651"/>
      <c r="CD290" s="651"/>
      <c r="CE290" s="651"/>
      <c r="CF290" s="651"/>
      <c r="CG290" s="651"/>
      <c r="CH290" s="651"/>
      <c r="CI290" s="651"/>
      <c r="CJ290" s="651"/>
      <c r="CK290" s="651"/>
      <c r="CL290" s="651"/>
      <c r="CM290" s="651"/>
      <c r="CN290" s="651"/>
      <c r="CO290" s="651"/>
      <c r="CP290" s="651"/>
      <c r="CQ290" s="651"/>
      <c r="CR290" s="651"/>
      <c r="CS290" s="651"/>
      <c r="CT290" s="651"/>
      <c r="CU290" s="651"/>
      <c r="CV290" s="651"/>
      <c r="CW290" s="651"/>
      <c r="CX290" s="651"/>
      <c r="CY290" s="651"/>
      <c r="CZ290" s="651"/>
      <c r="DA290" s="651"/>
      <c r="DB290" s="651"/>
      <c r="DC290" s="651"/>
      <c r="DD290" s="651"/>
      <c r="DE290" s="651"/>
      <c r="DF290" s="651"/>
      <c r="DG290" s="651"/>
      <c r="DH290" s="651"/>
      <c r="DI290" s="651"/>
      <c r="DJ290" s="651"/>
      <c r="DK290" s="651"/>
      <c r="DL290" s="651"/>
      <c r="DM290" s="651"/>
      <c r="DN290" s="651"/>
      <c r="DO290" s="651"/>
      <c r="DP290" s="651"/>
      <c r="DQ290" s="651"/>
      <c r="DR290" s="651"/>
      <c r="DS290" s="651"/>
      <c r="DT290" s="651"/>
      <c r="DU290" s="651"/>
      <c r="DV290" s="651"/>
      <c r="DW290" s="651"/>
      <c r="DX290" s="651"/>
      <c r="DY290" s="651"/>
    </row>
    <row r="291" ht="12.0" customHeight="1">
      <c r="A291" s="651"/>
      <c r="B291" s="651"/>
      <c r="C291" s="651"/>
      <c r="D291" s="651"/>
      <c r="E291" s="651"/>
      <c r="F291" s="651"/>
      <c r="G291" s="651"/>
      <c r="H291" s="651"/>
      <c r="I291" s="651"/>
      <c r="J291" s="651"/>
      <c r="K291" s="651"/>
      <c r="L291" s="651"/>
      <c r="M291" s="651"/>
      <c r="N291" s="651"/>
      <c r="O291" s="651"/>
      <c r="P291" s="651"/>
      <c r="Q291" s="651"/>
      <c r="R291" s="651"/>
      <c r="S291" s="651"/>
      <c r="T291" s="651"/>
      <c r="U291" s="651"/>
      <c r="V291" s="651"/>
      <c r="W291" s="651"/>
      <c r="X291" s="651"/>
      <c r="Y291" s="651"/>
      <c r="Z291" s="651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651"/>
      <c r="BL291" s="651"/>
      <c r="BM291" s="651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  <c r="BX291" s="651"/>
      <c r="BY291" s="651"/>
      <c r="BZ291" s="651"/>
      <c r="CA291" s="651"/>
      <c r="CB291" s="651"/>
      <c r="CC291" s="651"/>
      <c r="CD291" s="651"/>
      <c r="CE291" s="651"/>
      <c r="CF291" s="651"/>
      <c r="CG291" s="651"/>
      <c r="CH291" s="651"/>
      <c r="CI291" s="651"/>
      <c r="CJ291" s="651"/>
      <c r="CK291" s="651"/>
      <c r="CL291" s="651"/>
      <c r="CM291" s="651"/>
      <c r="CN291" s="651"/>
      <c r="CO291" s="651"/>
      <c r="CP291" s="651"/>
      <c r="CQ291" s="651"/>
      <c r="CR291" s="651"/>
      <c r="CS291" s="651"/>
      <c r="CT291" s="651"/>
      <c r="CU291" s="651"/>
      <c r="CV291" s="651"/>
      <c r="CW291" s="651"/>
      <c r="CX291" s="651"/>
      <c r="CY291" s="651"/>
      <c r="CZ291" s="651"/>
      <c r="DA291" s="651"/>
      <c r="DB291" s="651"/>
      <c r="DC291" s="651"/>
      <c r="DD291" s="651"/>
      <c r="DE291" s="651"/>
      <c r="DF291" s="651"/>
      <c r="DG291" s="651"/>
      <c r="DH291" s="651"/>
      <c r="DI291" s="651"/>
      <c r="DJ291" s="651"/>
      <c r="DK291" s="651"/>
      <c r="DL291" s="651"/>
      <c r="DM291" s="651"/>
      <c r="DN291" s="651"/>
      <c r="DO291" s="651"/>
      <c r="DP291" s="651"/>
      <c r="DQ291" s="651"/>
      <c r="DR291" s="651"/>
      <c r="DS291" s="651"/>
      <c r="DT291" s="651"/>
      <c r="DU291" s="651"/>
      <c r="DV291" s="651"/>
      <c r="DW291" s="651"/>
      <c r="DX291" s="651"/>
      <c r="DY291" s="651"/>
    </row>
    <row r="292" ht="12.0" customHeight="1">
      <c r="A292" s="651"/>
      <c r="B292" s="651"/>
      <c r="C292" s="651"/>
      <c r="D292" s="651"/>
      <c r="E292" s="651"/>
      <c r="F292" s="651"/>
      <c r="G292" s="651"/>
      <c r="H292" s="651"/>
      <c r="I292" s="651"/>
      <c r="J292" s="651"/>
      <c r="K292" s="651"/>
      <c r="L292" s="651"/>
      <c r="M292" s="651"/>
      <c r="N292" s="651"/>
      <c r="O292" s="651"/>
      <c r="P292" s="651"/>
      <c r="Q292" s="651"/>
      <c r="R292" s="651"/>
      <c r="S292" s="651"/>
      <c r="T292" s="651"/>
      <c r="U292" s="651"/>
      <c r="V292" s="651"/>
      <c r="W292" s="651"/>
      <c r="X292" s="651"/>
      <c r="Y292" s="651"/>
      <c r="Z292" s="651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651"/>
      <c r="BL292" s="651"/>
      <c r="BM292" s="651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  <c r="BX292" s="651"/>
      <c r="BY292" s="651"/>
      <c r="BZ292" s="651"/>
      <c r="CA292" s="651"/>
      <c r="CB292" s="651"/>
      <c r="CC292" s="651"/>
      <c r="CD292" s="651"/>
      <c r="CE292" s="651"/>
      <c r="CF292" s="651"/>
      <c r="CG292" s="651"/>
      <c r="CH292" s="651"/>
      <c r="CI292" s="651"/>
      <c r="CJ292" s="651"/>
      <c r="CK292" s="651"/>
      <c r="CL292" s="651"/>
      <c r="CM292" s="651"/>
      <c r="CN292" s="651"/>
      <c r="CO292" s="651"/>
      <c r="CP292" s="651"/>
      <c r="CQ292" s="651"/>
      <c r="CR292" s="651"/>
      <c r="CS292" s="651"/>
      <c r="CT292" s="651"/>
      <c r="CU292" s="651"/>
      <c r="CV292" s="651"/>
      <c r="CW292" s="651"/>
      <c r="CX292" s="651"/>
      <c r="CY292" s="651"/>
      <c r="CZ292" s="651"/>
      <c r="DA292" s="651"/>
      <c r="DB292" s="651"/>
      <c r="DC292" s="651"/>
      <c r="DD292" s="651"/>
      <c r="DE292" s="651"/>
      <c r="DF292" s="651"/>
      <c r="DG292" s="651"/>
      <c r="DH292" s="651"/>
      <c r="DI292" s="651"/>
      <c r="DJ292" s="651"/>
      <c r="DK292" s="651"/>
      <c r="DL292" s="651"/>
      <c r="DM292" s="651"/>
      <c r="DN292" s="651"/>
      <c r="DO292" s="651"/>
      <c r="DP292" s="651"/>
      <c r="DQ292" s="651"/>
      <c r="DR292" s="651"/>
      <c r="DS292" s="651"/>
      <c r="DT292" s="651"/>
      <c r="DU292" s="651"/>
      <c r="DV292" s="651"/>
      <c r="DW292" s="651"/>
      <c r="DX292" s="651"/>
      <c r="DY292" s="651"/>
    </row>
    <row r="293" ht="12.0" customHeight="1">
      <c r="A293" s="651"/>
      <c r="B293" s="651"/>
      <c r="C293" s="651"/>
      <c r="D293" s="651"/>
      <c r="E293" s="651"/>
      <c r="F293" s="651"/>
      <c r="G293" s="651"/>
      <c r="H293" s="651"/>
      <c r="I293" s="651"/>
      <c r="J293" s="651"/>
      <c r="K293" s="651"/>
      <c r="L293" s="651"/>
      <c r="M293" s="651"/>
      <c r="N293" s="651"/>
      <c r="O293" s="651"/>
      <c r="P293" s="651"/>
      <c r="Q293" s="651"/>
      <c r="R293" s="651"/>
      <c r="S293" s="651"/>
      <c r="T293" s="651"/>
      <c r="U293" s="651"/>
      <c r="V293" s="651"/>
      <c r="W293" s="651"/>
      <c r="X293" s="651"/>
      <c r="Y293" s="651"/>
      <c r="Z293" s="651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51"/>
      <c r="BL293" s="651"/>
      <c r="BM293" s="651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  <c r="BX293" s="651"/>
      <c r="BY293" s="651"/>
      <c r="BZ293" s="651"/>
      <c r="CA293" s="651"/>
      <c r="CB293" s="651"/>
      <c r="CC293" s="651"/>
      <c r="CD293" s="651"/>
      <c r="CE293" s="651"/>
      <c r="CF293" s="651"/>
      <c r="CG293" s="651"/>
      <c r="CH293" s="651"/>
      <c r="CI293" s="651"/>
      <c r="CJ293" s="651"/>
      <c r="CK293" s="651"/>
      <c r="CL293" s="651"/>
      <c r="CM293" s="651"/>
      <c r="CN293" s="651"/>
      <c r="CO293" s="651"/>
      <c r="CP293" s="651"/>
      <c r="CQ293" s="651"/>
      <c r="CR293" s="651"/>
      <c r="CS293" s="651"/>
      <c r="CT293" s="651"/>
      <c r="CU293" s="651"/>
      <c r="CV293" s="651"/>
      <c r="CW293" s="651"/>
      <c r="CX293" s="651"/>
      <c r="CY293" s="651"/>
      <c r="CZ293" s="651"/>
      <c r="DA293" s="651"/>
      <c r="DB293" s="651"/>
      <c r="DC293" s="651"/>
      <c r="DD293" s="651"/>
      <c r="DE293" s="651"/>
      <c r="DF293" s="651"/>
      <c r="DG293" s="651"/>
      <c r="DH293" s="651"/>
      <c r="DI293" s="651"/>
      <c r="DJ293" s="651"/>
      <c r="DK293" s="651"/>
      <c r="DL293" s="651"/>
      <c r="DM293" s="651"/>
      <c r="DN293" s="651"/>
      <c r="DO293" s="651"/>
      <c r="DP293" s="651"/>
      <c r="DQ293" s="651"/>
      <c r="DR293" s="651"/>
      <c r="DS293" s="651"/>
      <c r="DT293" s="651"/>
      <c r="DU293" s="651"/>
      <c r="DV293" s="651"/>
      <c r="DW293" s="651"/>
      <c r="DX293" s="651"/>
      <c r="DY293" s="651"/>
    </row>
    <row r="294" ht="12.0" customHeight="1">
      <c r="A294" s="651"/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651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  <c r="BX294" s="651"/>
      <c r="BY294" s="651"/>
      <c r="BZ294" s="651"/>
      <c r="CA294" s="651"/>
      <c r="CB294" s="651"/>
      <c r="CC294" s="651"/>
      <c r="CD294" s="651"/>
      <c r="CE294" s="651"/>
      <c r="CF294" s="651"/>
      <c r="CG294" s="651"/>
      <c r="CH294" s="651"/>
      <c r="CI294" s="651"/>
      <c r="CJ294" s="651"/>
      <c r="CK294" s="651"/>
      <c r="CL294" s="651"/>
      <c r="CM294" s="651"/>
      <c r="CN294" s="651"/>
      <c r="CO294" s="651"/>
      <c r="CP294" s="651"/>
      <c r="CQ294" s="651"/>
      <c r="CR294" s="651"/>
      <c r="CS294" s="651"/>
      <c r="CT294" s="651"/>
      <c r="CU294" s="651"/>
      <c r="CV294" s="651"/>
      <c r="CW294" s="651"/>
      <c r="CX294" s="651"/>
      <c r="CY294" s="651"/>
      <c r="CZ294" s="651"/>
      <c r="DA294" s="651"/>
      <c r="DB294" s="651"/>
      <c r="DC294" s="651"/>
      <c r="DD294" s="651"/>
      <c r="DE294" s="651"/>
      <c r="DF294" s="651"/>
      <c r="DG294" s="651"/>
      <c r="DH294" s="651"/>
      <c r="DI294" s="651"/>
      <c r="DJ294" s="651"/>
      <c r="DK294" s="651"/>
      <c r="DL294" s="651"/>
      <c r="DM294" s="651"/>
      <c r="DN294" s="651"/>
      <c r="DO294" s="651"/>
      <c r="DP294" s="651"/>
      <c r="DQ294" s="651"/>
      <c r="DR294" s="651"/>
      <c r="DS294" s="651"/>
      <c r="DT294" s="651"/>
      <c r="DU294" s="651"/>
      <c r="DV294" s="651"/>
      <c r="DW294" s="651"/>
      <c r="DX294" s="651"/>
      <c r="DY294" s="651"/>
    </row>
    <row r="295" ht="12.0" customHeight="1">
      <c r="A295" s="651"/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651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  <c r="BX295" s="651"/>
      <c r="BY295" s="651"/>
      <c r="BZ295" s="651"/>
      <c r="CA295" s="651"/>
      <c r="CB295" s="651"/>
      <c r="CC295" s="651"/>
      <c r="CD295" s="651"/>
      <c r="CE295" s="651"/>
      <c r="CF295" s="651"/>
      <c r="CG295" s="651"/>
      <c r="CH295" s="651"/>
      <c r="CI295" s="651"/>
      <c r="CJ295" s="651"/>
      <c r="CK295" s="651"/>
      <c r="CL295" s="651"/>
      <c r="CM295" s="651"/>
      <c r="CN295" s="651"/>
      <c r="CO295" s="651"/>
      <c r="CP295" s="651"/>
      <c r="CQ295" s="651"/>
      <c r="CR295" s="651"/>
      <c r="CS295" s="651"/>
      <c r="CT295" s="651"/>
      <c r="CU295" s="651"/>
      <c r="CV295" s="651"/>
      <c r="CW295" s="651"/>
      <c r="CX295" s="651"/>
      <c r="CY295" s="651"/>
      <c r="CZ295" s="651"/>
      <c r="DA295" s="651"/>
      <c r="DB295" s="651"/>
      <c r="DC295" s="651"/>
      <c r="DD295" s="651"/>
      <c r="DE295" s="651"/>
      <c r="DF295" s="651"/>
      <c r="DG295" s="651"/>
      <c r="DH295" s="651"/>
      <c r="DI295" s="651"/>
      <c r="DJ295" s="651"/>
      <c r="DK295" s="651"/>
      <c r="DL295" s="651"/>
      <c r="DM295" s="651"/>
      <c r="DN295" s="651"/>
      <c r="DO295" s="651"/>
      <c r="DP295" s="651"/>
      <c r="DQ295" s="651"/>
      <c r="DR295" s="651"/>
      <c r="DS295" s="651"/>
      <c r="DT295" s="651"/>
      <c r="DU295" s="651"/>
      <c r="DV295" s="651"/>
      <c r="DW295" s="651"/>
      <c r="DX295" s="651"/>
      <c r="DY295" s="651"/>
    </row>
    <row r="296" ht="12.0" customHeight="1">
      <c r="A296" s="651"/>
      <c r="B296" s="651"/>
      <c r="C296" s="651"/>
      <c r="D296" s="651"/>
      <c r="E296" s="651"/>
      <c r="F296" s="651"/>
      <c r="G296" s="651"/>
      <c r="H296" s="651"/>
      <c r="I296" s="651"/>
      <c r="J296" s="651"/>
      <c r="K296" s="651"/>
      <c r="L296" s="651"/>
      <c r="M296" s="651"/>
      <c r="N296" s="651"/>
      <c r="O296" s="651"/>
      <c r="P296" s="651"/>
      <c r="Q296" s="651"/>
      <c r="R296" s="651"/>
      <c r="S296" s="651"/>
      <c r="T296" s="651"/>
      <c r="U296" s="651"/>
      <c r="V296" s="651"/>
      <c r="W296" s="651"/>
      <c r="X296" s="651"/>
      <c r="Y296" s="651"/>
      <c r="Z296" s="651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651"/>
      <c r="BL296" s="651"/>
      <c r="BM296" s="651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  <c r="BX296" s="651"/>
      <c r="BY296" s="651"/>
      <c r="BZ296" s="651"/>
      <c r="CA296" s="651"/>
      <c r="CB296" s="651"/>
      <c r="CC296" s="651"/>
      <c r="CD296" s="651"/>
      <c r="CE296" s="651"/>
      <c r="CF296" s="651"/>
      <c r="CG296" s="651"/>
      <c r="CH296" s="651"/>
      <c r="CI296" s="651"/>
      <c r="CJ296" s="651"/>
      <c r="CK296" s="651"/>
      <c r="CL296" s="651"/>
      <c r="CM296" s="651"/>
      <c r="CN296" s="651"/>
      <c r="CO296" s="651"/>
      <c r="CP296" s="651"/>
      <c r="CQ296" s="651"/>
      <c r="CR296" s="651"/>
      <c r="CS296" s="651"/>
      <c r="CT296" s="651"/>
      <c r="CU296" s="651"/>
      <c r="CV296" s="651"/>
      <c r="CW296" s="651"/>
      <c r="CX296" s="651"/>
      <c r="CY296" s="651"/>
      <c r="CZ296" s="651"/>
      <c r="DA296" s="651"/>
      <c r="DB296" s="651"/>
      <c r="DC296" s="651"/>
      <c r="DD296" s="651"/>
      <c r="DE296" s="651"/>
      <c r="DF296" s="651"/>
      <c r="DG296" s="651"/>
      <c r="DH296" s="651"/>
      <c r="DI296" s="651"/>
      <c r="DJ296" s="651"/>
      <c r="DK296" s="651"/>
      <c r="DL296" s="651"/>
      <c r="DM296" s="651"/>
      <c r="DN296" s="651"/>
      <c r="DO296" s="651"/>
      <c r="DP296" s="651"/>
      <c r="DQ296" s="651"/>
      <c r="DR296" s="651"/>
      <c r="DS296" s="651"/>
      <c r="DT296" s="651"/>
      <c r="DU296" s="651"/>
      <c r="DV296" s="651"/>
      <c r="DW296" s="651"/>
      <c r="DX296" s="651"/>
      <c r="DY296" s="651"/>
    </row>
    <row r="297" ht="12.0" customHeight="1">
      <c r="A297" s="651"/>
      <c r="B297" s="651"/>
      <c r="C297" s="651"/>
      <c r="D297" s="651"/>
      <c r="E297" s="651"/>
      <c r="F297" s="651"/>
      <c r="G297" s="651"/>
      <c r="H297" s="651"/>
      <c r="I297" s="651"/>
      <c r="J297" s="651"/>
      <c r="K297" s="651"/>
      <c r="L297" s="651"/>
      <c r="M297" s="651"/>
      <c r="N297" s="651"/>
      <c r="O297" s="651"/>
      <c r="P297" s="651"/>
      <c r="Q297" s="651"/>
      <c r="R297" s="651"/>
      <c r="S297" s="651"/>
      <c r="T297" s="651"/>
      <c r="U297" s="651"/>
      <c r="V297" s="651"/>
      <c r="W297" s="651"/>
      <c r="X297" s="651"/>
      <c r="Y297" s="651"/>
      <c r="Z297" s="651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51"/>
      <c r="BL297" s="651"/>
      <c r="BM297" s="651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  <c r="BX297" s="651"/>
      <c r="BY297" s="651"/>
      <c r="BZ297" s="651"/>
      <c r="CA297" s="651"/>
      <c r="CB297" s="651"/>
      <c r="CC297" s="651"/>
      <c r="CD297" s="651"/>
      <c r="CE297" s="651"/>
      <c r="CF297" s="651"/>
      <c r="CG297" s="651"/>
      <c r="CH297" s="651"/>
      <c r="CI297" s="651"/>
      <c r="CJ297" s="651"/>
      <c r="CK297" s="651"/>
      <c r="CL297" s="651"/>
      <c r="CM297" s="651"/>
      <c r="CN297" s="651"/>
      <c r="CO297" s="651"/>
      <c r="CP297" s="651"/>
      <c r="CQ297" s="651"/>
      <c r="CR297" s="651"/>
      <c r="CS297" s="651"/>
      <c r="CT297" s="651"/>
      <c r="CU297" s="651"/>
      <c r="CV297" s="651"/>
      <c r="CW297" s="651"/>
      <c r="CX297" s="651"/>
      <c r="CY297" s="651"/>
      <c r="CZ297" s="651"/>
      <c r="DA297" s="651"/>
      <c r="DB297" s="651"/>
      <c r="DC297" s="651"/>
      <c r="DD297" s="651"/>
      <c r="DE297" s="651"/>
      <c r="DF297" s="651"/>
      <c r="DG297" s="651"/>
      <c r="DH297" s="651"/>
      <c r="DI297" s="651"/>
      <c r="DJ297" s="651"/>
      <c r="DK297" s="651"/>
      <c r="DL297" s="651"/>
      <c r="DM297" s="651"/>
      <c r="DN297" s="651"/>
      <c r="DO297" s="651"/>
      <c r="DP297" s="651"/>
      <c r="DQ297" s="651"/>
      <c r="DR297" s="651"/>
      <c r="DS297" s="651"/>
      <c r="DT297" s="651"/>
      <c r="DU297" s="651"/>
      <c r="DV297" s="651"/>
      <c r="DW297" s="651"/>
      <c r="DX297" s="651"/>
      <c r="DY297" s="651"/>
    </row>
    <row r="298" ht="12.0" customHeight="1">
      <c r="A298" s="651"/>
      <c r="B298" s="651"/>
      <c r="C298" s="651"/>
      <c r="D298" s="651"/>
      <c r="E298" s="651"/>
      <c r="F298" s="651"/>
      <c r="G298" s="651"/>
      <c r="H298" s="651"/>
      <c r="I298" s="651"/>
      <c r="J298" s="651"/>
      <c r="K298" s="651"/>
      <c r="L298" s="651"/>
      <c r="M298" s="651"/>
      <c r="N298" s="651"/>
      <c r="O298" s="651"/>
      <c r="P298" s="651"/>
      <c r="Q298" s="651"/>
      <c r="R298" s="651"/>
      <c r="S298" s="651"/>
      <c r="T298" s="651"/>
      <c r="U298" s="651"/>
      <c r="V298" s="651"/>
      <c r="W298" s="651"/>
      <c r="X298" s="651"/>
      <c r="Y298" s="651"/>
      <c r="Z298" s="651"/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651"/>
      <c r="BL298" s="651"/>
      <c r="BM298" s="651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  <c r="BX298" s="651"/>
      <c r="BY298" s="651"/>
      <c r="BZ298" s="651"/>
      <c r="CA298" s="651"/>
      <c r="CB298" s="651"/>
      <c r="CC298" s="651"/>
      <c r="CD298" s="651"/>
      <c r="CE298" s="651"/>
      <c r="CF298" s="651"/>
      <c r="CG298" s="651"/>
      <c r="CH298" s="651"/>
      <c r="CI298" s="651"/>
      <c r="CJ298" s="651"/>
      <c r="CK298" s="651"/>
      <c r="CL298" s="651"/>
      <c r="CM298" s="651"/>
      <c r="CN298" s="651"/>
      <c r="CO298" s="651"/>
      <c r="CP298" s="651"/>
      <c r="CQ298" s="651"/>
      <c r="CR298" s="651"/>
      <c r="CS298" s="651"/>
      <c r="CT298" s="651"/>
      <c r="CU298" s="651"/>
      <c r="CV298" s="651"/>
      <c r="CW298" s="651"/>
      <c r="CX298" s="651"/>
      <c r="CY298" s="651"/>
      <c r="CZ298" s="651"/>
      <c r="DA298" s="651"/>
      <c r="DB298" s="651"/>
      <c r="DC298" s="651"/>
      <c r="DD298" s="651"/>
      <c r="DE298" s="651"/>
      <c r="DF298" s="651"/>
      <c r="DG298" s="651"/>
      <c r="DH298" s="651"/>
      <c r="DI298" s="651"/>
      <c r="DJ298" s="651"/>
      <c r="DK298" s="651"/>
      <c r="DL298" s="651"/>
      <c r="DM298" s="651"/>
      <c r="DN298" s="651"/>
      <c r="DO298" s="651"/>
      <c r="DP298" s="651"/>
      <c r="DQ298" s="651"/>
      <c r="DR298" s="651"/>
      <c r="DS298" s="651"/>
      <c r="DT298" s="651"/>
      <c r="DU298" s="651"/>
      <c r="DV298" s="651"/>
      <c r="DW298" s="651"/>
      <c r="DX298" s="651"/>
      <c r="DY298" s="651"/>
    </row>
    <row r="299" ht="12.0" customHeight="1">
      <c r="A299" s="651"/>
      <c r="B299" s="651"/>
      <c r="C299" s="651"/>
      <c r="D299" s="651"/>
      <c r="E299" s="651"/>
      <c r="F299" s="651"/>
      <c r="G299" s="651"/>
      <c r="H299" s="651"/>
      <c r="I299" s="651"/>
      <c r="J299" s="651"/>
      <c r="K299" s="651"/>
      <c r="L299" s="651"/>
      <c r="M299" s="651"/>
      <c r="N299" s="651"/>
      <c r="O299" s="651"/>
      <c r="P299" s="651"/>
      <c r="Q299" s="651"/>
      <c r="R299" s="651"/>
      <c r="S299" s="651"/>
      <c r="T299" s="651"/>
      <c r="U299" s="651"/>
      <c r="V299" s="651"/>
      <c r="W299" s="651"/>
      <c r="X299" s="651"/>
      <c r="Y299" s="651"/>
      <c r="Z299" s="651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651"/>
      <c r="BL299" s="651"/>
      <c r="BM299" s="651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  <c r="BX299" s="651"/>
      <c r="BY299" s="651"/>
      <c r="BZ299" s="651"/>
      <c r="CA299" s="651"/>
      <c r="CB299" s="651"/>
      <c r="CC299" s="651"/>
      <c r="CD299" s="651"/>
      <c r="CE299" s="651"/>
      <c r="CF299" s="651"/>
      <c r="CG299" s="651"/>
      <c r="CH299" s="651"/>
      <c r="CI299" s="651"/>
      <c r="CJ299" s="651"/>
      <c r="CK299" s="651"/>
      <c r="CL299" s="651"/>
      <c r="CM299" s="651"/>
      <c r="CN299" s="651"/>
      <c r="CO299" s="651"/>
      <c r="CP299" s="651"/>
      <c r="CQ299" s="651"/>
      <c r="CR299" s="651"/>
      <c r="CS299" s="651"/>
      <c r="CT299" s="651"/>
      <c r="CU299" s="651"/>
      <c r="CV299" s="651"/>
      <c r="CW299" s="651"/>
      <c r="CX299" s="651"/>
      <c r="CY299" s="651"/>
      <c r="CZ299" s="651"/>
      <c r="DA299" s="651"/>
      <c r="DB299" s="651"/>
      <c r="DC299" s="651"/>
      <c r="DD299" s="651"/>
      <c r="DE299" s="651"/>
      <c r="DF299" s="651"/>
      <c r="DG299" s="651"/>
      <c r="DH299" s="651"/>
      <c r="DI299" s="651"/>
      <c r="DJ299" s="651"/>
      <c r="DK299" s="651"/>
      <c r="DL299" s="651"/>
      <c r="DM299" s="651"/>
      <c r="DN299" s="651"/>
      <c r="DO299" s="651"/>
      <c r="DP299" s="651"/>
      <c r="DQ299" s="651"/>
      <c r="DR299" s="651"/>
      <c r="DS299" s="651"/>
      <c r="DT299" s="651"/>
      <c r="DU299" s="651"/>
      <c r="DV299" s="651"/>
      <c r="DW299" s="651"/>
      <c r="DX299" s="651"/>
      <c r="DY299" s="651"/>
    </row>
    <row r="300" ht="12.0" customHeight="1">
      <c r="A300" s="651"/>
      <c r="B300" s="651"/>
      <c r="C300" s="651"/>
      <c r="D300" s="651"/>
      <c r="E300" s="651"/>
      <c r="F300" s="651"/>
      <c r="G300" s="651"/>
      <c r="H300" s="651"/>
      <c r="I300" s="651"/>
      <c r="J300" s="651"/>
      <c r="K300" s="651"/>
      <c r="L300" s="651"/>
      <c r="M300" s="651"/>
      <c r="N300" s="651"/>
      <c r="O300" s="651"/>
      <c r="P300" s="651"/>
      <c r="Q300" s="651"/>
      <c r="R300" s="651"/>
      <c r="S300" s="651"/>
      <c r="T300" s="651"/>
      <c r="U300" s="651"/>
      <c r="V300" s="651"/>
      <c r="W300" s="651"/>
      <c r="X300" s="651"/>
      <c r="Y300" s="651"/>
      <c r="Z300" s="651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651"/>
      <c r="BL300" s="651"/>
      <c r="BM300" s="651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  <c r="BX300" s="651"/>
      <c r="BY300" s="651"/>
      <c r="BZ300" s="651"/>
      <c r="CA300" s="651"/>
      <c r="CB300" s="651"/>
      <c r="CC300" s="651"/>
      <c r="CD300" s="651"/>
      <c r="CE300" s="651"/>
      <c r="CF300" s="651"/>
      <c r="CG300" s="651"/>
      <c r="CH300" s="651"/>
      <c r="CI300" s="651"/>
      <c r="CJ300" s="651"/>
      <c r="CK300" s="651"/>
      <c r="CL300" s="651"/>
      <c r="CM300" s="651"/>
      <c r="CN300" s="651"/>
      <c r="CO300" s="651"/>
      <c r="CP300" s="651"/>
      <c r="CQ300" s="651"/>
      <c r="CR300" s="651"/>
      <c r="CS300" s="651"/>
      <c r="CT300" s="651"/>
      <c r="CU300" s="651"/>
      <c r="CV300" s="651"/>
      <c r="CW300" s="651"/>
      <c r="CX300" s="651"/>
      <c r="CY300" s="651"/>
      <c r="CZ300" s="651"/>
      <c r="DA300" s="651"/>
      <c r="DB300" s="651"/>
      <c r="DC300" s="651"/>
      <c r="DD300" s="651"/>
      <c r="DE300" s="651"/>
      <c r="DF300" s="651"/>
      <c r="DG300" s="651"/>
      <c r="DH300" s="651"/>
      <c r="DI300" s="651"/>
      <c r="DJ300" s="651"/>
      <c r="DK300" s="651"/>
      <c r="DL300" s="651"/>
      <c r="DM300" s="651"/>
      <c r="DN300" s="651"/>
      <c r="DO300" s="651"/>
      <c r="DP300" s="651"/>
      <c r="DQ300" s="651"/>
      <c r="DR300" s="651"/>
      <c r="DS300" s="651"/>
      <c r="DT300" s="651"/>
      <c r="DU300" s="651"/>
      <c r="DV300" s="651"/>
      <c r="DW300" s="651"/>
      <c r="DX300" s="651"/>
      <c r="DY300" s="651"/>
    </row>
    <row r="301" ht="12.0" customHeight="1">
      <c r="A301" s="651"/>
      <c r="B301" s="651"/>
      <c r="C301" s="651"/>
      <c r="D301" s="651"/>
      <c r="E301" s="651"/>
      <c r="F301" s="651"/>
      <c r="G301" s="651"/>
      <c r="H301" s="651"/>
      <c r="I301" s="651"/>
      <c r="J301" s="651"/>
      <c r="K301" s="651"/>
      <c r="L301" s="651"/>
      <c r="M301" s="651"/>
      <c r="N301" s="651"/>
      <c r="O301" s="651"/>
      <c r="P301" s="651"/>
      <c r="Q301" s="651"/>
      <c r="R301" s="651"/>
      <c r="S301" s="651"/>
      <c r="T301" s="651"/>
      <c r="U301" s="651"/>
      <c r="V301" s="651"/>
      <c r="W301" s="651"/>
      <c r="X301" s="651"/>
      <c r="Y301" s="651"/>
      <c r="Z301" s="651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51"/>
      <c r="BL301" s="651"/>
      <c r="BM301" s="651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  <c r="BX301" s="651"/>
      <c r="BY301" s="651"/>
      <c r="BZ301" s="651"/>
      <c r="CA301" s="651"/>
      <c r="CB301" s="651"/>
      <c r="CC301" s="651"/>
      <c r="CD301" s="651"/>
      <c r="CE301" s="651"/>
      <c r="CF301" s="651"/>
      <c r="CG301" s="651"/>
      <c r="CH301" s="651"/>
      <c r="CI301" s="651"/>
      <c r="CJ301" s="651"/>
      <c r="CK301" s="651"/>
      <c r="CL301" s="651"/>
      <c r="CM301" s="651"/>
      <c r="CN301" s="651"/>
      <c r="CO301" s="651"/>
      <c r="CP301" s="651"/>
      <c r="CQ301" s="651"/>
      <c r="CR301" s="651"/>
      <c r="CS301" s="651"/>
      <c r="CT301" s="651"/>
      <c r="CU301" s="651"/>
      <c r="CV301" s="651"/>
      <c r="CW301" s="651"/>
      <c r="CX301" s="651"/>
      <c r="CY301" s="651"/>
      <c r="CZ301" s="651"/>
      <c r="DA301" s="651"/>
      <c r="DB301" s="651"/>
      <c r="DC301" s="651"/>
      <c r="DD301" s="651"/>
      <c r="DE301" s="651"/>
      <c r="DF301" s="651"/>
      <c r="DG301" s="651"/>
      <c r="DH301" s="651"/>
      <c r="DI301" s="651"/>
      <c r="DJ301" s="651"/>
      <c r="DK301" s="651"/>
      <c r="DL301" s="651"/>
      <c r="DM301" s="651"/>
      <c r="DN301" s="651"/>
      <c r="DO301" s="651"/>
      <c r="DP301" s="651"/>
      <c r="DQ301" s="651"/>
      <c r="DR301" s="651"/>
      <c r="DS301" s="651"/>
      <c r="DT301" s="651"/>
      <c r="DU301" s="651"/>
      <c r="DV301" s="651"/>
      <c r="DW301" s="651"/>
      <c r="DX301" s="651"/>
      <c r="DY301" s="651"/>
    </row>
    <row r="302" ht="12.0" customHeight="1">
      <c r="A302" s="651"/>
      <c r="B302" s="651"/>
      <c r="C302" s="651"/>
      <c r="D302" s="651"/>
      <c r="E302" s="651"/>
      <c r="F302" s="651"/>
      <c r="G302" s="651"/>
      <c r="H302" s="651"/>
      <c r="I302" s="651"/>
      <c r="J302" s="651"/>
      <c r="K302" s="651"/>
      <c r="L302" s="651"/>
      <c r="M302" s="651"/>
      <c r="N302" s="651"/>
      <c r="O302" s="651"/>
      <c r="P302" s="651"/>
      <c r="Q302" s="651"/>
      <c r="R302" s="651"/>
      <c r="S302" s="651"/>
      <c r="T302" s="651"/>
      <c r="U302" s="651"/>
      <c r="V302" s="651"/>
      <c r="W302" s="651"/>
      <c r="X302" s="651"/>
      <c r="Y302" s="651"/>
      <c r="Z302" s="651"/>
      <c r="AA302" s="651"/>
      <c r="AB302" s="651"/>
      <c r="AC302" s="651"/>
      <c r="AD302" s="651"/>
      <c r="AE302" s="651"/>
      <c r="AF302" s="651"/>
      <c r="AG302" s="651"/>
      <c r="AH302" s="651"/>
      <c r="AI302" s="651"/>
      <c r="AJ302" s="651"/>
      <c r="AK302" s="651"/>
      <c r="AL302" s="651"/>
      <c r="AM302" s="651"/>
      <c r="AN302" s="651"/>
      <c r="AO302" s="651"/>
      <c r="AP302" s="651"/>
      <c r="AQ302" s="651"/>
      <c r="AR302" s="651"/>
      <c r="AS302" s="651"/>
      <c r="AT302" s="651"/>
      <c r="AU302" s="651"/>
      <c r="AV302" s="651"/>
      <c r="AW302" s="651"/>
      <c r="AX302" s="651"/>
      <c r="AY302" s="651"/>
      <c r="AZ302" s="651"/>
      <c r="BA302" s="651"/>
      <c r="BB302" s="651"/>
      <c r="BC302" s="651"/>
      <c r="BD302" s="651"/>
      <c r="BE302" s="651"/>
      <c r="BF302" s="651"/>
      <c r="BG302" s="651"/>
      <c r="BH302" s="651"/>
      <c r="BI302" s="651"/>
      <c r="BJ302" s="651"/>
      <c r="BK302" s="651"/>
      <c r="BL302" s="651"/>
      <c r="BM302" s="651"/>
      <c r="BN302" s="651"/>
      <c r="BO302" s="651"/>
      <c r="BP302" s="651"/>
      <c r="BQ302" s="651"/>
      <c r="BR302" s="651"/>
      <c r="BS302" s="651"/>
      <c r="BT302" s="651"/>
      <c r="BU302" s="651"/>
      <c r="BV302" s="651"/>
      <c r="BW302" s="651"/>
      <c r="BX302" s="651"/>
      <c r="BY302" s="651"/>
      <c r="BZ302" s="651"/>
      <c r="CA302" s="651"/>
      <c r="CB302" s="651"/>
      <c r="CC302" s="651"/>
      <c r="CD302" s="651"/>
      <c r="CE302" s="651"/>
      <c r="CF302" s="651"/>
      <c r="CG302" s="651"/>
      <c r="CH302" s="651"/>
      <c r="CI302" s="651"/>
      <c r="CJ302" s="651"/>
      <c r="CK302" s="651"/>
      <c r="CL302" s="651"/>
      <c r="CM302" s="651"/>
      <c r="CN302" s="651"/>
      <c r="CO302" s="651"/>
      <c r="CP302" s="651"/>
      <c r="CQ302" s="651"/>
      <c r="CR302" s="651"/>
      <c r="CS302" s="651"/>
      <c r="CT302" s="651"/>
      <c r="CU302" s="651"/>
      <c r="CV302" s="651"/>
      <c r="CW302" s="651"/>
      <c r="CX302" s="651"/>
      <c r="CY302" s="651"/>
      <c r="CZ302" s="651"/>
      <c r="DA302" s="651"/>
      <c r="DB302" s="651"/>
      <c r="DC302" s="651"/>
      <c r="DD302" s="651"/>
      <c r="DE302" s="651"/>
      <c r="DF302" s="651"/>
      <c r="DG302" s="651"/>
      <c r="DH302" s="651"/>
      <c r="DI302" s="651"/>
      <c r="DJ302" s="651"/>
      <c r="DK302" s="651"/>
      <c r="DL302" s="651"/>
      <c r="DM302" s="651"/>
      <c r="DN302" s="651"/>
      <c r="DO302" s="651"/>
      <c r="DP302" s="651"/>
      <c r="DQ302" s="651"/>
      <c r="DR302" s="651"/>
      <c r="DS302" s="651"/>
      <c r="DT302" s="651"/>
      <c r="DU302" s="651"/>
      <c r="DV302" s="651"/>
      <c r="DW302" s="651"/>
      <c r="DX302" s="651"/>
      <c r="DY302" s="651"/>
    </row>
    <row r="303" ht="12.0" customHeight="1">
      <c r="A303" s="651"/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651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  <c r="BX303" s="651"/>
      <c r="BY303" s="651"/>
      <c r="BZ303" s="651"/>
      <c r="CA303" s="651"/>
      <c r="CB303" s="651"/>
      <c r="CC303" s="651"/>
      <c r="CD303" s="651"/>
      <c r="CE303" s="651"/>
      <c r="CF303" s="651"/>
      <c r="CG303" s="651"/>
      <c r="CH303" s="651"/>
      <c r="CI303" s="651"/>
      <c r="CJ303" s="651"/>
      <c r="CK303" s="651"/>
      <c r="CL303" s="651"/>
      <c r="CM303" s="651"/>
      <c r="CN303" s="651"/>
      <c r="CO303" s="651"/>
      <c r="CP303" s="651"/>
      <c r="CQ303" s="651"/>
      <c r="CR303" s="651"/>
      <c r="CS303" s="651"/>
      <c r="CT303" s="651"/>
      <c r="CU303" s="651"/>
      <c r="CV303" s="651"/>
      <c r="CW303" s="651"/>
      <c r="CX303" s="651"/>
      <c r="CY303" s="651"/>
      <c r="CZ303" s="651"/>
      <c r="DA303" s="651"/>
      <c r="DB303" s="651"/>
      <c r="DC303" s="651"/>
      <c r="DD303" s="651"/>
      <c r="DE303" s="651"/>
      <c r="DF303" s="651"/>
      <c r="DG303" s="651"/>
      <c r="DH303" s="651"/>
      <c r="DI303" s="651"/>
      <c r="DJ303" s="651"/>
      <c r="DK303" s="651"/>
      <c r="DL303" s="651"/>
      <c r="DM303" s="651"/>
      <c r="DN303" s="651"/>
      <c r="DO303" s="651"/>
      <c r="DP303" s="651"/>
      <c r="DQ303" s="651"/>
      <c r="DR303" s="651"/>
      <c r="DS303" s="651"/>
      <c r="DT303" s="651"/>
      <c r="DU303" s="651"/>
      <c r="DV303" s="651"/>
      <c r="DW303" s="651"/>
      <c r="DX303" s="651"/>
      <c r="DY303" s="651"/>
    </row>
    <row r="304" ht="12.0" customHeight="1">
      <c r="A304" s="651"/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651"/>
      <c r="Q304" s="651"/>
      <c r="R304" s="651"/>
      <c r="S304" s="651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  <c r="BX304" s="651"/>
      <c r="BY304" s="651"/>
      <c r="BZ304" s="651"/>
      <c r="CA304" s="651"/>
      <c r="CB304" s="651"/>
      <c r="CC304" s="651"/>
      <c r="CD304" s="651"/>
      <c r="CE304" s="651"/>
      <c r="CF304" s="651"/>
      <c r="CG304" s="651"/>
      <c r="CH304" s="651"/>
      <c r="CI304" s="651"/>
      <c r="CJ304" s="651"/>
      <c r="CK304" s="651"/>
      <c r="CL304" s="651"/>
      <c r="CM304" s="651"/>
      <c r="CN304" s="651"/>
      <c r="CO304" s="651"/>
      <c r="CP304" s="651"/>
      <c r="CQ304" s="651"/>
      <c r="CR304" s="651"/>
      <c r="CS304" s="651"/>
      <c r="CT304" s="651"/>
      <c r="CU304" s="651"/>
      <c r="CV304" s="651"/>
      <c r="CW304" s="651"/>
      <c r="CX304" s="651"/>
      <c r="CY304" s="651"/>
      <c r="CZ304" s="651"/>
      <c r="DA304" s="651"/>
      <c r="DB304" s="651"/>
      <c r="DC304" s="651"/>
      <c r="DD304" s="651"/>
      <c r="DE304" s="651"/>
      <c r="DF304" s="651"/>
      <c r="DG304" s="651"/>
      <c r="DH304" s="651"/>
      <c r="DI304" s="651"/>
      <c r="DJ304" s="651"/>
      <c r="DK304" s="651"/>
      <c r="DL304" s="651"/>
      <c r="DM304" s="651"/>
      <c r="DN304" s="651"/>
      <c r="DO304" s="651"/>
      <c r="DP304" s="651"/>
      <c r="DQ304" s="651"/>
      <c r="DR304" s="651"/>
      <c r="DS304" s="651"/>
      <c r="DT304" s="651"/>
      <c r="DU304" s="651"/>
      <c r="DV304" s="651"/>
      <c r="DW304" s="651"/>
      <c r="DX304" s="651"/>
      <c r="DY304" s="651"/>
    </row>
    <row r="305" ht="12.0" customHeight="1">
      <c r="A305" s="651"/>
      <c r="B305" s="651"/>
      <c r="C305" s="651"/>
      <c r="D305" s="651"/>
      <c r="E305" s="651"/>
      <c r="F305" s="651"/>
      <c r="G305" s="651"/>
      <c r="H305" s="651"/>
      <c r="I305" s="651"/>
      <c r="J305" s="651"/>
      <c r="K305" s="651"/>
      <c r="L305" s="651"/>
      <c r="M305" s="651"/>
      <c r="N305" s="651"/>
      <c r="O305" s="651"/>
      <c r="P305" s="651"/>
      <c r="Q305" s="651"/>
      <c r="R305" s="651"/>
      <c r="S305" s="651"/>
      <c r="T305" s="651"/>
      <c r="U305" s="651"/>
      <c r="V305" s="651"/>
      <c r="W305" s="651"/>
      <c r="X305" s="651"/>
      <c r="Y305" s="651"/>
      <c r="Z305" s="651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651"/>
      <c r="BL305" s="651"/>
      <c r="BM305" s="651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  <c r="BX305" s="651"/>
      <c r="BY305" s="651"/>
      <c r="BZ305" s="651"/>
      <c r="CA305" s="651"/>
      <c r="CB305" s="651"/>
      <c r="CC305" s="651"/>
      <c r="CD305" s="651"/>
      <c r="CE305" s="651"/>
      <c r="CF305" s="651"/>
      <c r="CG305" s="651"/>
      <c r="CH305" s="651"/>
      <c r="CI305" s="651"/>
      <c r="CJ305" s="651"/>
      <c r="CK305" s="651"/>
      <c r="CL305" s="651"/>
      <c r="CM305" s="651"/>
      <c r="CN305" s="651"/>
      <c r="CO305" s="651"/>
      <c r="CP305" s="651"/>
      <c r="CQ305" s="651"/>
      <c r="CR305" s="651"/>
      <c r="CS305" s="651"/>
      <c r="CT305" s="651"/>
      <c r="CU305" s="651"/>
      <c r="CV305" s="651"/>
      <c r="CW305" s="651"/>
      <c r="CX305" s="651"/>
      <c r="CY305" s="651"/>
      <c r="CZ305" s="651"/>
      <c r="DA305" s="651"/>
      <c r="DB305" s="651"/>
      <c r="DC305" s="651"/>
      <c r="DD305" s="651"/>
      <c r="DE305" s="651"/>
      <c r="DF305" s="651"/>
      <c r="DG305" s="651"/>
      <c r="DH305" s="651"/>
      <c r="DI305" s="651"/>
      <c r="DJ305" s="651"/>
      <c r="DK305" s="651"/>
      <c r="DL305" s="651"/>
      <c r="DM305" s="651"/>
      <c r="DN305" s="651"/>
      <c r="DO305" s="651"/>
      <c r="DP305" s="651"/>
      <c r="DQ305" s="651"/>
      <c r="DR305" s="651"/>
      <c r="DS305" s="651"/>
      <c r="DT305" s="651"/>
      <c r="DU305" s="651"/>
      <c r="DV305" s="651"/>
      <c r="DW305" s="651"/>
      <c r="DX305" s="651"/>
      <c r="DY305" s="651"/>
    </row>
    <row r="306" ht="12.0" customHeight="1">
      <c r="A306" s="651"/>
      <c r="B306" s="651"/>
      <c r="C306" s="651"/>
      <c r="D306" s="651"/>
      <c r="E306" s="651"/>
      <c r="F306" s="651"/>
      <c r="G306" s="651"/>
      <c r="H306" s="651"/>
      <c r="I306" s="651"/>
      <c r="J306" s="651"/>
      <c r="K306" s="651"/>
      <c r="L306" s="651"/>
      <c r="M306" s="651"/>
      <c r="N306" s="651"/>
      <c r="O306" s="651"/>
      <c r="P306" s="651"/>
      <c r="Q306" s="651"/>
      <c r="R306" s="651"/>
      <c r="S306" s="651"/>
      <c r="T306" s="651"/>
      <c r="U306" s="651"/>
      <c r="V306" s="651"/>
      <c r="W306" s="651"/>
      <c r="X306" s="651"/>
      <c r="Y306" s="651"/>
      <c r="Z306" s="651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51"/>
      <c r="BL306" s="651"/>
      <c r="BM306" s="651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  <c r="BX306" s="651"/>
      <c r="BY306" s="651"/>
      <c r="BZ306" s="651"/>
      <c r="CA306" s="651"/>
      <c r="CB306" s="651"/>
      <c r="CC306" s="651"/>
      <c r="CD306" s="651"/>
      <c r="CE306" s="651"/>
      <c r="CF306" s="651"/>
      <c r="CG306" s="651"/>
      <c r="CH306" s="651"/>
      <c r="CI306" s="651"/>
      <c r="CJ306" s="651"/>
      <c r="CK306" s="651"/>
      <c r="CL306" s="651"/>
      <c r="CM306" s="651"/>
      <c r="CN306" s="651"/>
      <c r="CO306" s="651"/>
      <c r="CP306" s="651"/>
      <c r="CQ306" s="651"/>
      <c r="CR306" s="651"/>
      <c r="CS306" s="651"/>
      <c r="CT306" s="651"/>
      <c r="CU306" s="651"/>
      <c r="CV306" s="651"/>
      <c r="CW306" s="651"/>
      <c r="CX306" s="651"/>
      <c r="CY306" s="651"/>
      <c r="CZ306" s="651"/>
      <c r="DA306" s="651"/>
      <c r="DB306" s="651"/>
      <c r="DC306" s="651"/>
      <c r="DD306" s="651"/>
      <c r="DE306" s="651"/>
      <c r="DF306" s="651"/>
      <c r="DG306" s="651"/>
      <c r="DH306" s="651"/>
      <c r="DI306" s="651"/>
      <c r="DJ306" s="651"/>
      <c r="DK306" s="651"/>
      <c r="DL306" s="651"/>
      <c r="DM306" s="651"/>
      <c r="DN306" s="651"/>
      <c r="DO306" s="651"/>
      <c r="DP306" s="651"/>
      <c r="DQ306" s="651"/>
      <c r="DR306" s="651"/>
      <c r="DS306" s="651"/>
      <c r="DT306" s="651"/>
      <c r="DU306" s="651"/>
      <c r="DV306" s="651"/>
      <c r="DW306" s="651"/>
      <c r="DX306" s="651"/>
      <c r="DY306" s="651"/>
    </row>
    <row r="307" ht="12.0" customHeight="1">
      <c r="A307" s="651"/>
      <c r="B307" s="651"/>
      <c r="C307" s="651"/>
      <c r="D307" s="651"/>
      <c r="E307" s="651"/>
      <c r="F307" s="651"/>
      <c r="G307" s="651"/>
      <c r="H307" s="651"/>
      <c r="I307" s="651"/>
      <c r="J307" s="651"/>
      <c r="K307" s="651"/>
      <c r="L307" s="651"/>
      <c r="M307" s="651"/>
      <c r="N307" s="651"/>
      <c r="O307" s="651"/>
      <c r="P307" s="651"/>
      <c r="Q307" s="651"/>
      <c r="R307" s="651"/>
      <c r="S307" s="651"/>
      <c r="T307" s="651"/>
      <c r="U307" s="651"/>
      <c r="V307" s="651"/>
      <c r="W307" s="651"/>
      <c r="X307" s="651"/>
      <c r="Y307" s="651"/>
      <c r="Z307" s="651"/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651"/>
      <c r="BL307" s="651"/>
      <c r="BM307" s="651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  <c r="BX307" s="651"/>
      <c r="BY307" s="651"/>
      <c r="BZ307" s="651"/>
      <c r="CA307" s="651"/>
      <c r="CB307" s="651"/>
      <c r="CC307" s="651"/>
      <c r="CD307" s="651"/>
      <c r="CE307" s="651"/>
      <c r="CF307" s="651"/>
      <c r="CG307" s="651"/>
      <c r="CH307" s="651"/>
      <c r="CI307" s="651"/>
      <c r="CJ307" s="651"/>
      <c r="CK307" s="651"/>
      <c r="CL307" s="651"/>
      <c r="CM307" s="651"/>
      <c r="CN307" s="651"/>
      <c r="CO307" s="651"/>
      <c r="CP307" s="651"/>
      <c r="CQ307" s="651"/>
      <c r="CR307" s="651"/>
      <c r="CS307" s="651"/>
      <c r="CT307" s="651"/>
      <c r="CU307" s="651"/>
      <c r="CV307" s="651"/>
      <c r="CW307" s="651"/>
      <c r="CX307" s="651"/>
      <c r="CY307" s="651"/>
      <c r="CZ307" s="651"/>
      <c r="DA307" s="651"/>
      <c r="DB307" s="651"/>
      <c r="DC307" s="651"/>
      <c r="DD307" s="651"/>
      <c r="DE307" s="651"/>
      <c r="DF307" s="651"/>
      <c r="DG307" s="651"/>
      <c r="DH307" s="651"/>
      <c r="DI307" s="651"/>
      <c r="DJ307" s="651"/>
      <c r="DK307" s="651"/>
      <c r="DL307" s="651"/>
      <c r="DM307" s="651"/>
      <c r="DN307" s="651"/>
      <c r="DO307" s="651"/>
      <c r="DP307" s="651"/>
      <c r="DQ307" s="651"/>
      <c r="DR307" s="651"/>
      <c r="DS307" s="651"/>
      <c r="DT307" s="651"/>
      <c r="DU307" s="651"/>
      <c r="DV307" s="651"/>
      <c r="DW307" s="651"/>
      <c r="DX307" s="651"/>
      <c r="DY307" s="651"/>
    </row>
    <row r="308" ht="12.0" customHeight="1">
      <c r="A308" s="651"/>
      <c r="B308" s="651"/>
      <c r="C308" s="651"/>
      <c r="D308" s="651"/>
      <c r="E308" s="651"/>
      <c r="F308" s="651"/>
      <c r="G308" s="651"/>
      <c r="H308" s="651"/>
      <c r="I308" s="651"/>
      <c r="J308" s="651"/>
      <c r="K308" s="651"/>
      <c r="L308" s="651"/>
      <c r="M308" s="651"/>
      <c r="N308" s="651"/>
      <c r="O308" s="651"/>
      <c r="P308" s="651"/>
      <c r="Q308" s="651"/>
      <c r="R308" s="651"/>
      <c r="S308" s="651"/>
      <c r="T308" s="651"/>
      <c r="U308" s="651"/>
      <c r="V308" s="651"/>
      <c r="W308" s="651"/>
      <c r="X308" s="651"/>
      <c r="Y308" s="651"/>
      <c r="Z308" s="651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651"/>
      <c r="BL308" s="651"/>
      <c r="BM308" s="651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  <c r="BX308" s="651"/>
      <c r="BY308" s="651"/>
      <c r="BZ308" s="651"/>
      <c r="CA308" s="651"/>
      <c r="CB308" s="651"/>
      <c r="CC308" s="651"/>
      <c r="CD308" s="651"/>
      <c r="CE308" s="651"/>
      <c r="CF308" s="651"/>
      <c r="CG308" s="651"/>
      <c r="CH308" s="651"/>
      <c r="CI308" s="651"/>
      <c r="CJ308" s="651"/>
      <c r="CK308" s="651"/>
      <c r="CL308" s="651"/>
      <c r="CM308" s="651"/>
      <c r="CN308" s="651"/>
      <c r="CO308" s="651"/>
      <c r="CP308" s="651"/>
      <c r="CQ308" s="651"/>
      <c r="CR308" s="651"/>
      <c r="CS308" s="651"/>
      <c r="CT308" s="651"/>
      <c r="CU308" s="651"/>
      <c r="CV308" s="651"/>
      <c r="CW308" s="651"/>
      <c r="CX308" s="651"/>
      <c r="CY308" s="651"/>
      <c r="CZ308" s="651"/>
      <c r="DA308" s="651"/>
      <c r="DB308" s="651"/>
      <c r="DC308" s="651"/>
      <c r="DD308" s="651"/>
      <c r="DE308" s="651"/>
      <c r="DF308" s="651"/>
      <c r="DG308" s="651"/>
      <c r="DH308" s="651"/>
      <c r="DI308" s="651"/>
      <c r="DJ308" s="651"/>
      <c r="DK308" s="651"/>
      <c r="DL308" s="651"/>
      <c r="DM308" s="651"/>
      <c r="DN308" s="651"/>
      <c r="DO308" s="651"/>
      <c r="DP308" s="651"/>
      <c r="DQ308" s="651"/>
      <c r="DR308" s="651"/>
      <c r="DS308" s="651"/>
      <c r="DT308" s="651"/>
      <c r="DU308" s="651"/>
      <c r="DV308" s="651"/>
      <c r="DW308" s="651"/>
      <c r="DX308" s="651"/>
      <c r="DY308" s="651"/>
    </row>
    <row r="309" ht="12.0" customHeight="1">
      <c r="A309" s="651"/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651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  <c r="BX309" s="651"/>
      <c r="BY309" s="651"/>
      <c r="BZ309" s="651"/>
      <c r="CA309" s="651"/>
      <c r="CB309" s="651"/>
      <c r="CC309" s="651"/>
      <c r="CD309" s="651"/>
      <c r="CE309" s="651"/>
      <c r="CF309" s="651"/>
      <c r="CG309" s="651"/>
      <c r="CH309" s="651"/>
      <c r="CI309" s="651"/>
      <c r="CJ309" s="651"/>
      <c r="CK309" s="651"/>
      <c r="CL309" s="651"/>
      <c r="CM309" s="651"/>
      <c r="CN309" s="651"/>
      <c r="CO309" s="651"/>
      <c r="CP309" s="651"/>
      <c r="CQ309" s="651"/>
      <c r="CR309" s="651"/>
      <c r="CS309" s="651"/>
      <c r="CT309" s="651"/>
      <c r="CU309" s="651"/>
      <c r="CV309" s="651"/>
      <c r="CW309" s="651"/>
      <c r="CX309" s="651"/>
      <c r="CY309" s="651"/>
      <c r="CZ309" s="651"/>
      <c r="DA309" s="651"/>
      <c r="DB309" s="651"/>
      <c r="DC309" s="651"/>
      <c r="DD309" s="651"/>
      <c r="DE309" s="651"/>
      <c r="DF309" s="651"/>
      <c r="DG309" s="651"/>
      <c r="DH309" s="651"/>
      <c r="DI309" s="651"/>
      <c r="DJ309" s="651"/>
      <c r="DK309" s="651"/>
      <c r="DL309" s="651"/>
      <c r="DM309" s="651"/>
      <c r="DN309" s="651"/>
      <c r="DO309" s="651"/>
      <c r="DP309" s="651"/>
      <c r="DQ309" s="651"/>
      <c r="DR309" s="651"/>
      <c r="DS309" s="651"/>
      <c r="DT309" s="651"/>
      <c r="DU309" s="651"/>
      <c r="DV309" s="651"/>
      <c r="DW309" s="651"/>
      <c r="DX309" s="651"/>
      <c r="DY309" s="651"/>
    </row>
    <row r="310" ht="12.0" customHeight="1">
      <c r="A310" s="651"/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651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  <c r="BX310" s="651"/>
      <c r="BY310" s="651"/>
      <c r="BZ310" s="651"/>
      <c r="CA310" s="651"/>
      <c r="CB310" s="651"/>
      <c r="CC310" s="651"/>
      <c r="CD310" s="651"/>
      <c r="CE310" s="651"/>
      <c r="CF310" s="651"/>
      <c r="CG310" s="651"/>
      <c r="CH310" s="651"/>
      <c r="CI310" s="651"/>
      <c r="CJ310" s="651"/>
      <c r="CK310" s="651"/>
      <c r="CL310" s="651"/>
      <c r="CM310" s="651"/>
      <c r="CN310" s="651"/>
      <c r="CO310" s="651"/>
      <c r="CP310" s="651"/>
      <c r="CQ310" s="651"/>
      <c r="CR310" s="651"/>
      <c r="CS310" s="651"/>
      <c r="CT310" s="651"/>
      <c r="CU310" s="651"/>
      <c r="CV310" s="651"/>
      <c r="CW310" s="651"/>
      <c r="CX310" s="651"/>
      <c r="CY310" s="651"/>
      <c r="CZ310" s="651"/>
      <c r="DA310" s="651"/>
      <c r="DB310" s="651"/>
      <c r="DC310" s="651"/>
      <c r="DD310" s="651"/>
      <c r="DE310" s="651"/>
      <c r="DF310" s="651"/>
      <c r="DG310" s="651"/>
      <c r="DH310" s="651"/>
      <c r="DI310" s="651"/>
      <c r="DJ310" s="651"/>
      <c r="DK310" s="651"/>
      <c r="DL310" s="651"/>
      <c r="DM310" s="651"/>
      <c r="DN310" s="651"/>
      <c r="DO310" s="651"/>
      <c r="DP310" s="651"/>
      <c r="DQ310" s="651"/>
      <c r="DR310" s="651"/>
      <c r="DS310" s="651"/>
      <c r="DT310" s="651"/>
      <c r="DU310" s="651"/>
      <c r="DV310" s="651"/>
      <c r="DW310" s="651"/>
      <c r="DX310" s="651"/>
      <c r="DY310" s="651"/>
    </row>
    <row r="311" ht="12.0" customHeight="1">
      <c r="A311" s="651"/>
      <c r="B311" s="651"/>
      <c r="C311" s="651"/>
      <c r="D311" s="651"/>
      <c r="E311" s="651"/>
      <c r="F311" s="651"/>
      <c r="G311" s="651"/>
      <c r="H311" s="651"/>
      <c r="I311" s="651"/>
      <c r="J311" s="651"/>
      <c r="K311" s="651"/>
      <c r="L311" s="651"/>
      <c r="M311" s="651"/>
      <c r="N311" s="651"/>
      <c r="O311" s="651"/>
      <c r="P311" s="651"/>
      <c r="Q311" s="651"/>
      <c r="R311" s="651"/>
      <c r="S311" s="651"/>
      <c r="T311" s="651"/>
      <c r="U311" s="651"/>
      <c r="V311" s="651"/>
      <c r="W311" s="651"/>
      <c r="X311" s="651"/>
      <c r="Y311" s="651"/>
      <c r="Z311" s="651"/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651"/>
      <c r="BL311" s="651"/>
      <c r="BM311" s="651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  <c r="BX311" s="651"/>
      <c r="BY311" s="651"/>
      <c r="BZ311" s="651"/>
      <c r="CA311" s="651"/>
      <c r="CB311" s="651"/>
      <c r="CC311" s="651"/>
      <c r="CD311" s="651"/>
      <c r="CE311" s="651"/>
      <c r="CF311" s="651"/>
      <c r="CG311" s="651"/>
      <c r="CH311" s="651"/>
      <c r="CI311" s="651"/>
      <c r="CJ311" s="651"/>
      <c r="CK311" s="651"/>
      <c r="CL311" s="651"/>
      <c r="CM311" s="651"/>
      <c r="CN311" s="651"/>
      <c r="CO311" s="651"/>
      <c r="CP311" s="651"/>
      <c r="CQ311" s="651"/>
      <c r="CR311" s="651"/>
      <c r="CS311" s="651"/>
      <c r="CT311" s="651"/>
      <c r="CU311" s="651"/>
      <c r="CV311" s="651"/>
      <c r="CW311" s="651"/>
      <c r="CX311" s="651"/>
      <c r="CY311" s="651"/>
      <c r="CZ311" s="651"/>
      <c r="DA311" s="651"/>
      <c r="DB311" s="651"/>
      <c r="DC311" s="651"/>
      <c r="DD311" s="651"/>
      <c r="DE311" s="651"/>
      <c r="DF311" s="651"/>
      <c r="DG311" s="651"/>
      <c r="DH311" s="651"/>
      <c r="DI311" s="651"/>
      <c r="DJ311" s="651"/>
      <c r="DK311" s="651"/>
      <c r="DL311" s="651"/>
      <c r="DM311" s="651"/>
      <c r="DN311" s="651"/>
      <c r="DO311" s="651"/>
      <c r="DP311" s="651"/>
      <c r="DQ311" s="651"/>
      <c r="DR311" s="651"/>
      <c r="DS311" s="651"/>
      <c r="DT311" s="651"/>
      <c r="DU311" s="651"/>
      <c r="DV311" s="651"/>
      <c r="DW311" s="651"/>
      <c r="DX311" s="651"/>
      <c r="DY311" s="651"/>
    </row>
    <row r="312" ht="12.0" customHeight="1">
      <c r="A312" s="651"/>
      <c r="B312" s="651"/>
      <c r="C312" s="651"/>
      <c r="D312" s="651"/>
      <c r="E312" s="651"/>
      <c r="F312" s="651"/>
      <c r="G312" s="651"/>
      <c r="H312" s="651"/>
      <c r="I312" s="651"/>
      <c r="J312" s="651"/>
      <c r="K312" s="651"/>
      <c r="L312" s="651"/>
      <c r="M312" s="651"/>
      <c r="N312" s="651"/>
      <c r="O312" s="651"/>
      <c r="P312" s="651"/>
      <c r="Q312" s="651"/>
      <c r="R312" s="651"/>
      <c r="S312" s="651"/>
      <c r="T312" s="651"/>
      <c r="U312" s="651"/>
      <c r="V312" s="651"/>
      <c r="W312" s="651"/>
      <c r="X312" s="651"/>
      <c r="Y312" s="651"/>
      <c r="Z312" s="651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651"/>
      <c r="BL312" s="651"/>
      <c r="BM312" s="651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  <c r="BX312" s="651"/>
      <c r="BY312" s="651"/>
      <c r="BZ312" s="651"/>
      <c r="CA312" s="651"/>
      <c r="CB312" s="651"/>
      <c r="CC312" s="651"/>
      <c r="CD312" s="651"/>
      <c r="CE312" s="651"/>
      <c r="CF312" s="651"/>
      <c r="CG312" s="651"/>
      <c r="CH312" s="651"/>
      <c r="CI312" s="651"/>
      <c r="CJ312" s="651"/>
      <c r="CK312" s="651"/>
      <c r="CL312" s="651"/>
      <c r="CM312" s="651"/>
      <c r="CN312" s="651"/>
      <c r="CO312" s="651"/>
      <c r="CP312" s="651"/>
      <c r="CQ312" s="651"/>
      <c r="CR312" s="651"/>
      <c r="CS312" s="651"/>
      <c r="CT312" s="651"/>
      <c r="CU312" s="651"/>
      <c r="CV312" s="651"/>
      <c r="CW312" s="651"/>
      <c r="CX312" s="651"/>
      <c r="CY312" s="651"/>
      <c r="CZ312" s="651"/>
      <c r="DA312" s="651"/>
      <c r="DB312" s="651"/>
      <c r="DC312" s="651"/>
      <c r="DD312" s="651"/>
      <c r="DE312" s="651"/>
      <c r="DF312" s="651"/>
      <c r="DG312" s="651"/>
      <c r="DH312" s="651"/>
      <c r="DI312" s="651"/>
      <c r="DJ312" s="651"/>
      <c r="DK312" s="651"/>
      <c r="DL312" s="651"/>
      <c r="DM312" s="651"/>
      <c r="DN312" s="651"/>
      <c r="DO312" s="651"/>
      <c r="DP312" s="651"/>
      <c r="DQ312" s="651"/>
      <c r="DR312" s="651"/>
      <c r="DS312" s="651"/>
      <c r="DT312" s="651"/>
      <c r="DU312" s="651"/>
      <c r="DV312" s="651"/>
      <c r="DW312" s="651"/>
      <c r="DX312" s="651"/>
      <c r="DY312" s="651"/>
    </row>
    <row r="313" ht="12.0" customHeight="1">
      <c r="A313" s="651"/>
      <c r="B313" s="651"/>
      <c r="C313" s="651"/>
      <c r="D313" s="651"/>
      <c r="E313" s="651"/>
      <c r="F313" s="651"/>
      <c r="G313" s="651"/>
      <c r="H313" s="651"/>
      <c r="I313" s="651"/>
      <c r="J313" s="651"/>
      <c r="K313" s="651"/>
      <c r="L313" s="651"/>
      <c r="M313" s="651"/>
      <c r="N313" s="651"/>
      <c r="O313" s="651"/>
      <c r="P313" s="651"/>
      <c r="Q313" s="651"/>
      <c r="R313" s="651"/>
      <c r="S313" s="651"/>
      <c r="T313" s="651"/>
      <c r="U313" s="651"/>
      <c r="V313" s="651"/>
      <c r="W313" s="651"/>
      <c r="X313" s="651"/>
      <c r="Y313" s="651"/>
      <c r="Z313" s="651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651"/>
      <c r="BL313" s="651"/>
      <c r="BM313" s="651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  <c r="BX313" s="651"/>
      <c r="BY313" s="651"/>
      <c r="BZ313" s="651"/>
      <c r="CA313" s="651"/>
      <c r="CB313" s="651"/>
      <c r="CC313" s="651"/>
      <c r="CD313" s="651"/>
      <c r="CE313" s="651"/>
      <c r="CF313" s="651"/>
      <c r="CG313" s="651"/>
      <c r="CH313" s="651"/>
      <c r="CI313" s="651"/>
      <c r="CJ313" s="651"/>
      <c r="CK313" s="651"/>
      <c r="CL313" s="651"/>
      <c r="CM313" s="651"/>
      <c r="CN313" s="651"/>
      <c r="CO313" s="651"/>
      <c r="CP313" s="651"/>
      <c r="CQ313" s="651"/>
      <c r="CR313" s="651"/>
      <c r="CS313" s="651"/>
      <c r="CT313" s="651"/>
      <c r="CU313" s="651"/>
      <c r="CV313" s="651"/>
      <c r="CW313" s="651"/>
      <c r="CX313" s="651"/>
      <c r="CY313" s="651"/>
      <c r="CZ313" s="651"/>
      <c r="DA313" s="651"/>
      <c r="DB313" s="651"/>
      <c r="DC313" s="651"/>
      <c r="DD313" s="651"/>
      <c r="DE313" s="651"/>
      <c r="DF313" s="651"/>
      <c r="DG313" s="651"/>
      <c r="DH313" s="651"/>
      <c r="DI313" s="651"/>
      <c r="DJ313" s="651"/>
      <c r="DK313" s="651"/>
      <c r="DL313" s="651"/>
      <c r="DM313" s="651"/>
      <c r="DN313" s="651"/>
      <c r="DO313" s="651"/>
      <c r="DP313" s="651"/>
      <c r="DQ313" s="651"/>
      <c r="DR313" s="651"/>
      <c r="DS313" s="651"/>
      <c r="DT313" s="651"/>
      <c r="DU313" s="651"/>
      <c r="DV313" s="651"/>
      <c r="DW313" s="651"/>
      <c r="DX313" s="651"/>
      <c r="DY313" s="651"/>
    </row>
    <row r="314" ht="12.0" customHeight="1">
      <c r="A314" s="651"/>
      <c r="B314" s="651"/>
      <c r="C314" s="651"/>
      <c r="D314" s="651"/>
      <c r="E314" s="651"/>
      <c r="F314" s="651"/>
      <c r="G314" s="651"/>
      <c r="H314" s="651"/>
      <c r="I314" s="651"/>
      <c r="J314" s="651"/>
      <c r="K314" s="651"/>
      <c r="L314" s="651"/>
      <c r="M314" s="651"/>
      <c r="N314" s="651"/>
      <c r="O314" s="651"/>
      <c r="P314" s="651"/>
      <c r="Q314" s="651"/>
      <c r="R314" s="651"/>
      <c r="S314" s="651"/>
      <c r="T314" s="651"/>
      <c r="U314" s="651"/>
      <c r="V314" s="651"/>
      <c r="W314" s="651"/>
      <c r="X314" s="651"/>
      <c r="Y314" s="651"/>
      <c r="Z314" s="651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51"/>
      <c r="BL314" s="651"/>
      <c r="BM314" s="651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  <c r="BX314" s="651"/>
      <c r="BY314" s="651"/>
      <c r="BZ314" s="651"/>
      <c r="CA314" s="651"/>
      <c r="CB314" s="651"/>
      <c r="CC314" s="651"/>
      <c r="CD314" s="651"/>
      <c r="CE314" s="651"/>
      <c r="CF314" s="651"/>
      <c r="CG314" s="651"/>
      <c r="CH314" s="651"/>
      <c r="CI314" s="651"/>
      <c r="CJ314" s="651"/>
      <c r="CK314" s="651"/>
      <c r="CL314" s="651"/>
      <c r="CM314" s="651"/>
      <c r="CN314" s="651"/>
      <c r="CO314" s="651"/>
      <c r="CP314" s="651"/>
      <c r="CQ314" s="651"/>
      <c r="CR314" s="651"/>
      <c r="CS314" s="651"/>
      <c r="CT314" s="651"/>
      <c r="CU314" s="651"/>
      <c r="CV314" s="651"/>
      <c r="CW314" s="651"/>
      <c r="CX314" s="651"/>
      <c r="CY314" s="651"/>
      <c r="CZ314" s="651"/>
      <c r="DA314" s="651"/>
      <c r="DB314" s="651"/>
      <c r="DC314" s="651"/>
      <c r="DD314" s="651"/>
      <c r="DE314" s="651"/>
      <c r="DF314" s="651"/>
      <c r="DG314" s="651"/>
      <c r="DH314" s="651"/>
      <c r="DI314" s="651"/>
      <c r="DJ314" s="651"/>
      <c r="DK314" s="651"/>
      <c r="DL314" s="651"/>
      <c r="DM314" s="651"/>
      <c r="DN314" s="651"/>
      <c r="DO314" s="651"/>
      <c r="DP314" s="651"/>
      <c r="DQ314" s="651"/>
      <c r="DR314" s="651"/>
      <c r="DS314" s="651"/>
      <c r="DT314" s="651"/>
      <c r="DU314" s="651"/>
      <c r="DV314" s="651"/>
      <c r="DW314" s="651"/>
      <c r="DX314" s="651"/>
      <c r="DY314" s="651"/>
    </row>
    <row r="315" ht="12.0" customHeight="1">
      <c r="A315" s="651"/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651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  <c r="BX315" s="651"/>
      <c r="BY315" s="651"/>
      <c r="BZ315" s="651"/>
      <c r="CA315" s="651"/>
      <c r="CB315" s="651"/>
      <c r="CC315" s="651"/>
      <c r="CD315" s="651"/>
      <c r="CE315" s="651"/>
      <c r="CF315" s="651"/>
      <c r="CG315" s="651"/>
      <c r="CH315" s="651"/>
      <c r="CI315" s="651"/>
      <c r="CJ315" s="651"/>
      <c r="CK315" s="651"/>
      <c r="CL315" s="651"/>
      <c r="CM315" s="651"/>
      <c r="CN315" s="651"/>
      <c r="CO315" s="651"/>
      <c r="CP315" s="651"/>
      <c r="CQ315" s="651"/>
      <c r="CR315" s="651"/>
      <c r="CS315" s="651"/>
      <c r="CT315" s="651"/>
      <c r="CU315" s="651"/>
      <c r="CV315" s="651"/>
      <c r="CW315" s="651"/>
      <c r="CX315" s="651"/>
      <c r="CY315" s="651"/>
      <c r="CZ315" s="651"/>
      <c r="DA315" s="651"/>
      <c r="DB315" s="651"/>
      <c r="DC315" s="651"/>
      <c r="DD315" s="651"/>
      <c r="DE315" s="651"/>
      <c r="DF315" s="651"/>
      <c r="DG315" s="651"/>
      <c r="DH315" s="651"/>
      <c r="DI315" s="651"/>
      <c r="DJ315" s="651"/>
      <c r="DK315" s="651"/>
      <c r="DL315" s="651"/>
      <c r="DM315" s="651"/>
      <c r="DN315" s="651"/>
      <c r="DO315" s="651"/>
      <c r="DP315" s="651"/>
      <c r="DQ315" s="651"/>
      <c r="DR315" s="651"/>
      <c r="DS315" s="651"/>
      <c r="DT315" s="651"/>
      <c r="DU315" s="651"/>
      <c r="DV315" s="651"/>
      <c r="DW315" s="651"/>
      <c r="DX315" s="651"/>
      <c r="DY315" s="651"/>
    </row>
    <row r="316" ht="12.0" customHeight="1">
      <c r="A316" s="651"/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651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  <c r="BX316" s="651"/>
      <c r="BY316" s="651"/>
      <c r="BZ316" s="651"/>
      <c r="CA316" s="651"/>
      <c r="CB316" s="651"/>
      <c r="CC316" s="651"/>
      <c r="CD316" s="651"/>
      <c r="CE316" s="651"/>
      <c r="CF316" s="651"/>
      <c r="CG316" s="651"/>
      <c r="CH316" s="651"/>
      <c r="CI316" s="651"/>
      <c r="CJ316" s="651"/>
      <c r="CK316" s="651"/>
      <c r="CL316" s="651"/>
      <c r="CM316" s="651"/>
      <c r="CN316" s="651"/>
      <c r="CO316" s="651"/>
      <c r="CP316" s="651"/>
      <c r="CQ316" s="651"/>
      <c r="CR316" s="651"/>
      <c r="CS316" s="651"/>
      <c r="CT316" s="651"/>
      <c r="CU316" s="651"/>
      <c r="CV316" s="651"/>
      <c r="CW316" s="651"/>
      <c r="CX316" s="651"/>
      <c r="CY316" s="651"/>
      <c r="CZ316" s="651"/>
      <c r="DA316" s="651"/>
      <c r="DB316" s="651"/>
      <c r="DC316" s="651"/>
      <c r="DD316" s="651"/>
      <c r="DE316" s="651"/>
      <c r="DF316" s="651"/>
      <c r="DG316" s="651"/>
      <c r="DH316" s="651"/>
      <c r="DI316" s="651"/>
      <c r="DJ316" s="651"/>
      <c r="DK316" s="651"/>
      <c r="DL316" s="651"/>
      <c r="DM316" s="651"/>
      <c r="DN316" s="651"/>
      <c r="DO316" s="651"/>
      <c r="DP316" s="651"/>
      <c r="DQ316" s="651"/>
      <c r="DR316" s="651"/>
      <c r="DS316" s="651"/>
      <c r="DT316" s="651"/>
      <c r="DU316" s="651"/>
      <c r="DV316" s="651"/>
      <c r="DW316" s="651"/>
      <c r="DX316" s="651"/>
      <c r="DY316" s="651"/>
    </row>
    <row r="317" ht="12.0" customHeight="1">
      <c r="A317" s="651"/>
      <c r="B317" s="651"/>
      <c r="C317" s="651"/>
      <c r="D317" s="651"/>
      <c r="E317" s="651"/>
      <c r="F317" s="651"/>
      <c r="G317" s="651"/>
      <c r="H317" s="651"/>
      <c r="I317" s="651"/>
      <c r="J317" s="651"/>
      <c r="K317" s="651"/>
      <c r="L317" s="651"/>
      <c r="M317" s="651"/>
      <c r="N317" s="651"/>
      <c r="O317" s="651"/>
      <c r="P317" s="651"/>
      <c r="Q317" s="651"/>
      <c r="R317" s="651"/>
      <c r="S317" s="651"/>
      <c r="T317" s="651"/>
      <c r="U317" s="651"/>
      <c r="V317" s="651"/>
      <c r="W317" s="651"/>
      <c r="X317" s="651"/>
      <c r="Y317" s="651"/>
      <c r="Z317" s="651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651"/>
      <c r="BL317" s="651"/>
      <c r="BM317" s="651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  <c r="BX317" s="651"/>
      <c r="BY317" s="651"/>
      <c r="BZ317" s="651"/>
      <c r="CA317" s="651"/>
      <c r="CB317" s="651"/>
      <c r="CC317" s="651"/>
      <c r="CD317" s="651"/>
      <c r="CE317" s="651"/>
      <c r="CF317" s="651"/>
      <c r="CG317" s="651"/>
      <c r="CH317" s="651"/>
      <c r="CI317" s="651"/>
      <c r="CJ317" s="651"/>
      <c r="CK317" s="651"/>
      <c r="CL317" s="651"/>
      <c r="CM317" s="651"/>
      <c r="CN317" s="651"/>
      <c r="CO317" s="651"/>
      <c r="CP317" s="651"/>
      <c r="CQ317" s="651"/>
      <c r="CR317" s="651"/>
      <c r="CS317" s="651"/>
      <c r="CT317" s="651"/>
      <c r="CU317" s="651"/>
      <c r="CV317" s="651"/>
      <c r="CW317" s="651"/>
      <c r="CX317" s="651"/>
      <c r="CY317" s="651"/>
      <c r="CZ317" s="651"/>
      <c r="DA317" s="651"/>
      <c r="DB317" s="651"/>
      <c r="DC317" s="651"/>
      <c r="DD317" s="651"/>
      <c r="DE317" s="651"/>
      <c r="DF317" s="651"/>
      <c r="DG317" s="651"/>
      <c r="DH317" s="651"/>
      <c r="DI317" s="651"/>
      <c r="DJ317" s="651"/>
      <c r="DK317" s="651"/>
      <c r="DL317" s="651"/>
      <c r="DM317" s="651"/>
      <c r="DN317" s="651"/>
      <c r="DO317" s="651"/>
      <c r="DP317" s="651"/>
      <c r="DQ317" s="651"/>
      <c r="DR317" s="651"/>
      <c r="DS317" s="651"/>
      <c r="DT317" s="651"/>
      <c r="DU317" s="651"/>
      <c r="DV317" s="651"/>
      <c r="DW317" s="651"/>
      <c r="DX317" s="651"/>
      <c r="DY317" s="651"/>
    </row>
    <row r="318" ht="12.0" customHeight="1">
      <c r="A318" s="651"/>
      <c r="B318" s="651"/>
      <c r="C318" s="651"/>
      <c r="D318" s="651"/>
      <c r="E318" s="651"/>
      <c r="F318" s="651"/>
      <c r="G318" s="651"/>
      <c r="H318" s="651"/>
      <c r="I318" s="651"/>
      <c r="J318" s="651"/>
      <c r="K318" s="651"/>
      <c r="L318" s="651"/>
      <c r="M318" s="651"/>
      <c r="N318" s="651"/>
      <c r="O318" s="651"/>
      <c r="P318" s="651"/>
      <c r="Q318" s="651"/>
      <c r="R318" s="651"/>
      <c r="S318" s="651"/>
      <c r="T318" s="651"/>
      <c r="U318" s="651"/>
      <c r="V318" s="651"/>
      <c r="W318" s="651"/>
      <c r="X318" s="651"/>
      <c r="Y318" s="651"/>
      <c r="Z318" s="651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51"/>
      <c r="BL318" s="651"/>
      <c r="BM318" s="651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  <c r="BX318" s="651"/>
      <c r="BY318" s="651"/>
      <c r="BZ318" s="651"/>
      <c r="CA318" s="651"/>
      <c r="CB318" s="651"/>
      <c r="CC318" s="651"/>
      <c r="CD318" s="651"/>
      <c r="CE318" s="651"/>
      <c r="CF318" s="651"/>
      <c r="CG318" s="651"/>
      <c r="CH318" s="651"/>
      <c r="CI318" s="651"/>
      <c r="CJ318" s="651"/>
      <c r="CK318" s="651"/>
      <c r="CL318" s="651"/>
      <c r="CM318" s="651"/>
      <c r="CN318" s="651"/>
      <c r="CO318" s="651"/>
      <c r="CP318" s="651"/>
      <c r="CQ318" s="651"/>
      <c r="CR318" s="651"/>
      <c r="CS318" s="651"/>
      <c r="CT318" s="651"/>
      <c r="CU318" s="651"/>
      <c r="CV318" s="651"/>
      <c r="CW318" s="651"/>
      <c r="CX318" s="651"/>
      <c r="CY318" s="651"/>
      <c r="CZ318" s="651"/>
      <c r="DA318" s="651"/>
      <c r="DB318" s="651"/>
      <c r="DC318" s="651"/>
      <c r="DD318" s="651"/>
      <c r="DE318" s="651"/>
      <c r="DF318" s="651"/>
      <c r="DG318" s="651"/>
      <c r="DH318" s="651"/>
      <c r="DI318" s="651"/>
      <c r="DJ318" s="651"/>
      <c r="DK318" s="651"/>
      <c r="DL318" s="651"/>
      <c r="DM318" s="651"/>
      <c r="DN318" s="651"/>
      <c r="DO318" s="651"/>
      <c r="DP318" s="651"/>
      <c r="DQ318" s="651"/>
      <c r="DR318" s="651"/>
      <c r="DS318" s="651"/>
      <c r="DT318" s="651"/>
      <c r="DU318" s="651"/>
      <c r="DV318" s="651"/>
      <c r="DW318" s="651"/>
      <c r="DX318" s="651"/>
      <c r="DY318" s="651"/>
    </row>
    <row r="319" ht="12.0" customHeight="1">
      <c r="A319" s="651"/>
      <c r="B319" s="651"/>
      <c r="C319" s="651"/>
      <c r="D319" s="651"/>
      <c r="E319" s="651"/>
      <c r="F319" s="651"/>
      <c r="G319" s="651"/>
      <c r="H319" s="651"/>
      <c r="I319" s="651"/>
      <c r="J319" s="651"/>
      <c r="K319" s="651"/>
      <c r="L319" s="651"/>
      <c r="M319" s="651"/>
      <c r="N319" s="651"/>
      <c r="O319" s="651"/>
      <c r="P319" s="651"/>
      <c r="Q319" s="651"/>
      <c r="R319" s="651"/>
      <c r="S319" s="651"/>
      <c r="T319" s="651"/>
      <c r="U319" s="651"/>
      <c r="V319" s="651"/>
      <c r="W319" s="651"/>
      <c r="X319" s="651"/>
      <c r="Y319" s="651"/>
      <c r="Z319" s="651"/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651"/>
      <c r="BL319" s="651"/>
      <c r="BM319" s="651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  <c r="BX319" s="651"/>
      <c r="BY319" s="651"/>
      <c r="BZ319" s="651"/>
      <c r="CA319" s="651"/>
      <c r="CB319" s="651"/>
      <c r="CC319" s="651"/>
      <c r="CD319" s="651"/>
      <c r="CE319" s="651"/>
      <c r="CF319" s="651"/>
      <c r="CG319" s="651"/>
      <c r="CH319" s="651"/>
      <c r="CI319" s="651"/>
      <c r="CJ319" s="651"/>
      <c r="CK319" s="651"/>
      <c r="CL319" s="651"/>
      <c r="CM319" s="651"/>
      <c r="CN319" s="651"/>
      <c r="CO319" s="651"/>
      <c r="CP319" s="651"/>
      <c r="CQ319" s="651"/>
      <c r="CR319" s="651"/>
      <c r="CS319" s="651"/>
      <c r="CT319" s="651"/>
      <c r="CU319" s="651"/>
      <c r="CV319" s="651"/>
      <c r="CW319" s="651"/>
      <c r="CX319" s="651"/>
      <c r="CY319" s="651"/>
      <c r="CZ319" s="651"/>
      <c r="DA319" s="651"/>
      <c r="DB319" s="651"/>
      <c r="DC319" s="651"/>
      <c r="DD319" s="651"/>
      <c r="DE319" s="651"/>
      <c r="DF319" s="651"/>
      <c r="DG319" s="651"/>
      <c r="DH319" s="651"/>
      <c r="DI319" s="651"/>
      <c r="DJ319" s="651"/>
      <c r="DK319" s="651"/>
      <c r="DL319" s="651"/>
      <c r="DM319" s="651"/>
      <c r="DN319" s="651"/>
      <c r="DO319" s="651"/>
      <c r="DP319" s="651"/>
      <c r="DQ319" s="651"/>
      <c r="DR319" s="651"/>
      <c r="DS319" s="651"/>
      <c r="DT319" s="651"/>
      <c r="DU319" s="651"/>
      <c r="DV319" s="651"/>
      <c r="DW319" s="651"/>
      <c r="DX319" s="651"/>
      <c r="DY319" s="651"/>
    </row>
    <row r="320" ht="12.0" customHeight="1">
      <c r="A320" s="651"/>
      <c r="B320" s="651"/>
      <c r="C320" s="651"/>
      <c r="D320" s="651"/>
      <c r="E320" s="651"/>
      <c r="F320" s="651"/>
      <c r="G320" s="651"/>
      <c r="H320" s="651"/>
      <c r="I320" s="651"/>
      <c r="J320" s="651"/>
      <c r="K320" s="651"/>
      <c r="L320" s="651"/>
      <c r="M320" s="651"/>
      <c r="N320" s="651"/>
      <c r="O320" s="651"/>
      <c r="P320" s="651"/>
      <c r="Q320" s="651"/>
      <c r="R320" s="651"/>
      <c r="S320" s="651"/>
      <c r="T320" s="651"/>
      <c r="U320" s="651"/>
      <c r="V320" s="651"/>
      <c r="W320" s="651"/>
      <c r="X320" s="651"/>
      <c r="Y320" s="651"/>
      <c r="Z320" s="651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651"/>
      <c r="BL320" s="651"/>
      <c r="BM320" s="651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  <c r="BX320" s="651"/>
      <c r="BY320" s="651"/>
      <c r="BZ320" s="651"/>
      <c r="CA320" s="651"/>
      <c r="CB320" s="651"/>
      <c r="CC320" s="651"/>
      <c r="CD320" s="651"/>
      <c r="CE320" s="651"/>
      <c r="CF320" s="651"/>
      <c r="CG320" s="651"/>
      <c r="CH320" s="651"/>
      <c r="CI320" s="651"/>
      <c r="CJ320" s="651"/>
      <c r="CK320" s="651"/>
      <c r="CL320" s="651"/>
      <c r="CM320" s="651"/>
      <c r="CN320" s="651"/>
      <c r="CO320" s="651"/>
      <c r="CP320" s="651"/>
      <c r="CQ320" s="651"/>
      <c r="CR320" s="651"/>
      <c r="CS320" s="651"/>
      <c r="CT320" s="651"/>
      <c r="CU320" s="651"/>
      <c r="CV320" s="651"/>
      <c r="CW320" s="651"/>
      <c r="CX320" s="651"/>
      <c r="CY320" s="651"/>
      <c r="CZ320" s="651"/>
      <c r="DA320" s="651"/>
      <c r="DB320" s="651"/>
      <c r="DC320" s="651"/>
      <c r="DD320" s="651"/>
      <c r="DE320" s="651"/>
      <c r="DF320" s="651"/>
      <c r="DG320" s="651"/>
      <c r="DH320" s="651"/>
      <c r="DI320" s="651"/>
      <c r="DJ320" s="651"/>
      <c r="DK320" s="651"/>
      <c r="DL320" s="651"/>
      <c r="DM320" s="651"/>
      <c r="DN320" s="651"/>
      <c r="DO320" s="651"/>
      <c r="DP320" s="651"/>
      <c r="DQ320" s="651"/>
      <c r="DR320" s="651"/>
      <c r="DS320" s="651"/>
      <c r="DT320" s="651"/>
      <c r="DU320" s="651"/>
      <c r="DV320" s="651"/>
      <c r="DW320" s="651"/>
      <c r="DX320" s="651"/>
      <c r="DY320" s="651"/>
    </row>
    <row r="321" ht="12.0" customHeight="1">
      <c r="A321" s="651"/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651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  <c r="BX321" s="651"/>
      <c r="BY321" s="651"/>
      <c r="BZ321" s="651"/>
      <c r="CA321" s="651"/>
      <c r="CB321" s="651"/>
      <c r="CC321" s="651"/>
      <c r="CD321" s="651"/>
      <c r="CE321" s="651"/>
      <c r="CF321" s="651"/>
      <c r="CG321" s="651"/>
      <c r="CH321" s="651"/>
      <c r="CI321" s="651"/>
      <c r="CJ321" s="651"/>
      <c r="CK321" s="651"/>
      <c r="CL321" s="651"/>
      <c r="CM321" s="651"/>
      <c r="CN321" s="651"/>
      <c r="CO321" s="651"/>
      <c r="CP321" s="651"/>
      <c r="CQ321" s="651"/>
      <c r="CR321" s="651"/>
      <c r="CS321" s="651"/>
      <c r="CT321" s="651"/>
      <c r="CU321" s="651"/>
      <c r="CV321" s="651"/>
      <c r="CW321" s="651"/>
      <c r="CX321" s="651"/>
      <c r="CY321" s="651"/>
      <c r="CZ321" s="651"/>
      <c r="DA321" s="651"/>
      <c r="DB321" s="651"/>
      <c r="DC321" s="651"/>
      <c r="DD321" s="651"/>
      <c r="DE321" s="651"/>
      <c r="DF321" s="651"/>
      <c r="DG321" s="651"/>
      <c r="DH321" s="651"/>
      <c r="DI321" s="651"/>
      <c r="DJ321" s="651"/>
      <c r="DK321" s="651"/>
      <c r="DL321" s="651"/>
      <c r="DM321" s="651"/>
      <c r="DN321" s="651"/>
      <c r="DO321" s="651"/>
      <c r="DP321" s="651"/>
      <c r="DQ321" s="651"/>
      <c r="DR321" s="651"/>
      <c r="DS321" s="651"/>
      <c r="DT321" s="651"/>
      <c r="DU321" s="651"/>
      <c r="DV321" s="651"/>
      <c r="DW321" s="651"/>
      <c r="DX321" s="651"/>
      <c r="DY321" s="651"/>
    </row>
    <row r="322" ht="12.0" customHeight="1">
      <c r="A322" s="651"/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651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  <c r="BX322" s="651"/>
      <c r="BY322" s="651"/>
      <c r="BZ322" s="651"/>
      <c r="CA322" s="651"/>
      <c r="CB322" s="651"/>
      <c r="CC322" s="651"/>
      <c r="CD322" s="651"/>
      <c r="CE322" s="651"/>
      <c r="CF322" s="651"/>
      <c r="CG322" s="651"/>
      <c r="CH322" s="651"/>
      <c r="CI322" s="651"/>
      <c r="CJ322" s="651"/>
      <c r="CK322" s="651"/>
      <c r="CL322" s="651"/>
      <c r="CM322" s="651"/>
      <c r="CN322" s="651"/>
      <c r="CO322" s="651"/>
      <c r="CP322" s="651"/>
      <c r="CQ322" s="651"/>
      <c r="CR322" s="651"/>
      <c r="CS322" s="651"/>
      <c r="CT322" s="651"/>
      <c r="CU322" s="651"/>
      <c r="CV322" s="651"/>
      <c r="CW322" s="651"/>
      <c r="CX322" s="651"/>
      <c r="CY322" s="651"/>
      <c r="CZ322" s="651"/>
      <c r="DA322" s="651"/>
      <c r="DB322" s="651"/>
      <c r="DC322" s="651"/>
      <c r="DD322" s="651"/>
      <c r="DE322" s="651"/>
      <c r="DF322" s="651"/>
      <c r="DG322" s="651"/>
      <c r="DH322" s="651"/>
      <c r="DI322" s="651"/>
      <c r="DJ322" s="651"/>
      <c r="DK322" s="651"/>
      <c r="DL322" s="651"/>
      <c r="DM322" s="651"/>
      <c r="DN322" s="651"/>
      <c r="DO322" s="651"/>
      <c r="DP322" s="651"/>
      <c r="DQ322" s="651"/>
      <c r="DR322" s="651"/>
      <c r="DS322" s="651"/>
      <c r="DT322" s="651"/>
      <c r="DU322" s="651"/>
      <c r="DV322" s="651"/>
      <c r="DW322" s="651"/>
      <c r="DX322" s="651"/>
      <c r="DY322" s="651"/>
    </row>
    <row r="323" ht="12.0" customHeight="1">
      <c r="A323" s="651"/>
      <c r="B323" s="651"/>
      <c r="C323" s="651"/>
      <c r="D323" s="651"/>
      <c r="E323" s="651"/>
      <c r="F323" s="651"/>
      <c r="G323" s="651"/>
      <c r="H323" s="651"/>
      <c r="I323" s="651"/>
      <c r="J323" s="651"/>
      <c r="K323" s="651"/>
      <c r="L323" s="651"/>
      <c r="M323" s="651"/>
      <c r="N323" s="651"/>
      <c r="O323" s="651"/>
      <c r="P323" s="651"/>
      <c r="Q323" s="651"/>
      <c r="R323" s="651"/>
      <c r="S323" s="651"/>
      <c r="T323" s="651"/>
      <c r="U323" s="651"/>
      <c r="V323" s="651"/>
      <c r="W323" s="651"/>
      <c r="X323" s="651"/>
      <c r="Y323" s="651"/>
      <c r="Z323" s="651"/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651"/>
      <c r="BL323" s="651"/>
      <c r="BM323" s="651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  <c r="BX323" s="651"/>
      <c r="BY323" s="651"/>
      <c r="BZ323" s="651"/>
      <c r="CA323" s="651"/>
      <c r="CB323" s="651"/>
      <c r="CC323" s="651"/>
      <c r="CD323" s="651"/>
      <c r="CE323" s="651"/>
      <c r="CF323" s="651"/>
      <c r="CG323" s="651"/>
      <c r="CH323" s="651"/>
      <c r="CI323" s="651"/>
      <c r="CJ323" s="651"/>
      <c r="CK323" s="651"/>
      <c r="CL323" s="651"/>
      <c r="CM323" s="651"/>
      <c r="CN323" s="651"/>
      <c r="CO323" s="651"/>
      <c r="CP323" s="651"/>
      <c r="CQ323" s="651"/>
      <c r="CR323" s="651"/>
      <c r="CS323" s="651"/>
      <c r="CT323" s="651"/>
      <c r="CU323" s="651"/>
      <c r="CV323" s="651"/>
      <c r="CW323" s="651"/>
      <c r="CX323" s="651"/>
      <c r="CY323" s="651"/>
      <c r="CZ323" s="651"/>
      <c r="DA323" s="651"/>
      <c r="DB323" s="651"/>
      <c r="DC323" s="651"/>
      <c r="DD323" s="651"/>
      <c r="DE323" s="651"/>
      <c r="DF323" s="651"/>
      <c r="DG323" s="651"/>
      <c r="DH323" s="651"/>
      <c r="DI323" s="651"/>
      <c r="DJ323" s="651"/>
      <c r="DK323" s="651"/>
      <c r="DL323" s="651"/>
      <c r="DM323" s="651"/>
      <c r="DN323" s="651"/>
      <c r="DO323" s="651"/>
      <c r="DP323" s="651"/>
      <c r="DQ323" s="651"/>
      <c r="DR323" s="651"/>
      <c r="DS323" s="651"/>
      <c r="DT323" s="651"/>
      <c r="DU323" s="651"/>
      <c r="DV323" s="651"/>
      <c r="DW323" s="651"/>
      <c r="DX323" s="651"/>
      <c r="DY323" s="651"/>
    </row>
    <row r="324" ht="12.0" customHeight="1">
      <c r="A324" s="651"/>
      <c r="B324" s="651"/>
      <c r="C324" s="651"/>
      <c r="D324" s="651"/>
      <c r="E324" s="651"/>
      <c r="F324" s="651"/>
      <c r="G324" s="651"/>
      <c r="H324" s="651"/>
      <c r="I324" s="651"/>
      <c r="J324" s="651"/>
      <c r="K324" s="651"/>
      <c r="L324" s="651"/>
      <c r="M324" s="651"/>
      <c r="N324" s="651"/>
      <c r="O324" s="651"/>
      <c r="P324" s="651"/>
      <c r="Q324" s="651"/>
      <c r="R324" s="651"/>
      <c r="S324" s="651"/>
      <c r="T324" s="651"/>
      <c r="U324" s="651"/>
      <c r="V324" s="651"/>
      <c r="W324" s="651"/>
      <c r="X324" s="651"/>
      <c r="Y324" s="651"/>
      <c r="Z324" s="651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651"/>
      <c r="BL324" s="651"/>
      <c r="BM324" s="651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  <c r="BX324" s="651"/>
      <c r="BY324" s="651"/>
      <c r="BZ324" s="651"/>
      <c r="CA324" s="651"/>
      <c r="CB324" s="651"/>
      <c r="CC324" s="651"/>
      <c r="CD324" s="651"/>
      <c r="CE324" s="651"/>
      <c r="CF324" s="651"/>
      <c r="CG324" s="651"/>
      <c r="CH324" s="651"/>
      <c r="CI324" s="651"/>
      <c r="CJ324" s="651"/>
      <c r="CK324" s="651"/>
      <c r="CL324" s="651"/>
      <c r="CM324" s="651"/>
      <c r="CN324" s="651"/>
      <c r="CO324" s="651"/>
      <c r="CP324" s="651"/>
      <c r="CQ324" s="651"/>
      <c r="CR324" s="651"/>
      <c r="CS324" s="651"/>
      <c r="CT324" s="651"/>
      <c r="CU324" s="651"/>
      <c r="CV324" s="651"/>
      <c r="CW324" s="651"/>
      <c r="CX324" s="651"/>
      <c r="CY324" s="651"/>
      <c r="CZ324" s="651"/>
      <c r="DA324" s="651"/>
      <c r="DB324" s="651"/>
      <c r="DC324" s="651"/>
      <c r="DD324" s="651"/>
      <c r="DE324" s="651"/>
      <c r="DF324" s="651"/>
      <c r="DG324" s="651"/>
      <c r="DH324" s="651"/>
      <c r="DI324" s="651"/>
      <c r="DJ324" s="651"/>
      <c r="DK324" s="651"/>
      <c r="DL324" s="651"/>
      <c r="DM324" s="651"/>
      <c r="DN324" s="651"/>
      <c r="DO324" s="651"/>
      <c r="DP324" s="651"/>
      <c r="DQ324" s="651"/>
      <c r="DR324" s="651"/>
      <c r="DS324" s="651"/>
      <c r="DT324" s="651"/>
      <c r="DU324" s="651"/>
      <c r="DV324" s="651"/>
      <c r="DW324" s="651"/>
      <c r="DX324" s="651"/>
      <c r="DY324" s="651"/>
    </row>
    <row r="325" ht="12.0" customHeight="1">
      <c r="A325" s="651"/>
      <c r="B325" s="651"/>
      <c r="C325" s="651"/>
      <c r="D325" s="651"/>
      <c r="E325" s="651"/>
      <c r="F325" s="651"/>
      <c r="G325" s="651"/>
      <c r="H325" s="651"/>
      <c r="I325" s="651"/>
      <c r="J325" s="651"/>
      <c r="K325" s="651"/>
      <c r="L325" s="651"/>
      <c r="M325" s="651"/>
      <c r="N325" s="651"/>
      <c r="O325" s="651"/>
      <c r="P325" s="651"/>
      <c r="Q325" s="651"/>
      <c r="R325" s="651"/>
      <c r="S325" s="651"/>
      <c r="T325" s="651"/>
      <c r="U325" s="651"/>
      <c r="V325" s="651"/>
      <c r="W325" s="651"/>
      <c r="X325" s="651"/>
      <c r="Y325" s="651"/>
      <c r="Z325" s="651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651"/>
      <c r="BL325" s="651"/>
      <c r="BM325" s="651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  <c r="BX325" s="651"/>
      <c r="BY325" s="651"/>
      <c r="BZ325" s="651"/>
      <c r="CA325" s="651"/>
      <c r="CB325" s="651"/>
      <c r="CC325" s="651"/>
      <c r="CD325" s="651"/>
      <c r="CE325" s="651"/>
      <c r="CF325" s="651"/>
      <c r="CG325" s="651"/>
      <c r="CH325" s="651"/>
      <c r="CI325" s="651"/>
      <c r="CJ325" s="651"/>
      <c r="CK325" s="651"/>
      <c r="CL325" s="651"/>
      <c r="CM325" s="651"/>
      <c r="CN325" s="651"/>
      <c r="CO325" s="651"/>
      <c r="CP325" s="651"/>
      <c r="CQ325" s="651"/>
      <c r="CR325" s="651"/>
      <c r="CS325" s="651"/>
      <c r="CT325" s="651"/>
      <c r="CU325" s="651"/>
      <c r="CV325" s="651"/>
      <c r="CW325" s="651"/>
      <c r="CX325" s="651"/>
      <c r="CY325" s="651"/>
      <c r="CZ325" s="651"/>
      <c r="DA325" s="651"/>
      <c r="DB325" s="651"/>
      <c r="DC325" s="651"/>
      <c r="DD325" s="651"/>
      <c r="DE325" s="651"/>
      <c r="DF325" s="651"/>
      <c r="DG325" s="651"/>
      <c r="DH325" s="651"/>
      <c r="DI325" s="651"/>
      <c r="DJ325" s="651"/>
      <c r="DK325" s="651"/>
      <c r="DL325" s="651"/>
      <c r="DM325" s="651"/>
      <c r="DN325" s="651"/>
      <c r="DO325" s="651"/>
      <c r="DP325" s="651"/>
      <c r="DQ325" s="651"/>
      <c r="DR325" s="651"/>
      <c r="DS325" s="651"/>
      <c r="DT325" s="651"/>
      <c r="DU325" s="651"/>
      <c r="DV325" s="651"/>
      <c r="DW325" s="651"/>
      <c r="DX325" s="651"/>
      <c r="DY325" s="651"/>
    </row>
    <row r="326" ht="12.0" customHeight="1">
      <c r="A326" s="651"/>
      <c r="B326" s="651"/>
      <c r="C326" s="651"/>
      <c r="D326" s="651"/>
      <c r="E326" s="651"/>
      <c r="F326" s="651"/>
      <c r="G326" s="651"/>
      <c r="H326" s="651"/>
      <c r="I326" s="651"/>
      <c r="J326" s="651"/>
      <c r="K326" s="651"/>
      <c r="L326" s="651"/>
      <c r="M326" s="651"/>
      <c r="N326" s="651"/>
      <c r="O326" s="651"/>
      <c r="P326" s="651"/>
      <c r="Q326" s="651"/>
      <c r="R326" s="651"/>
      <c r="S326" s="651"/>
      <c r="T326" s="651"/>
      <c r="U326" s="651"/>
      <c r="V326" s="651"/>
      <c r="W326" s="651"/>
      <c r="X326" s="651"/>
      <c r="Y326" s="651"/>
      <c r="Z326" s="651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51"/>
      <c r="BL326" s="651"/>
      <c r="BM326" s="651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  <c r="BX326" s="651"/>
      <c r="BY326" s="651"/>
      <c r="BZ326" s="651"/>
      <c r="CA326" s="651"/>
      <c r="CB326" s="651"/>
      <c r="CC326" s="651"/>
      <c r="CD326" s="651"/>
      <c r="CE326" s="651"/>
      <c r="CF326" s="651"/>
      <c r="CG326" s="651"/>
      <c r="CH326" s="651"/>
      <c r="CI326" s="651"/>
      <c r="CJ326" s="651"/>
      <c r="CK326" s="651"/>
      <c r="CL326" s="651"/>
      <c r="CM326" s="651"/>
      <c r="CN326" s="651"/>
      <c r="CO326" s="651"/>
      <c r="CP326" s="651"/>
      <c r="CQ326" s="651"/>
      <c r="CR326" s="651"/>
      <c r="CS326" s="651"/>
      <c r="CT326" s="651"/>
      <c r="CU326" s="651"/>
      <c r="CV326" s="651"/>
      <c r="CW326" s="651"/>
      <c r="CX326" s="651"/>
      <c r="CY326" s="651"/>
      <c r="CZ326" s="651"/>
      <c r="DA326" s="651"/>
      <c r="DB326" s="651"/>
      <c r="DC326" s="651"/>
      <c r="DD326" s="651"/>
      <c r="DE326" s="651"/>
      <c r="DF326" s="651"/>
      <c r="DG326" s="651"/>
      <c r="DH326" s="651"/>
      <c r="DI326" s="651"/>
      <c r="DJ326" s="651"/>
      <c r="DK326" s="651"/>
      <c r="DL326" s="651"/>
      <c r="DM326" s="651"/>
      <c r="DN326" s="651"/>
      <c r="DO326" s="651"/>
      <c r="DP326" s="651"/>
      <c r="DQ326" s="651"/>
      <c r="DR326" s="651"/>
      <c r="DS326" s="651"/>
      <c r="DT326" s="651"/>
      <c r="DU326" s="651"/>
      <c r="DV326" s="651"/>
      <c r="DW326" s="651"/>
      <c r="DX326" s="651"/>
      <c r="DY326" s="651"/>
    </row>
    <row r="327" ht="12.0" customHeight="1">
      <c r="A327" s="651"/>
      <c r="B327" s="651"/>
      <c r="C327" s="651"/>
      <c r="D327" s="651"/>
      <c r="E327" s="651"/>
      <c r="F327" s="651"/>
      <c r="G327" s="651"/>
      <c r="H327" s="651"/>
      <c r="I327" s="651"/>
      <c r="J327" s="651"/>
      <c r="K327" s="651"/>
      <c r="L327" s="651"/>
      <c r="M327" s="651"/>
      <c r="N327" s="651"/>
      <c r="O327" s="651"/>
      <c r="P327" s="651"/>
      <c r="Q327" s="651"/>
      <c r="R327" s="651"/>
      <c r="S327" s="651"/>
      <c r="T327" s="651"/>
      <c r="U327" s="651"/>
      <c r="V327" s="651"/>
      <c r="W327" s="651"/>
      <c r="X327" s="651"/>
      <c r="Y327" s="651"/>
      <c r="Z327" s="651"/>
      <c r="AA327" s="651"/>
      <c r="AB327" s="651"/>
      <c r="AC327" s="651"/>
      <c r="AD327" s="651"/>
      <c r="AE327" s="651"/>
      <c r="AF327" s="651"/>
      <c r="AG327" s="651"/>
      <c r="AH327" s="651"/>
      <c r="AI327" s="651"/>
      <c r="AJ327" s="651"/>
      <c r="AK327" s="651"/>
      <c r="AL327" s="651"/>
      <c r="AM327" s="651"/>
      <c r="AN327" s="651"/>
      <c r="AO327" s="651"/>
      <c r="AP327" s="651"/>
      <c r="AQ327" s="651"/>
      <c r="AR327" s="651"/>
      <c r="AS327" s="651"/>
      <c r="AT327" s="651"/>
      <c r="AU327" s="651"/>
      <c r="AV327" s="651"/>
      <c r="AW327" s="651"/>
      <c r="AX327" s="651"/>
      <c r="AY327" s="651"/>
      <c r="AZ327" s="651"/>
      <c r="BA327" s="651"/>
      <c r="BB327" s="651"/>
      <c r="BC327" s="651"/>
      <c r="BD327" s="651"/>
      <c r="BE327" s="651"/>
      <c r="BF327" s="651"/>
      <c r="BG327" s="651"/>
      <c r="BH327" s="651"/>
      <c r="BI327" s="651"/>
      <c r="BJ327" s="651"/>
      <c r="BK327" s="651"/>
      <c r="BL327" s="651"/>
      <c r="BM327" s="651"/>
      <c r="BN327" s="651"/>
      <c r="BO327" s="651"/>
      <c r="BP327" s="651"/>
      <c r="BQ327" s="651"/>
      <c r="BR327" s="651"/>
      <c r="BS327" s="651"/>
      <c r="BT327" s="651"/>
      <c r="BU327" s="651"/>
      <c r="BV327" s="651"/>
      <c r="BW327" s="651"/>
      <c r="BX327" s="651"/>
      <c r="BY327" s="651"/>
      <c r="BZ327" s="651"/>
      <c r="CA327" s="651"/>
      <c r="CB327" s="651"/>
      <c r="CC327" s="651"/>
      <c r="CD327" s="651"/>
      <c r="CE327" s="651"/>
      <c r="CF327" s="651"/>
      <c r="CG327" s="651"/>
      <c r="CH327" s="651"/>
      <c r="CI327" s="651"/>
      <c r="CJ327" s="651"/>
      <c r="CK327" s="651"/>
      <c r="CL327" s="651"/>
      <c r="CM327" s="651"/>
      <c r="CN327" s="651"/>
      <c r="CO327" s="651"/>
      <c r="CP327" s="651"/>
      <c r="CQ327" s="651"/>
      <c r="CR327" s="651"/>
      <c r="CS327" s="651"/>
      <c r="CT327" s="651"/>
      <c r="CU327" s="651"/>
      <c r="CV327" s="651"/>
      <c r="CW327" s="651"/>
      <c r="CX327" s="651"/>
      <c r="CY327" s="651"/>
      <c r="CZ327" s="651"/>
      <c r="DA327" s="651"/>
      <c r="DB327" s="651"/>
      <c r="DC327" s="651"/>
      <c r="DD327" s="651"/>
      <c r="DE327" s="651"/>
      <c r="DF327" s="651"/>
      <c r="DG327" s="651"/>
      <c r="DH327" s="651"/>
      <c r="DI327" s="651"/>
      <c r="DJ327" s="651"/>
      <c r="DK327" s="651"/>
      <c r="DL327" s="651"/>
      <c r="DM327" s="651"/>
      <c r="DN327" s="651"/>
      <c r="DO327" s="651"/>
      <c r="DP327" s="651"/>
      <c r="DQ327" s="651"/>
      <c r="DR327" s="651"/>
      <c r="DS327" s="651"/>
      <c r="DT327" s="651"/>
      <c r="DU327" s="651"/>
      <c r="DV327" s="651"/>
      <c r="DW327" s="651"/>
      <c r="DX327" s="651"/>
      <c r="DY327" s="651"/>
    </row>
    <row r="328" ht="12.0" customHeight="1">
      <c r="A328" s="651"/>
      <c r="B328" s="651"/>
      <c r="C328" s="651"/>
      <c r="D328" s="651"/>
      <c r="E328" s="651"/>
      <c r="F328" s="651"/>
      <c r="G328" s="651"/>
      <c r="H328" s="651"/>
      <c r="I328" s="651"/>
      <c r="J328" s="651"/>
      <c r="K328" s="651"/>
      <c r="L328" s="651"/>
      <c r="M328" s="651"/>
      <c r="N328" s="651"/>
      <c r="O328" s="651"/>
      <c r="P328" s="651"/>
      <c r="Q328" s="651"/>
      <c r="R328" s="651"/>
      <c r="S328" s="651"/>
      <c r="T328" s="651"/>
      <c r="U328" s="651"/>
      <c r="V328" s="651"/>
      <c r="W328" s="651"/>
      <c r="X328" s="651"/>
      <c r="Y328" s="651"/>
      <c r="Z328" s="651"/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651"/>
      <c r="BL328" s="651"/>
      <c r="BM328" s="651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  <c r="BX328" s="651"/>
      <c r="BY328" s="651"/>
      <c r="BZ328" s="651"/>
      <c r="CA328" s="651"/>
      <c r="CB328" s="651"/>
      <c r="CC328" s="651"/>
      <c r="CD328" s="651"/>
      <c r="CE328" s="651"/>
      <c r="CF328" s="651"/>
      <c r="CG328" s="651"/>
      <c r="CH328" s="651"/>
      <c r="CI328" s="651"/>
      <c r="CJ328" s="651"/>
      <c r="CK328" s="651"/>
      <c r="CL328" s="651"/>
      <c r="CM328" s="651"/>
      <c r="CN328" s="651"/>
      <c r="CO328" s="651"/>
      <c r="CP328" s="651"/>
      <c r="CQ328" s="651"/>
      <c r="CR328" s="651"/>
      <c r="CS328" s="651"/>
      <c r="CT328" s="651"/>
      <c r="CU328" s="651"/>
      <c r="CV328" s="651"/>
      <c r="CW328" s="651"/>
      <c r="CX328" s="651"/>
      <c r="CY328" s="651"/>
      <c r="CZ328" s="651"/>
      <c r="DA328" s="651"/>
      <c r="DB328" s="651"/>
      <c r="DC328" s="651"/>
      <c r="DD328" s="651"/>
      <c r="DE328" s="651"/>
      <c r="DF328" s="651"/>
      <c r="DG328" s="651"/>
      <c r="DH328" s="651"/>
      <c r="DI328" s="651"/>
      <c r="DJ328" s="651"/>
      <c r="DK328" s="651"/>
      <c r="DL328" s="651"/>
      <c r="DM328" s="651"/>
      <c r="DN328" s="651"/>
      <c r="DO328" s="651"/>
      <c r="DP328" s="651"/>
      <c r="DQ328" s="651"/>
      <c r="DR328" s="651"/>
      <c r="DS328" s="651"/>
      <c r="DT328" s="651"/>
      <c r="DU328" s="651"/>
      <c r="DV328" s="651"/>
      <c r="DW328" s="651"/>
      <c r="DX328" s="651"/>
      <c r="DY328" s="651"/>
    </row>
    <row r="329" ht="12.0" customHeight="1">
      <c r="A329" s="651"/>
      <c r="B329" s="651"/>
      <c r="C329" s="651"/>
      <c r="D329" s="651"/>
      <c r="E329" s="651"/>
      <c r="F329" s="651"/>
      <c r="G329" s="651"/>
      <c r="H329" s="651"/>
      <c r="I329" s="651"/>
      <c r="J329" s="651"/>
      <c r="K329" s="651"/>
      <c r="L329" s="651"/>
      <c r="M329" s="651"/>
      <c r="N329" s="651"/>
      <c r="O329" s="651"/>
      <c r="P329" s="651"/>
      <c r="Q329" s="651"/>
      <c r="R329" s="651"/>
      <c r="S329" s="651"/>
      <c r="T329" s="651"/>
      <c r="U329" s="651"/>
      <c r="V329" s="651"/>
      <c r="W329" s="651"/>
      <c r="X329" s="651"/>
      <c r="Y329" s="651"/>
      <c r="Z329" s="651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651"/>
      <c r="BL329" s="651"/>
      <c r="BM329" s="651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  <c r="BX329" s="651"/>
      <c r="BY329" s="651"/>
      <c r="BZ329" s="651"/>
      <c r="CA329" s="651"/>
      <c r="CB329" s="651"/>
      <c r="CC329" s="651"/>
      <c r="CD329" s="651"/>
      <c r="CE329" s="651"/>
      <c r="CF329" s="651"/>
      <c r="CG329" s="651"/>
      <c r="CH329" s="651"/>
      <c r="CI329" s="651"/>
      <c r="CJ329" s="651"/>
      <c r="CK329" s="651"/>
      <c r="CL329" s="651"/>
      <c r="CM329" s="651"/>
      <c r="CN329" s="651"/>
      <c r="CO329" s="651"/>
      <c r="CP329" s="651"/>
      <c r="CQ329" s="651"/>
      <c r="CR329" s="651"/>
      <c r="CS329" s="651"/>
      <c r="CT329" s="651"/>
      <c r="CU329" s="651"/>
      <c r="CV329" s="651"/>
      <c r="CW329" s="651"/>
      <c r="CX329" s="651"/>
      <c r="CY329" s="651"/>
      <c r="CZ329" s="651"/>
      <c r="DA329" s="651"/>
      <c r="DB329" s="651"/>
      <c r="DC329" s="651"/>
      <c r="DD329" s="651"/>
      <c r="DE329" s="651"/>
      <c r="DF329" s="651"/>
      <c r="DG329" s="651"/>
      <c r="DH329" s="651"/>
      <c r="DI329" s="651"/>
      <c r="DJ329" s="651"/>
      <c r="DK329" s="651"/>
      <c r="DL329" s="651"/>
      <c r="DM329" s="651"/>
      <c r="DN329" s="651"/>
      <c r="DO329" s="651"/>
      <c r="DP329" s="651"/>
      <c r="DQ329" s="651"/>
      <c r="DR329" s="651"/>
      <c r="DS329" s="651"/>
      <c r="DT329" s="651"/>
      <c r="DU329" s="651"/>
      <c r="DV329" s="651"/>
      <c r="DW329" s="651"/>
      <c r="DX329" s="651"/>
      <c r="DY329" s="651"/>
    </row>
    <row r="330" ht="12.0" customHeight="1">
      <c r="A330" s="651"/>
      <c r="B330" s="651"/>
      <c r="C330" s="651"/>
      <c r="D330" s="651"/>
      <c r="E330" s="651"/>
      <c r="F330" s="651"/>
      <c r="G330" s="651"/>
      <c r="H330" s="651"/>
      <c r="I330" s="651"/>
      <c r="J330" s="651"/>
      <c r="K330" s="651"/>
      <c r="L330" s="651"/>
      <c r="M330" s="651"/>
      <c r="N330" s="651"/>
      <c r="O330" s="651"/>
      <c r="P330" s="651"/>
      <c r="Q330" s="651"/>
      <c r="R330" s="651"/>
      <c r="S330" s="651"/>
      <c r="T330" s="651"/>
      <c r="U330" s="651"/>
      <c r="V330" s="651"/>
      <c r="W330" s="651"/>
      <c r="X330" s="651"/>
      <c r="Y330" s="651"/>
      <c r="Z330" s="651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651"/>
      <c r="BL330" s="651"/>
      <c r="BM330" s="651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  <c r="BX330" s="651"/>
      <c r="BY330" s="651"/>
      <c r="BZ330" s="651"/>
      <c r="CA330" s="651"/>
      <c r="CB330" s="651"/>
      <c r="CC330" s="651"/>
      <c r="CD330" s="651"/>
      <c r="CE330" s="651"/>
      <c r="CF330" s="651"/>
      <c r="CG330" s="651"/>
      <c r="CH330" s="651"/>
      <c r="CI330" s="651"/>
      <c r="CJ330" s="651"/>
      <c r="CK330" s="651"/>
      <c r="CL330" s="651"/>
      <c r="CM330" s="651"/>
      <c r="CN330" s="651"/>
      <c r="CO330" s="651"/>
      <c r="CP330" s="651"/>
      <c r="CQ330" s="651"/>
      <c r="CR330" s="651"/>
      <c r="CS330" s="651"/>
      <c r="CT330" s="651"/>
      <c r="CU330" s="651"/>
      <c r="CV330" s="651"/>
      <c r="CW330" s="651"/>
      <c r="CX330" s="651"/>
      <c r="CY330" s="651"/>
      <c r="CZ330" s="651"/>
      <c r="DA330" s="651"/>
      <c r="DB330" s="651"/>
      <c r="DC330" s="651"/>
      <c r="DD330" s="651"/>
      <c r="DE330" s="651"/>
      <c r="DF330" s="651"/>
      <c r="DG330" s="651"/>
      <c r="DH330" s="651"/>
      <c r="DI330" s="651"/>
      <c r="DJ330" s="651"/>
      <c r="DK330" s="651"/>
      <c r="DL330" s="651"/>
      <c r="DM330" s="651"/>
      <c r="DN330" s="651"/>
      <c r="DO330" s="651"/>
      <c r="DP330" s="651"/>
      <c r="DQ330" s="651"/>
      <c r="DR330" s="651"/>
      <c r="DS330" s="651"/>
      <c r="DT330" s="651"/>
      <c r="DU330" s="651"/>
      <c r="DV330" s="651"/>
      <c r="DW330" s="651"/>
      <c r="DX330" s="651"/>
      <c r="DY330" s="651"/>
    </row>
    <row r="331" ht="12.0" customHeight="1">
      <c r="A331" s="651"/>
      <c r="B331" s="651"/>
      <c r="C331" s="651"/>
      <c r="D331" s="651"/>
      <c r="E331" s="651"/>
      <c r="F331" s="651"/>
      <c r="G331" s="651"/>
      <c r="H331" s="651"/>
      <c r="I331" s="651"/>
      <c r="J331" s="651"/>
      <c r="K331" s="651"/>
      <c r="L331" s="651"/>
      <c r="M331" s="651"/>
      <c r="N331" s="651"/>
      <c r="O331" s="651"/>
      <c r="P331" s="651"/>
      <c r="Q331" s="651"/>
      <c r="R331" s="651"/>
      <c r="S331" s="651"/>
      <c r="T331" s="651"/>
      <c r="U331" s="651"/>
      <c r="V331" s="651"/>
      <c r="W331" s="651"/>
      <c r="X331" s="651"/>
      <c r="Y331" s="651"/>
      <c r="Z331" s="651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51"/>
      <c r="BL331" s="651"/>
      <c r="BM331" s="651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  <c r="BX331" s="651"/>
      <c r="BY331" s="651"/>
      <c r="BZ331" s="651"/>
      <c r="CA331" s="651"/>
      <c r="CB331" s="651"/>
      <c r="CC331" s="651"/>
      <c r="CD331" s="651"/>
      <c r="CE331" s="651"/>
      <c r="CF331" s="651"/>
      <c r="CG331" s="651"/>
      <c r="CH331" s="651"/>
      <c r="CI331" s="651"/>
      <c r="CJ331" s="651"/>
      <c r="CK331" s="651"/>
      <c r="CL331" s="651"/>
      <c r="CM331" s="651"/>
      <c r="CN331" s="651"/>
      <c r="CO331" s="651"/>
      <c r="CP331" s="651"/>
      <c r="CQ331" s="651"/>
      <c r="CR331" s="651"/>
      <c r="CS331" s="651"/>
      <c r="CT331" s="651"/>
      <c r="CU331" s="651"/>
      <c r="CV331" s="651"/>
      <c r="CW331" s="651"/>
      <c r="CX331" s="651"/>
      <c r="CY331" s="651"/>
      <c r="CZ331" s="651"/>
      <c r="DA331" s="651"/>
      <c r="DB331" s="651"/>
      <c r="DC331" s="651"/>
      <c r="DD331" s="651"/>
      <c r="DE331" s="651"/>
      <c r="DF331" s="651"/>
      <c r="DG331" s="651"/>
      <c r="DH331" s="651"/>
      <c r="DI331" s="651"/>
      <c r="DJ331" s="651"/>
      <c r="DK331" s="651"/>
      <c r="DL331" s="651"/>
      <c r="DM331" s="651"/>
      <c r="DN331" s="651"/>
      <c r="DO331" s="651"/>
      <c r="DP331" s="651"/>
      <c r="DQ331" s="651"/>
      <c r="DR331" s="651"/>
      <c r="DS331" s="651"/>
      <c r="DT331" s="651"/>
      <c r="DU331" s="651"/>
      <c r="DV331" s="651"/>
      <c r="DW331" s="651"/>
      <c r="DX331" s="651"/>
      <c r="DY331" s="651"/>
    </row>
    <row r="332" ht="12.0" customHeight="1">
      <c r="A332" s="651"/>
      <c r="B332" s="651"/>
      <c r="C332" s="651"/>
      <c r="D332" s="651"/>
      <c r="E332" s="651"/>
      <c r="F332" s="651"/>
      <c r="G332" s="651"/>
      <c r="H332" s="651"/>
      <c r="I332" s="651"/>
      <c r="J332" s="651"/>
      <c r="K332" s="651"/>
      <c r="L332" s="651"/>
      <c r="M332" s="651"/>
      <c r="N332" s="651"/>
      <c r="O332" s="651"/>
      <c r="P332" s="651"/>
      <c r="Q332" s="651"/>
      <c r="R332" s="651"/>
      <c r="S332" s="651"/>
      <c r="T332" s="651"/>
      <c r="U332" s="651"/>
      <c r="V332" s="651"/>
      <c r="W332" s="651"/>
      <c r="X332" s="651"/>
      <c r="Y332" s="651"/>
      <c r="Z332" s="651"/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651"/>
      <c r="BL332" s="651"/>
      <c r="BM332" s="651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  <c r="BX332" s="651"/>
      <c r="BY332" s="651"/>
      <c r="BZ332" s="651"/>
      <c r="CA332" s="651"/>
      <c r="CB332" s="651"/>
      <c r="CC332" s="651"/>
      <c r="CD332" s="651"/>
      <c r="CE332" s="651"/>
      <c r="CF332" s="651"/>
      <c r="CG332" s="651"/>
      <c r="CH332" s="651"/>
      <c r="CI332" s="651"/>
      <c r="CJ332" s="651"/>
      <c r="CK332" s="651"/>
      <c r="CL332" s="651"/>
      <c r="CM332" s="651"/>
      <c r="CN332" s="651"/>
      <c r="CO332" s="651"/>
      <c r="CP332" s="651"/>
      <c r="CQ332" s="651"/>
      <c r="CR332" s="651"/>
      <c r="CS332" s="651"/>
      <c r="CT332" s="651"/>
      <c r="CU332" s="651"/>
      <c r="CV332" s="651"/>
      <c r="CW332" s="651"/>
      <c r="CX332" s="651"/>
      <c r="CY332" s="651"/>
      <c r="CZ332" s="651"/>
      <c r="DA332" s="651"/>
      <c r="DB332" s="651"/>
      <c r="DC332" s="651"/>
      <c r="DD332" s="651"/>
      <c r="DE332" s="651"/>
      <c r="DF332" s="651"/>
      <c r="DG332" s="651"/>
      <c r="DH332" s="651"/>
      <c r="DI332" s="651"/>
      <c r="DJ332" s="651"/>
      <c r="DK332" s="651"/>
      <c r="DL332" s="651"/>
      <c r="DM332" s="651"/>
      <c r="DN332" s="651"/>
      <c r="DO332" s="651"/>
      <c r="DP332" s="651"/>
      <c r="DQ332" s="651"/>
      <c r="DR332" s="651"/>
      <c r="DS332" s="651"/>
      <c r="DT332" s="651"/>
      <c r="DU332" s="651"/>
      <c r="DV332" s="651"/>
      <c r="DW332" s="651"/>
      <c r="DX332" s="651"/>
      <c r="DY332" s="651"/>
    </row>
    <row r="333" ht="12.0" customHeight="1">
      <c r="A333" s="651"/>
      <c r="B333" s="651"/>
      <c r="C333" s="651"/>
      <c r="D333" s="651"/>
      <c r="E333" s="651"/>
      <c r="F333" s="651"/>
      <c r="G333" s="651"/>
      <c r="H333" s="651"/>
      <c r="I333" s="651"/>
      <c r="J333" s="651"/>
      <c r="K333" s="651"/>
      <c r="L333" s="651"/>
      <c r="M333" s="651"/>
      <c r="N333" s="651"/>
      <c r="O333" s="651"/>
      <c r="P333" s="651"/>
      <c r="Q333" s="651"/>
      <c r="R333" s="651"/>
      <c r="S333" s="651"/>
      <c r="T333" s="651"/>
      <c r="U333" s="651"/>
      <c r="V333" s="651"/>
      <c r="W333" s="651"/>
      <c r="X333" s="651"/>
      <c r="Y333" s="651"/>
      <c r="Z333" s="651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651"/>
      <c r="BL333" s="651"/>
      <c r="BM333" s="651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  <c r="BX333" s="651"/>
      <c r="BY333" s="651"/>
      <c r="BZ333" s="651"/>
      <c r="CA333" s="651"/>
      <c r="CB333" s="651"/>
      <c r="CC333" s="651"/>
      <c r="CD333" s="651"/>
      <c r="CE333" s="651"/>
      <c r="CF333" s="651"/>
      <c r="CG333" s="651"/>
      <c r="CH333" s="651"/>
      <c r="CI333" s="651"/>
      <c r="CJ333" s="651"/>
      <c r="CK333" s="651"/>
      <c r="CL333" s="651"/>
      <c r="CM333" s="651"/>
      <c r="CN333" s="651"/>
      <c r="CO333" s="651"/>
      <c r="CP333" s="651"/>
      <c r="CQ333" s="651"/>
      <c r="CR333" s="651"/>
      <c r="CS333" s="651"/>
      <c r="CT333" s="651"/>
      <c r="CU333" s="651"/>
      <c r="CV333" s="651"/>
      <c r="CW333" s="651"/>
      <c r="CX333" s="651"/>
      <c r="CY333" s="651"/>
      <c r="CZ333" s="651"/>
      <c r="DA333" s="651"/>
      <c r="DB333" s="651"/>
      <c r="DC333" s="651"/>
      <c r="DD333" s="651"/>
      <c r="DE333" s="651"/>
      <c r="DF333" s="651"/>
      <c r="DG333" s="651"/>
      <c r="DH333" s="651"/>
      <c r="DI333" s="651"/>
      <c r="DJ333" s="651"/>
      <c r="DK333" s="651"/>
      <c r="DL333" s="651"/>
      <c r="DM333" s="651"/>
      <c r="DN333" s="651"/>
      <c r="DO333" s="651"/>
      <c r="DP333" s="651"/>
      <c r="DQ333" s="651"/>
      <c r="DR333" s="651"/>
      <c r="DS333" s="651"/>
      <c r="DT333" s="651"/>
      <c r="DU333" s="651"/>
      <c r="DV333" s="651"/>
      <c r="DW333" s="651"/>
      <c r="DX333" s="651"/>
      <c r="DY333" s="651"/>
    </row>
    <row r="334" ht="12.0" customHeight="1">
      <c r="A334" s="651"/>
      <c r="B334" s="651"/>
      <c r="C334" s="651"/>
      <c r="D334" s="651"/>
      <c r="E334" s="651"/>
      <c r="F334" s="651"/>
      <c r="G334" s="651"/>
      <c r="H334" s="651"/>
      <c r="I334" s="651"/>
      <c r="J334" s="651"/>
      <c r="K334" s="651"/>
      <c r="L334" s="651"/>
      <c r="M334" s="651"/>
      <c r="N334" s="651"/>
      <c r="O334" s="651"/>
      <c r="P334" s="651"/>
      <c r="Q334" s="651"/>
      <c r="R334" s="651"/>
      <c r="S334" s="651"/>
      <c r="T334" s="651"/>
      <c r="U334" s="651"/>
      <c r="V334" s="651"/>
      <c r="W334" s="651"/>
      <c r="X334" s="651"/>
      <c r="Y334" s="651"/>
      <c r="Z334" s="651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651"/>
      <c r="BL334" s="651"/>
      <c r="BM334" s="651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  <c r="BX334" s="651"/>
      <c r="BY334" s="651"/>
      <c r="BZ334" s="651"/>
      <c r="CA334" s="651"/>
      <c r="CB334" s="651"/>
      <c r="CC334" s="651"/>
      <c r="CD334" s="651"/>
      <c r="CE334" s="651"/>
      <c r="CF334" s="651"/>
      <c r="CG334" s="651"/>
      <c r="CH334" s="651"/>
      <c r="CI334" s="651"/>
      <c r="CJ334" s="651"/>
      <c r="CK334" s="651"/>
      <c r="CL334" s="651"/>
      <c r="CM334" s="651"/>
      <c r="CN334" s="651"/>
      <c r="CO334" s="651"/>
      <c r="CP334" s="651"/>
      <c r="CQ334" s="651"/>
      <c r="CR334" s="651"/>
      <c r="CS334" s="651"/>
      <c r="CT334" s="651"/>
      <c r="CU334" s="651"/>
      <c r="CV334" s="651"/>
      <c r="CW334" s="651"/>
      <c r="CX334" s="651"/>
      <c r="CY334" s="651"/>
      <c r="CZ334" s="651"/>
      <c r="DA334" s="651"/>
      <c r="DB334" s="651"/>
      <c r="DC334" s="651"/>
      <c r="DD334" s="651"/>
      <c r="DE334" s="651"/>
      <c r="DF334" s="651"/>
      <c r="DG334" s="651"/>
      <c r="DH334" s="651"/>
      <c r="DI334" s="651"/>
      <c r="DJ334" s="651"/>
      <c r="DK334" s="651"/>
      <c r="DL334" s="651"/>
      <c r="DM334" s="651"/>
      <c r="DN334" s="651"/>
      <c r="DO334" s="651"/>
      <c r="DP334" s="651"/>
      <c r="DQ334" s="651"/>
      <c r="DR334" s="651"/>
      <c r="DS334" s="651"/>
      <c r="DT334" s="651"/>
      <c r="DU334" s="651"/>
      <c r="DV334" s="651"/>
      <c r="DW334" s="651"/>
      <c r="DX334" s="651"/>
      <c r="DY334" s="651"/>
    </row>
    <row r="335" ht="12.0" customHeight="1">
      <c r="A335" s="651"/>
      <c r="B335" s="651"/>
      <c r="C335" s="651"/>
      <c r="D335" s="651"/>
      <c r="E335" s="651"/>
      <c r="F335" s="651"/>
      <c r="G335" s="651"/>
      <c r="H335" s="651"/>
      <c r="I335" s="651"/>
      <c r="J335" s="651"/>
      <c r="K335" s="651"/>
      <c r="L335" s="651"/>
      <c r="M335" s="651"/>
      <c r="N335" s="651"/>
      <c r="O335" s="651"/>
      <c r="P335" s="651"/>
      <c r="Q335" s="651"/>
      <c r="R335" s="651"/>
      <c r="S335" s="651"/>
      <c r="T335" s="651"/>
      <c r="U335" s="651"/>
      <c r="V335" s="651"/>
      <c r="W335" s="651"/>
      <c r="X335" s="651"/>
      <c r="Y335" s="651"/>
      <c r="Z335" s="651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51"/>
      <c r="BL335" s="651"/>
      <c r="BM335" s="651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  <c r="BX335" s="651"/>
      <c r="BY335" s="651"/>
      <c r="BZ335" s="651"/>
      <c r="CA335" s="651"/>
      <c r="CB335" s="651"/>
      <c r="CC335" s="651"/>
      <c r="CD335" s="651"/>
      <c r="CE335" s="651"/>
      <c r="CF335" s="651"/>
      <c r="CG335" s="651"/>
      <c r="CH335" s="651"/>
      <c r="CI335" s="651"/>
      <c r="CJ335" s="651"/>
      <c r="CK335" s="651"/>
      <c r="CL335" s="651"/>
      <c r="CM335" s="651"/>
      <c r="CN335" s="651"/>
      <c r="CO335" s="651"/>
      <c r="CP335" s="651"/>
      <c r="CQ335" s="651"/>
      <c r="CR335" s="651"/>
      <c r="CS335" s="651"/>
      <c r="CT335" s="651"/>
      <c r="CU335" s="651"/>
      <c r="CV335" s="651"/>
      <c r="CW335" s="651"/>
      <c r="CX335" s="651"/>
      <c r="CY335" s="651"/>
      <c r="CZ335" s="651"/>
      <c r="DA335" s="651"/>
      <c r="DB335" s="651"/>
      <c r="DC335" s="651"/>
      <c r="DD335" s="651"/>
      <c r="DE335" s="651"/>
      <c r="DF335" s="651"/>
      <c r="DG335" s="651"/>
      <c r="DH335" s="651"/>
      <c r="DI335" s="651"/>
      <c r="DJ335" s="651"/>
      <c r="DK335" s="651"/>
      <c r="DL335" s="651"/>
      <c r="DM335" s="651"/>
      <c r="DN335" s="651"/>
      <c r="DO335" s="651"/>
      <c r="DP335" s="651"/>
      <c r="DQ335" s="651"/>
      <c r="DR335" s="651"/>
      <c r="DS335" s="651"/>
      <c r="DT335" s="651"/>
      <c r="DU335" s="651"/>
      <c r="DV335" s="651"/>
      <c r="DW335" s="651"/>
      <c r="DX335" s="651"/>
      <c r="DY335" s="651"/>
    </row>
    <row r="336" ht="12.0" customHeight="1">
      <c r="A336" s="651"/>
      <c r="B336" s="651"/>
      <c r="C336" s="651"/>
      <c r="D336" s="651"/>
      <c r="E336" s="651"/>
      <c r="F336" s="651"/>
      <c r="G336" s="651"/>
      <c r="H336" s="651"/>
      <c r="I336" s="651"/>
      <c r="J336" s="651"/>
      <c r="K336" s="651"/>
      <c r="L336" s="651"/>
      <c r="M336" s="651"/>
      <c r="N336" s="651"/>
      <c r="O336" s="651"/>
      <c r="P336" s="651"/>
      <c r="Q336" s="651"/>
      <c r="R336" s="651"/>
      <c r="S336" s="651"/>
      <c r="T336" s="651"/>
      <c r="U336" s="651"/>
      <c r="V336" s="651"/>
      <c r="W336" s="651"/>
      <c r="X336" s="651"/>
      <c r="Y336" s="651"/>
      <c r="Z336" s="651"/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651"/>
      <c r="BL336" s="651"/>
      <c r="BM336" s="651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  <c r="BX336" s="651"/>
      <c r="BY336" s="651"/>
      <c r="BZ336" s="651"/>
      <c r="CA336" s="651"/>
      <c r="CB336" s="651"/>
      <c r="CC336" s="651"/>
      <c r="CD336" s="651"/>
      <c r="CE336" s="651"/>
      <c r="CF336" s="651"/>
      <c r="CG336" s="651"/>
      <c r="CH336" s="651"/>
      <c r="CI336" s="651"/>
      <c r="CJ336" s="651"/>
      <c r="CK336" s="651"/>
      <c r="CL336" s="651"/>
      <c r="CM336" s="651"/>
      <c r="CN336" s="651"/>
      <c r="CO336" s="651"/>
      <c r="CP336" s="651"/>
      <c r="CQ336" s="651"/>
      <c r="CR336" s="651"/>
      <c r="CS336" s="651"/>
      <c r="CT336" s="651"/>
      <c r="CU336" s="651"/>
      <c r="CV336" s="651"/>
      <c r="CW336" s="651"/>
      <c r="CX336" s="651"/>
      <c r="CY336" s="651"/>
      <c r="CZ336" s="651"/>
      <c r="DA336" s="651"/>
      <c r="DB336" s="651"/>
      <c r="DC336" s="651"/>
      <c r="DD336" s="651"/>
      <c r="DE336" s="651"/>
      <c r="DF336" s="651"/>
      <c r="DG336" s="651"/>
      <c r="DH336" s="651"/>
      <c r="DI336" s="651"/>
      <c r="DJ336" s="651"/>
      <c r="DK336" s="651"/>
      <c r="DL336" s="651"/>
      <c r="DM336" s="651"/>
      <c r="DN336" s="651"/>
      <c r="DO336" s="651"/>
      <c r="DP336" s="651"/>
      <c r="DQ336" s="651"/>
      <c r="DR336" s="651"/>
      <c r="DS336" s="651"/>
      <c r="DT336" s="651"/>
      <c r="DU336" s="651"/>
      <c r="DV336" s="651"/>
      <c r="DW336" s="651"/>
      <c r="DX336" s="651"/>
      <c r="DY336" s="651"/>
    </row>
    <row r="337" ht="12.0" customHeight="1">
      <c r="A337" s="651"/>
      <c r="B337" s="651"/>
      <c r="C337" s="651"/>
      <c r="D337" s="651"/>
      <c r="E337" s="651"/>
      <c r="F337" s="651"/>
      <c r="G337" s="651"/>
      <c r="H337" s="651"/>
      <c r="I337" s="651"/>
      <c r="J337" s="651"/>
      <c r="K337" s="651"/>
      <c r="L337" s="651"/>
      <c r="M337" s="651"/>
      <c r="N337" s="651"/>
      <c r="O337" s="651"/>
      <c r="P337" s="651"/>
      <c r="Q337" s="651"/>
      <c r="R337" s="651"/>
      <c r="S337" s="651"/>
      <c r="T337" s="651"/>
      <c r="U337" s="651"/>
      <c r="V337" s="651"/>
      <c r="W337" s="651"/>
      <c r="X337" s="651"/>
      <c r="Y337" s="651"/>
      <c r="Z337" s="651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651"/>
      <c r="BL337" s="651"/>
      <c r="BM337" s="651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  <c r="BX337" s="651"/>
      <c r="BY337" s="651"/>
      <c r="BZ337" s="651"/>
      <c r="CA337" s="651"/>
      <c r="CB337" s="651"/>
      <c r="CC337" s="651"/>
      <c r="CD337" s="651"/>
      <c r="CE337" s="651"/>
      <c r="CF337" s="651"/>
      <c r="CG337" s="651"/>
      <c r="CH337" s="651"/>
      <c r="CI337" s="651"/>
      <c r="CJ337" s="651"/>
      <c r="CK337" s="651"/>
      <c r="CL337" s="651"/>
      <c r="CM337" s="651"/>
      <c r="CN337" s="651"/>
      <c r="CO337" s="651"/>
      <c r="CP337" s="651"/>
      <c r="CQ337" s="651"/>
      <c r="CR337" s="651"/>
      <c r="CS337" s="651"/>
      <c r="CT337" s="651"/>
      <c r="CU337" s="651"/>
      <c r="CV337" s="651"/>
      <c r="CW337" s="651"/>
      <c r="CX337" s="651"/>
      <c r="CY337" s="651"/>
      <c r="CZ337" s="651"/>
      <c r="DA337" s="651"/>
      <c r="DB337" s="651"/>
      <c r="DC337" s="651"/>
      <c r="DD337" s="651"/>
      <c r="DE337" s="651"/>
      <c r="DF337" s="651"/>
      <c r="DG337" s="651"/>
      <c r="DH337" s="651"/>
      <c r="DI337" s="651"/>
      <c r="DJ337" s="651"/>
      <c r="DK337" s="651"/>
      <c r="DL337" s="651"/>
      <c r="DM337" s="651"/>
      <c r="DN337" s="651"/>
      <c r="DO337" s="651"/>
      <c r="DP337" s="651"/>
      <c r="DQ337" s="651"/>
      <c r="DR337" s="651"/>
      <c r="DS337" s="651"/>
      <c r="DT337" s="651"/>
      <c r="DU337" s="651"/>
      <c r="DV337" s="651"/>
      <c r="DW337" s="651"/>
      <c r="DX337" s="651"/>
      <c r="DY337" s="651"/>
    </row>
    <row r="338" ht="12.0" customHeight="1">
      <c r="A338" s="651"/>
      <c r="B338" s="651"/>
      <c r="C338" s="651"/>
      <c r="D338" s="651"/>
      <c r="E338" s="651"/>
      <c r="F338" s="651"/>
      <c r="G338" s="651"/>
      <c r="H338" s="651"/>
      <c r="I338" s="651"/>
      <c r="J338" s="651"/>
      <c r="K338" s="651"/>
      <c r="L338" s="651"/>
      <c r="M338" s="651"/>
      <c r="N338" s="651"/>
      <c r="O338" s="651"/>
      <c r="P338" s="651"/>
      <c r="Q338" s="651"/>
      <c r="R338" s="651"/>
      <c r="S338" s="651"/>
      <c r="T338" s="651"/>
      <c r="U338" s="651"/>
      <c r="V338" s="651"/>
      <c r="W338" s="651"/>
      <c r="X338" s="651"/>
      <c r="Y338" s="651"/>
      <c r="Z338" s="651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651"/>
      <c r="BL338" s="651"/>
      <c r="BM338" s="651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  <c r="BX338" s="651"/>
      <c r="BY338" s="651"/>
      <c r="BZ338" s="651"/>
      <c r="CA338" s="651"/>
      <c r="CB338" s="651"/>
      <c r="CC338" s="651"/>
      <c r="CD338" s="651"/>
      <c r="CE338" s="651"/>
      <c r="CF338" s="651"/>
      <c r="CG338" s="651"/>
      <c r="CH338" s="651"/>
      <c r="CI338" s="651"/>
      <c r="CJ338" s="651"/>
      <c r="CK338" s="651"/>
      <c r="CL338" s="651"/>
      <c r="CM338" s="651"/>
      <c r="CN338" s="651"/>
      <c r="CO338" s="651"/>
      <c r="CP338" s="651"/>
      <c r="CQ338" s="651"/>
      <c r="CR338" s="651"/>
      <c r="CS338" s="651"/>
      <c r="CT338" s="651"/>
      <c r="CU338" s="651"/>
      <c r="CV338" s="651"/>
      <c r="CW338" s="651"/>
      <c r="CX338" s="651"/>
      <c r="CY338" s="651"/>
      <c r="CZ338" s="651"/>
      <c r="DA338" s="651"/>
      <c r="DB338" s="651"/>
      <c r="DC338" s="651"/>
      <c r="DD338" s="651"/>
      <c r="DE338" s="651"/>
      <c r="DF338" s="651"/>
      <c r="DG338" s="651"/>
      <c r="DH338" s="651"/>
      <c r="DI338" s="651"/>
      <c r="DJ338" s="651"/>
      <c r="DK338" s="651"/>
      <c r="DL338" s="651"/>
      <c r="DM338" s="651"/>
      <c r="DN338" s="651"/>
      <c r="DO338" s="651"/>
      <c r="DP338" s="651"/>
      <c r="DQ338" s="651"/>
      <c r="DR338" s="651"/>
      <c r="DS338" s="651"/>
      <c r="DT338" s="651"/>
      <c r="DU338" s="651"/>
      <c r="DV338" s="651"/>
      <c r="DW338" s="651"/>
      <c r="DX338" s="651"/>
      <c r="DY338" s="651"/>
    </row>
    <row r="339" ht="12.0" customHeight="1">
      <c r="A339" s="651"/>
      <c r="B339" s="651"/>
      <c r="C339" s="651"/>
      <c r="D339" s="651"/>
      <c r="E339" s="651"/>
      <c r="F339" s="651"/>
      <c r="G339" s="651"/>
      <c r="H339" s="651"/>
      <c r="I339" s="651"/>
      <c r="J339" s="651"/>
      <c r="K339" s="651"/>
      <c r="L339" s="651"/>
      <c r="M339" s="651"/>
      <c r="N339" s="651"/>
      <c r="O339" s="651"/>
      <c r="P339" s="651"/>
      <c r="Q339" s="651"/>
      <c r="R339" s="651"/>
      <c r="S339" s="651"/>
      <c r="T339" s="651"/>
      <c r="U339" s="651"/>
      <c r="V339" s="651"/>
      <c r="W339" s="651"/>
      <c r="X339" s="651"/>
      <c r="Y339" s="651"/>
      <c r="Z339" s="651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51"/>
      <c r="BL339" s="651"/>
      <c r="BM339" s="651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  <c r="BX339" s="651"/>
      <c r="BY339" s="651"/>
      <c r="BZ339" s="651"/>
      <c r="CA339" s="651"/>
      <c r="CB339" s="651"/>
      <c r="CC339" s="651"/>
      <c r="CD339" s="651"/>
      <c r="CE339" s="651"/>
      <c r="CF339" s="651"/>
      <c r="CG339" s="651"/>
      <c r="CH339" s="651"/>
      <c r="CI339" s="651"/>
      <c r="CJ339" s="651"/>
      <c r="CK339" s="651"/>
      <c r="CL339" s="651"/>
      <c r="CM339" s="651"/>
      <c r="CN339" s="651"/>
      <c r="CO339" s="651"/>
      <c r="CP339" s="651"/>
      <c r="CQ339" s="651"/>
      <c r="CR339" s="651"/>
      <c r="CS339" s="651"/>
      <c r="CT339" s="651"/>
      <c r="CU339" s="651"/>
      <c r="CV339" s="651"/>
      <c r="CW339" s="651"/>
      <c r="CX339" s="651"/>
      <c r="CY339" s="651"/>
      <c r="CZ339" s="651"/>
      <c r="DA339" s="651"/>
      <c r="DB339" s="651"/>
      <c r="DC339" s="651"/>
      <c r="DD339" s="651"/>
      <c r="DE339" s="651"/>
      <c r="DF339" s="651"/>
      <c r="DG339" s="651"/>
      <c r="DH339" s="651"/>
      <c r="DI339" s="651"/>
      <c r="DJ339" s="651"/>
      <c r="DK339" s="651"/>
      <c r="DL339" s="651"/>
      <c r="DM339" s="651"/>
      <c r="DN339" s="651"/>
      <c r="DO339" s="651"/>
      <c r="DP339" s="651"/>
      <c r="DQ339" s="651"/>
      <c r="DR339" s="651"/>
      <c r="DS339" s="651"/>
      <c r="DT339" s="651"/>
      <c r="DU339" s="651"/>
      <c r="DV339" s="651"/>
      <c r="DW339" s="651"/>
      <c r="DX339" s="651"/>
      <c r="DY339" s="651"/>
    </row>
    <row r="340" ht="12.0" customHeight="1">
      <c r="A340" s="651"/>
      <c r="B340" s="651"/>
      <c r="C340" s="651"/>
      <c r="D340" s="651"/>
      <c r="E340" s="651"/>
      <c r="F340" s="651"/>
      <c r="G340" s="651"/>
      <c r="H340" s="651"/>
      <c r="I340" s="651"/>
      <c r="J340" s="651"/>
      <c r="K340" s="651"/>
      <c r="L340" s="651"/>
      <c r="M340" s="651"/>
      <c r="N340" s="651"/>
      <c r="O340" s="651"/>
      <c r="P340" s="651"/>
      <c r="Q340" s="651"/>
      <c r="R340" s="651"/>
      <c r="S340" s="651"/>
      <c r="T340" s="651"/>
      <c r="U340" s="651"/>
      <c r="V340" s="651"/>
      <c r="W340" s="651"/>
      <c r="X340" s="651"/>
      <c r="Y340" s="651"/>
      <c r="Z340" s="651"/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651"/>
      <c r="BL340" s="651"/>
      <c r="BM340" s="651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  <c r="BX340" s="651"/>
      <c r="BY340" s="651"/>
      <c r="BZ340" s="651"/>
      <c r="CA340" s="651"/>
      <c r="CB340" s="651"/>
      <c r="CC340" s="651"/>
      <c r="CD340" s="651"/>
      <c r="CE340" s="651"/>
      <c r="CF340" s="651"/>
      <c r="CG340" s="651"/>
      <c r="CH340" s="651"/>
      <c r="CI340" s="651"/>
      <c r="CJ340" s="651"/>
      <c r="CK340" s="651"/>
      <c r="CL340" s="651"/>
      <c r="CM340" s="651"/>
      <c r="CN340" s="651"/>
      <c r="CO340" s="651"/>
      <c r="CP340" s="651"/>
      <c r="CQ340" s="651"/>
      <c r="CR340" s="651"/>
      <c r="CS340" s="651"/>
      <c r="CT340" s="651"/>
      <c r="CU340" s="651"/>
      <c r="CV340" s="651"/>
      <c r="CW340" s="651"/>
      <c r="CX340" s="651"/>
      <c r="CY340" s="651"/>
      <c r="CZ340" s="651"/>
      <c r="DA340" s="651"/>
      <c r="DB340" s="651"/>
      <c r="DC340" s="651"/>
      <c r="DD340" s="651"/>
      <c r="DE340" s="651"/>
      <c r="DF340" s="651"/>
      <c r="DG340" s="651"/>
      <c r="DH340" s="651"/>
      <c r="DI340" s="651"/>
      <c r="DJ340" s="651"/>
      <c r="DK340" s="651"/>
      <c r="DL340" s="651"/>
      <c r="DM340" s="651"/>
      <c r="DN340" s="651"/>
      <c r="DO340" s="651"/>
      <c r="DP340" s="651"/>
      <c r="DQ340" s="651"/>
      <c r="DR340" s="651"/>
      <c r="DS340" s="651"/>
      <c r="DT340" s="651"/>
      <c r="DU340" s="651"/>
      <c r="DV340" s="651"/>
      <c r="DW340" s="651"/>
      <c r="DX340" s="651"/>
      <c r="DY340" s="651"/>
    </row>
    <row r="341" ht="12.0" customHeight="1">
      <c r="A341" s="651"/>
      <c r="B341" s="651"/>
      <c r="C341" s="651"/>
      <c r="D341" s="651"/>
      <c r="E341" s="651"/>
      <c r="F341" s="651"/>
      <c r="G341" s="651"/>
      <c r="H341" s="651"/>
      <c r="I341" s="651"/>
      <c r="J341" s="651"/>
      <c r="K341" s="651"/>
      <c r="L341" s="651"/>
      <c r="M341" s="651"/>
      <c r="N341" s="651"/>
      <c r="O341" s="651"/>
      <c r="P341" s="651"/>
      <c r="Q341" s="651"/>
      <c r="R341" s="651"/>
      <c r="S341" s="651"/>
      <c r="T341" s="651"/>
      <c r="U341" s="651"/>
      <c r="V341" s="651"/>
      <c r="W341" s="651"/>
      <c r="X341" s="651"/>
      <c r="Y341" s="651"/>
      <c r="Z341" s="651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651"/>
      <c r="BL341" s="651"/>
      <c r="BM341" s="651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  <c r="BX341" s="651"/>
      <c r="BY341" s="651"/>
      <c r="BZ341" s="651"/>
      <c r="CA341" s="651"/>
      <c r="CB341" s="651"/>
      <c r="CC341" s="651"/>
      <c r="CD341" s="651"/>
      <c r="CE341" s="651"/>
      <c r="CF341" s="651"/>
      <c r="CG341" s="651"/>
      <c r="CH341" s="651"/>
      <c r="CI341" s="651"/>
      <c r="CJ341" s="651"/>
      <c r="CK341" s="651"/>
      <c r="CL341" s="651"/>
      <c r="CM341" s="651"/>
      <c r="CN341" s="651"/>
      <c r="CO341" s="651"/>
      <c r="CP341" s="651"/>
      <c r="CQ341" s="651"/>
      <c r="CR341" s="651"/>
      <c r="CS341" s="651"/>
      <c r="CT341" s="651"/>
      <c r="CU341" s="651"/>
      <c r="CV341" s="651"/>
      <c r="CW341" s="651"/>
      <c r="CX341" s="651"/>
      <c r="CY341" s="651"/>
      <c r="CZ341" s="651"/>
      <c r="DA341" s="651"/>
      <c r="DB341" s="651"/>
      <c r="DC341" s="651"/>
      <c r="DD341" s="651"/>
      <c r="DE341" s="651"/>
      <c r="DF341" s="651"/>
      <c r="DG341" s="651"/>
      <c r="DH341" s="651"/>
      <c r="DI341" s="651"/>
      <c r="DJ341" s="651"/>
      <c r="DK341" s="651"/>
      <c r="DL341" s="651"/>
      <c r="DM341" s="651"/>
      <c r="DN341" s="651"/>
      <c r="DO341" s="651"/>
      <c r="DP341" s="651"/>
      <c r="DQ341" s="651"/>
      <c r="DR341" s="651"/>
      <c r="DS341" s="651"/>
      <c r="DT341" s="651"/>
      <c r="DU341" s="651"/>
      <c r="DV341" s="651"/>
      <c r="DW341" s="651"/>
      <c r="DX341" s="651"/>
      <c r="DY341" s="651"/>
    </row>
    <row r="342" ht="12.0" customHeight="1">
      <c r="A342" s="651"/>
      <c r="B342" s="651"/>
      <c r="C342" s="651"/>
      <c r="D342" s="651"/>
      <c r="E342" s="651"/>
      <c r="F342" s="651"/>
      <c r="G342" s="651"/>
      <c r="H342" s="651"/>
      <c r="I342" s="651"/>
      <c r="J342" s="651"/>
      <c r="K342" s="651"/>
      <c r="L342" s="651"/>
      <c r="M342" s="651"/>
      <c r="N342" s="651"/>
      <c r="O342" s="651"/>
      <c r="P342" s="651"/>
      <c r="Q342" s="651"/>
      <c r="R342" s="651"/>
      <c r="S342" s="651"/>
      <c r="T342" s="651"/>
      <c r="U342" s="651"/>
      <c r="V342" s="651"/>
      <c r="W342" s="651"/>
      <c r="X342" s="651"/>
      <c r="Y342" s="651"/>
      <c r="Z342" s="651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651"/>
      <c r="BL342" s="651"/>
      <c r="BM342" s="651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  <c r="BX342" s="651"/>
      <c r="BY342" s="651"/>
      <c r="BZ342" s="651"/>
      <c r="CA342" s="651"/>
      <c r="CB342" s="651"/>
      <c r="CC342" s="651"/>
      <c r="CD342" s="651"/>
      <c r="CE342" s="651"/>
      <c r="CF342" s="651"/>
      <c r="CG342" s="651"/>
      <c r="CH342" s="651"/>
      <c r="CI342" s="651"/>
      <c r="CJ342" s="651"/>
      <c r="CK342" s="651"/>
      <c r="CL342" s="651"/>
      <c r="CM342" s="651"/>
      <c r="CN342" s="651"/>
      <c r="CO342" s="651"/>
      <c r="CP342" s="651"/>
      <c r="CQ342" s="651"/>
      <c r="CR342" s="651"/>
      <c r="CS342" s="651"/>
      <c r="CT342" s="651"/>
      <c r="CU342" s="651"/>
      <c r="CV342" s="651"/>
      <c r="CW342" s="651"/>
      <c r="CX342" s="651"/>
      <c r="CY342" s="651"/>
      <c r="CZ342" s="651"/>
      <c r="DA342" s="651"/>
      <c r="DB342" s="651"/>
      <c r="DC342" s="651"/>
      <c r="DD342" s="651"/>
      <c r="DE342" s="651"/>
      <c r="DF342" s="651"/>
      <c r="DG342" s="651"/>
      <c r="DH342" s="651"/>
      <c r="DI342" s="651"/>
      <c r="DJ342" s="651"/>
      <c r="DK342" s="651"/>
      <c r="DL342" s="651"/>
      <c r="DM342" s="651"/>
      <c r="DN342" s="651"/>
      <c r="DO342" s="651"/>
      <c r="DP342" s="651"/>
      <c r="DQ342" s="651"/>
      <c r="DR342" s="651"/>
      <c r="DS342" s="651"/>
      <c r="DT342" s="651"/>
      <c r="DU342" s="651"/>
      <c r="DV342" s="651"/>
      <c r="DW342" s="651"/>
      <c r="DX342" s="651"/>
      <c r="DY342" s="651"/>
    </row>
    <row r="343" ht="12.0" customHeight="1">
      <c r="A343" s="651"/>
      <c r="B343" s="651"/>
      <c r="C343" s="651"/>
      <c r="D343" s="651"/>
      <c r="E343" s="651"/>
      <c r="F343" s="651"/>
      <c r="G343" s="651"/>
      <c r="H343" s="651"/>
      <c r="I343" s="651"/>
      <c r="J343" s="651"/>
      <c r="K343" s="651"/>
      <c r="L343" s="651"/>
      <c r="M343" s="651"/>
      <c r="N343" s="651"/>
      <c r="O343" s="651"/>
      <c r="P343" s="651"/>
      <c r="Q343" s="651"/>
      <c r="R343" s="651"/>
      <c r="S343" s="651"/>
      <c r="T343" s="651"/>
      <c r="U343" s="651"/>
      <c r="V343" s="651"/>
      <c r="W343" s="651"/>
      <c r="X343" s="651"/>
      <c r="Y343" s="651"/>
      <c r="Z343" s="651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51"/>
      <c r="BL343" s="651"/>
      <c r="BM343" s="651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  <c r="BX343" s="651"/>
      <c r="BY343" s="651"/>
      <c r="BZ343" s="651"/>
      <c r="CA343" s="651"/>
      <c r="CB343" s="651"/>
      <c r="CC343" s="651"/>
      <c r="CD343" s="651"/>
      <c r="CE343" s="651"/>
      <c r="CF343" s="651"/>
      <c r="CG343" s="651"/>
      <c r="CH343" s="651"/>
      <c r="CI343" s="651"/>
      <c r="CJ343" s="651"/>
      <c r="CK343" s="651"/>
      <c r="CL343" s="651"/>
      <c r="CM343" s="651"/>
      <c r="CN343" s="651"/>
      <c r="CO343" s="651"/>
      <c r="CP343" s="651"/>
      <c r="CQ343" s="651"/>
      <c r="CR343" s="651"/>
      <c r="CS343" s="651"/>
      <c r="CT343" s="651"/>
      <c r="CU343" s="651"/>
      <c r="CV343" s="651"/>
      <c r="CW343" s="651"/>
      <c r="CX343" s="651"/>
      <c r="CY343" s="651"/>
      <c r="CZ343" s="651"/>
      <c r="DA343" s="651"/>
      <c r="DB343" s="651"/>
      <c r="DC343" s="651"/>
      <c r="DD343" s="651"/>
      <c r="DE343" s="651"/>
      <c r="DF343" s="651"/>
      <c r="DG343" s="651"/>
      <c r="DH343" s="651"/>
      <c r="DI343" s="651"/>
      <c r="DJ343" s="651"/>
      <c r="DK343" s="651"/>
      <c r="DL343" s="651"/>
      <c r="DM343" s="651"/>
      <c r="DN343" s="651"/>
      <c r="DO343" s="651"/>
      <c r="DP343" s="651"/>
      <c r="DQ343" s="651"/>
      <c r="DR343" s="651"/>
      <c r="DS343" s="651"/>
      <c r="DT343" s="651"/>
      <c r="DU343" s="651"/>
      <c r="DV343" s="651"/>
      <c r="DW343" s="651"/>
      <c r="DX343" s="651"/>
      <c r="DY343" s="651"/>
    </row>
    <row r="344" ht="12.0" customHeight="1">
      <c r="A344" s="651"/>
      <c r="B344" s="651"/>
      <c r="C344" s="651"/>
      <c r="D344" s="651"/>
      <c r="E344" s="651"/>
      <c r="F344" s="651"/>
      <c r="G344" s="651"/>
      <c r="H344" s="651"/>
      <c r="I344" s="651"/>
      <c r="J344" s="651"/>
      <c r="K344" s="651"/>
      <c r="L344" s="651"/>
      <c r="M344" s="651"/>
      <c r="N344" s="651"/>
      <c r="O344" s="651"/>
      <c r="P344" s="651"/>
      <c r="Q344" s="651"/>
      <c r="R344" s="651"/>
      <c r="S344" s="651"/>
      <c r="T344" s="651"/>
      <c r="U344" s="651"/>
      <c r="V344" s="651"/>
      <c r="W344" s="651"/>
      <c r="X344" s="651"/>
      <c r="Y344" s="651"/>
      <c r="Z344" s="651"/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651"/>
      <c r="BL344" s="651"/>
      <c r="BM344" s="651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  <c r="BX344" s="651"/>
      <c r="BY344" s="651"/>
      <c r="BZ344" s="651"/>
      <c r="CA344" s="651"/>
      <c r="CB344" s="651"/>
      <c r="CC344" s="651"/>
      <c r="CD344" s="651"/>
      <c r="CE344" s="651"/>
      <c r="CF344" s="651"/>
      <c r="CG344" s="651"/>
      <c r="CH344" s="651"/>
      <c r="CI344" s="651"/>
      <c r="CJ344" s="651"/>
      <c r="CK344" s="651"/>
      <c r="CL344" s="651"/>
      <c r="CM344" s="651"/>
      <c r="CN344" s="651"/>
      <c r="CO344" s="651"/>
      <c r="CP344" s="651"/>
      <c r="CQ344" s="651"/>
      <c r="CR344" s="651"/>
      <c r="CS344" s="651"/>
      <c r="CT344" s="651"/>
      <c r="CU344" s="651"/>
      <c r="CV344" s="651"/>
      <c r="CW344" s="651"/>
      <c r="CX344" s="651"/>
      <c r="CY344" s="651"/>
      <c r="CZ344" s="651"/>
      <c r="DA344" s="651"/>
      <c r="DB344" s="651"/>
      <c r="DC344" s="651"/>
      <c r="DD344" s="651"/>
      <c r="DE344" s="651"/>
      <c r="DF344" s="651"/>
      <c r="DG344" s="651"/>
      <c r="DH344" s="651"/>
      <c r="DI344" s="651"/>
      <c r="DJ344" s="651"/>
      <c r="DK344" s="651"/>
      <c r="DL344" s="651"/>
      <c r="DM344" s="651"/>
      <c r="DN344" s="651"/>
      <c r="DO344" s="651"/>
      <c r="DP344" s="651"/>
      <c r="DQ344" s="651"/>
      <c r="DR344" s="651"/>
      <c r="DS344" s="651"/>
      <c r="DT344" s="651"/>
      <c r="DU344" s="651"/>
      <c r="DV344" s="651"/>
      <c r="DW344" s="651"/>
      <c r="DX344" s="651"/>
      <c r="DY344" s="651"/>
    </row>
    <row r="345" ht="12.0" customHeight="1">
      <c r="A345" s="651"/>
      <c r="B345" s="651"/>
      <c r="C345" s="651"/>
      <c r="D345" s="651"/>
      <c r="E345" s="651"/>
      <c r="F345" s="651"/>
      <c r="G345" s="651"/>
      <c r="H345" s="651"/>
      <c r="I345" s="651"/>
      <c r="J345" s="651"/>
      <c r="K345" s="651"/>
      <c r="L345" s="651"/>
      <c r="M345" s="651"/>
      <c r="N345" s="651"/>
      <c r="O345" s="651"/>
      <c r="P345" s="651"/>
      <c r="Q345" s="651"/>
      <c r="R345" s="651"/>
      <c r="S345" s="651"/>
      <c r="T345" s="651"/>
      <c r="U345" s="651"/>
      <c r="V345" s="651"/>
      <c r="W345" s="651"/>
      <c r="X345" s="651"/>
      <c r="Y345" s="651"/>
      <c r="Z345" s="651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651"/>
      <c r="BL345" s="651"/>
      <c r="BM345" s="651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  <c r="BX345" s="651"/>
      <c r="BY345" s="651"/>
      <c r="BZ345" s="651"/>
      <c r="CA345" s="651"/>
      <c r="CB345" s="651"/>
      <c r="CC345" s="651"/>
      <c r="CD345" s="651"/>
      <c r="CE345" s="651"/>
      <c r="CF345" s="651"/>
      <c r="CG345" s="651"/>
      <c r="CH345" s="651"/>
      <c r="CI345" s="651"/>
      <c r="CJ345" s="651"/>
      <c r="CK345" s="651"/>
      <c r="CL345" s="651"/>
      <c r="CM345" s="651"/>
      <c r="CN345" s="651"/>
      <c r="CO345" s="651"/>
      <c r="CP345" s="651"/>
      <c r="CQ345" s="651"/>
      <c r="CR345" s="651"/>
      <c r="CS345" s="651"/>
      <c r="CT345" s="651"/>
      <c r="CU345" s="651"/>
      <c r="CV345" s="651"/>
      <c r="CW345" s="651"/>
      <c r="CX345" s="651"/>
      <c r="CY345" s="651"/>
      <c r="CZ345" s="651"/>
      <c r="DA345" s="651"/>
      <c r="DB345" s="651"/>
      <c r="DC345" s="651"/>
      <c r="DD345" s="651"/>
      <c r="DE345" s="651"/>
      <c r="DF345" s="651"/>
      <c r="DG345" s="651"/>
      <c r="DH345" s="651"/>
      <c r="DI345" s="651"/>
      <c r="DJ345" s="651"/>
      <c r="DK345" s="651"/>
      <c r="DL345" s="651"/>
      <c r="DM345" s="651"/>
      <c r="DN345" s="651"/>
      <c r="DO345" s="651"/>
      <c r="DP345" s="651"/>
      <c r="DQ345" s="651"/>
      <c r="DR345" s="651"/>
      <c r="DS345" s="651"/>
      <c r="DT345" s="651"/>
      <c r="DU345" s="651"/>
      <c r="DV345" s="651"/>
      <c r="DW345" s="651"/>
      <c r="DX345" s="651"/>
      <c r="DY345" s="651"/>
    </row>
    <row r="346" ht="12.0" customHeight="1">
      <c r="A346" s="651"/>
      <c r="B346" s="651"/>
      <c r="C346" s="651"/>
      <c r="D346" s="651"/>
      <c r="E346" s="651"/>
      <c r="F346" s="651"/>
      <c r="G346" s="651"/>
      <c r="H346" s="651"/>
      <c r="I346" s="651"/>
      <c r="J346" s="651"/>
      <c r="K346" s="651"/>
      <c r="L346" s="651"/>
      <c r="M346" s="651"/>
      <c r="N346" s="651"/>
      <c r="O346" s="651"/>
      <c r="P346" s="651"/>
      <c r="Q346" s="651"/>
      <c r="R346" s="651"/>
      <c r="S346" s="651"/>
      <c r="T346" s="651"/>
      <c r="U346" s="651"/>
      <c r="V346" s="651"/>
      <c r="W346" s="651"/>
      <c r="X346" s="651"/>
      <c r="Y346" s="651"/>
      <c r="Z346" s="651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651"/>
      <c r="BL346" s="651"/>
      <c r="BM346" s="651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  <c r="BX346" s="651"/>
      <c r="BY346" s="651"/>
      <c r="BZ346" s="651"/>
      <c r="CA346" s="651"/>
      <c r="CB346" s="651"/>
      <c r="CC346" s="651"/>
      <c r="CD346" s="651"/>
      <c r="CE346" s="651"/>
      <c r="CF346" s="651"/>
      <c r="CG346" s="651"/>
      <c r="CH346" s="651"/>
      <c r="CI346" s="651"/>
      <c r="CJ346" s="651"/>
      <c r="CK346" s="651"/>
      <c r="CL346" s="651"/>
      <c r="CM346" s="651"/>
      <c r="CN346" s="651"/>
      <c r="CO346" s="651"/>
      <c r="CP346" s="651"/>
      <c r="CQ346" s="651"/>
      <c r="CR346" s="651"/>
      <c r="CS346" s="651"/>
      <c r="CT346" s="651"/>
      <c r="CU346" s="651"/>
      <c r="CV346" s="651"/>
      <c r="CW346" s="651"/>
      <c r="CX346" s="651"/>
      <c r="CY346" s="651"/>
      <c r="CZ346" s="651"/>
      <c r="DA346" s="651"/>
      <c r="DB346" s="651"/>
      <c r="DC346" s="651"/>
      <c r="DD346" s="651"/>
      <c r="DE346" s="651"/>
      <c r="DF346" s="651"/>
      <c r="DG346" s="651"/>
      <c r="DH346" s="651"/>
      <c r="DI346" s="651"/>
      <c r="DJ346" s="651"/>
      <c r="DK346" s="651"/>
      <c r="DL346" s="651"/>
      <c r="DM346" s="651"/>
      <c r="DN346" s="651"/>
      <c r="DO346" s="651"/>
      <c r="DP346" s="651"/>
      <c r="DQ346" s="651"/>
      <c r="DR346" s="651"/>
      <c r="DS346" s="651"/>
      <c r="DT346" s="651"/>
      <c r="DU346" s="651"/>
      <c r="DV346" s="651"/>
      <c r="DW346" s="651"/>
      <c r="DX346" s="651"/>
      <c r="DY346" s="651"/>
    </row>
    <row r="347" ht="12.0" customHeight="1">
      <c r="A347" s="651"/>
      <c r="B347" s="651"/>
      <c r="C347" s="651"/>
      <c r="D347" s="651"/>
      <c r="E347" s="651"/>
      <c r="F347" s="651"/>
      <c r="G347" s="651"/>
      <c r="H347" s="651"/>
      <c r="I347" s="651"/>
      <c r="J347" s="651"/>
      <c r="K347" s="651"/>
      <c r="L347" s="651"/>
      <c r="M347" s="651"/>
      <c r="N347" s="651"/>
      <c r="O347" s="651"/>
      <c r="P347" s="651"/>
      <c r="Q347" s="651"/>
      <c r="R347" s="651"/>
      <c r="S347" s="651"/>
      <c r="T347" s="651"/>
      <c r="U347" s="651"/>
      <c r="V347" s="651"/>
      <c r="W347" s="651"/>
      <c r="X347" s="651"/>
      <c r="Y347" s="651"/>
      <c r="Z347" s="651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51"/>
      <c r="BL347" s="651"/>
      <c r="BM347" s="651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  <c r="BX347" s="651"/>
      <c r="BY347" s="651"/>
      <c r="BZ347" s="651"/>
      <c r="CA347" s="651"/>
      <c r="CB347" s="651"/>
      <c r="CC347" s="651"/>
      <c r="CD347" s="651"/>
      <c r="CE347" s="651"/>
      <c r="CF347" s="651"/>
      <c r="CG347" s="651"/>
      <c r="CH347" s="651"/>
      <c r="CI347" s="651"/>
      <c r="CJ347" s="651"/>
      <c r="CK347" s="651"/>
      <c r="CL347" s="651"/>
      <c r="CM347" s="651"/>
      <c r="CN347" s="651"/>
      <c r="CO347" s="651"/>
      <c r="CP347" s="651"/>
      <c r="CQ347" s="651"/>
      <c r="CR347" s="651"/>
      <c r="CS347" s="651"/>
      <c r="CT347" s="651"/>
      <c r="CU347" s="651"/>
      <c r="CV347" s="651"/>
      <c r="CW347" s="651"/>
      <c r="CX347" s="651"/>
      <c r="CY347" s="651"/>
      <c r="CZ347" s="651"/>
      <c r="DA347" s="651"/>
      <c r="DB347" s="651"/>
      <c r="DC347" s="651"/>
      <c r="DD347" s="651"/>
      <c r="DE347" s="651"/>
      <c r="DF347" s="651"/>
      <c r="DG347" s="651"/>
      <c r="DH347" s="651"/>
      <c r="DI347" s="651"/>
      <c r="DJ347" s="651"/>
      <c r="DK347" s="651"/>
      <c r="DL347" s="651"/>
      <c r="DM347" s="651"/>
      <c r="DN347" s="651"/>
      <c r="DO347" s="651"/>
      <c r="DP347" s="651"/>
      <c r="DQ347" s="651"/>
      <c r="DR347" s="651"/>
      <c r="DS347" s="651"/>
      <c r="DT347" s="651"/>
      <c r="DU347" s="651"/>
      <c r="DV347" s="651"/>
      <c r="DW347" s="651"/>
      <c r="DX347" s="651"/>
      <c r="DY347" s="651"/>
    </row>
    <row r="348" ht="12.0" customHeight="1">
      <c r="A348" s="651"/>
      <c r="B348" s="651"/>
      <c r="C348" s="651"/>
      <c r="D348" s="651"/>
      <c r="E348" s="651"/>
      <c r="F348" s="651"/>
      <c r="G348" s="651"/>
      <c r="H348" s="651"/>
      <c r="I348" s="651"/>
      <c r="J348" s="651"/>
      <c r="K348" s="651"/>
      <c r="L348" s="651"/>
      <c r="M348" s="651"/>
      <c r="N348" s="651"/>
      <c r="O348" s="651"/>
      <c r="P348" s="651"/>
      <c r="Q348" s="651"/>
      <c r="R348" s="651"/>
      <c r="S348" s="651"/>
      <c r="T348" s="651"/>
      <c r="U348" s="651"/>
      <c r="V348" s="651"/>
      <c r="W348" s="651"/>
      <c r="X348" s="651"/>
      <c r="Y348" s="651"/>
      <c r="Z348" s="651"/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651"/>
      <c r="BL348" s="651"/>
      <c r="BM348" s="651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  <c r="BX348" s="651"/>
      <c r="BY348" s="651"/>
      <c r="BZ348" s="651"/>
      <c r="CA348" s="651"/>
      <c r="CB348" s="651"/>
      <c r="CC348" s="651"/>
      <c r="CD348" s="651"/>
      <c r="CE348" s="651"/>
      <c r="CF348" s="651"/>
      <c r="CG348" s="651"/>
      <c r="CH348" s="651"/>
      <c r="CI348" s="651"/>
      <c r="CJ348" s="651"/>
      <c r="CK348" s="651"/>
      <c r="CL348" s="651"/>
      <c r="CM348" s="651"/>
      <c r="CN348" s="651"/>
      <c r="CO348" s="651"/>
      <c r="CP348" s="651"/>
      <c r="CQ348" s="651"/>
      <c r="CR348" s="651"/>
      <c r="CS348" s="651"/>
      <c r="CT348" s="651"/>
      <c r="CU348" s="651"/>
      <c r="CV348" s="651"/>
      <c r="CW348" s="651"/>
      <c r="CX348" s="651"/>
      <c r="CY348" s="651"/>
      <c r="CZ348" s="651"/>
      <c r="DA348" s="651"/>
      <c r="DB348" s="651"/>
      <c r="DC348" s="651"/>
      <c r="DD348" s="651"/>
      <c r="DE348" s="651"/>
      <c r="DF348" s="651"/>
      <c r="DG348" s="651"/>
      <c r="DH348" s="651"/>
      <c r="DI348" s="651"/>
      <c r="DJ348" s="651"/>
      <c r="DK348" s="651"/>
      <c r="DL348" s="651"/>
      <c r="DM348" s="651"/>
      <c r="DN348" s="651"/>
      <c r="DO348" s="651"/>
      <c r="DP348" s="651"/>
      <c r="DQ348" s="651"/>
      <c r="DR348" s="651"/>
      <c r="DS348" s="651"/>
      <c r="DT348" s="651"/>
      <c r="DU348" s="651"/>
      <c r="DV348" s="651"/>
      <c r="DW348" s="651"/>
      <c r="DX348" s="651"/>
      <c r="DY348" s="651"/>
    </row>
    <row r="349" ht="12.0" customHeight="1">
      <c r="A349" s="651"/>
      <c r="B349" s="651"/>
      <c r="C349" s="651"/>
      <c r="D349" s="651"/>
      <c r="E349" s="651"/>
      <c r="F349" s="651"/>
      <c r="G349" s="651"/>
      <c r="H349" s="651"/>
      <c r="I349" s="651"/>
      <c r="J349" s="651"/>
      <c r="K349" s="651"/>
      <c r="L349" s="651"/>
      <c r="M349" s="651"/>
      <c r="N349" s="651"/>
      <c r="O349" s="651"/>
      <c r="P349" s="651"/>
      <c r="Q349" s="651"/>
      <c r="R349" s="651"/>
      <c r="S349" s="651"/>
      <c r="T349" s="651"/>
      <c r="U349" s="651"/>
      <c r="V349" s="651"/>
      <c r="W349" s="651"/>
      <c r="X349" s="651"/>
      <c r="Y349" s="651"/>
      <c r="Z349" s="651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651"/>
      <c r="BL349" s="651"/>
      <c r="BM349" s="651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  <c r="BX349" s="651"/>
      <c r="BY349" s="651"/>
      <c r="BZ349" s="651"/>
      <c r="CA349" s="651"/>
      <c r="CB349" s="651"/>
      <c r="CC349" s="651"/>
      <c r="CD349" s="651"/>
      <c r="CE349" s="651"/>
      <c r="CF349" s="651"/>
      <c r="CG349" s="651"/>
      <c r="CH349" s="651"/>
      <c r="CI349" s="651"/>
      <c r="CJ349" s="651"/>
      <c r="CK349" s="651"/>
      <c r="CL349" s="651"/>
      <c r="CM349" s="651"/>
      <c r="CN349" s="651"/>
      <c r="CO349" s="651"/>
      <c r="CP349" s="651"/>
      <c r="CQ349" s="651"/>
      <c r="CR349" s="651"/>
      <c r="CS349" s="651"/>
      <c r="CT349" s="651"/>
      <c r="CU349" s="651"/>
      <c r="CV349" s="651"/>
      <c r="CW349" s="651"/>
      <c r="CX349" s="651"/>
      <c r="CY349" s="651"/>
      <c r="CZ349" s="651"/>
      <c r="DA349" s="651"/>
      <c r="DB349" s="651"/>
      <c r="DC349" s="651"/>
      <c r="DD349" s="651"/>
      <c r="DE349" s="651"/>
      <c r="DF349" s="651"/>
      <c r="DG349" s="651"/>
      <c r="DH349" s="651"/>
      <c r="DI349" s="651"/>
      <c r="DJ349" s="651"/>
      <c r="DK349" s="651"/>
      <c r="DL349" s="651"/>
      <c r="DM349" s="651"/>
      <c r="DN349" s="651"/>
      <c r="DO349" s="651"/>
      <c r="DP349" s="651"/>
      <c r="DQ349" s="651"/>
      <c r="DR349" s="651"/>
      <c r="DS349" s="651"/>
      <c r="DT349" s="651"/>
      <c r="DU349" s="651"/>
      <c r="DV349" s="651"/>
      <c r="DW349" s="651"/>
      <c r="DX349" s="651"/>
      <c r="DY349" s="651"/>
    </row>
    <row r="350" ht="12.0" customHeight="1">
      <c r="A350" s="651"/>
      <c r="B350" s="651"/>
      <c r="C350" s="651"/>
      <c r="D350" s="651"/>
      <c r="E350" s="651"/>
      <c r="F350" s="651"/>
      <c r="G350" s="651"/>
      <c r="H350" s="651"/>
      <c r="I350" s="651"/>
      <c r="J350" s="651"/>
      <c r="K350" s="651"/>
      <c r="L350" s="651"/>
      <c r="M350" s="651"/>
      <c r="N350" s="651"/>
      <c r="O350" s="651"/>
      <c r="P350" s="651"/>
      <c r="Q350" s="651"/>
      <c r="R350" s="651"/>
      <c r="S350" s="651"/>
      <c r="T350" s="651"/>
      <c r="U350" s="651"/>
      <c r="V350" s="651"/>
      <c r="W350" s="651"/>
      <c r="X350" s="651"/>
      <c r="Y350" s="651"/>
      <c r="Z350" s="651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651"/>
      <c r="BL350" s="651"/>
      <c r="BM350" s="651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  <c r="BX350" s="651"/>
      <c r="BY350" s="651"/>
      <c r="BZ350" s="651"/>
      <c r="CA350" s="651"/>
      <c r="CB350" s="651"/>
      <c r="CC350" s="651"/>
      <c r="CD350" s="651"/>
      <c r="CE350" s="651"/>
      <c r="CF350" s="651"/>
      <c r="CG350" s="651"/>
      <c r="CH350" s="651"/>
      <c r="CI350" s="651"/>
      <c r="CJ350" s="651"/>
      <c r="CK350" s="651"/>
      <c r="CL350" s="651"/>
      <c r="CM350" s="651"/>
      <c r="CN350" s="651"/>
      <c r="CO350" s="651"/>
      <c r="CP350" s="651"/>
      <c r="CQ350" s="651"/>
      <c r="CR350" s="651"/>
      <c r="CS350" s="651"/>
      <c r="CT350" s="651"/>
      <c r="CU350" s="651"/>
      <c r="CV350" s="651"/>
      <c r="CW350" s="651"/>
      <c r="CX350" s="651"/>
      <c r="CY350" s="651"/>
      <c r="CZ350" s="651"/>
      <c r="DA350" s="651"/>
      <c r="DB350" s="651"/>
      <c r="DC350" s="651"/>
      <c r="DD350" s="651"/>
      <c r="DE350" s="651"/>
      <c r="DF350" s="651"/>
      <c r="DG350" s="651"/>
      <c r="DH350" s="651"/>
      <c r="DI350" s="651"/>
      <c r="DJ350" s="651"/>
      <c r="DK350" s="651"/>
      <c r="DL350" s="651"/>
      <c r="DM350" s="651"/>
      <c r="DN350" s="651"/>
      <c r="DO350" s="651"/>
      <c r="DP350" s="651"/>
      <c r="DQ350" s="651"/>
      <c r="DR350" s="651"/>
      <c r="DS350" s="651"/>
      <c r="DT350" s="651"/>
      <c r="DU350" s="651"/>
      <c r="DV350" s="651"/>
      <c r="DW350" s="651"/>
      <c r="DX350" s="651"/>
      <c r="DY350" s="651"/>
    </row>
    <row r="351" ht="12.0" customHeight="1">
      <c r="A351" s="651"/>
      <c r="B351" s="651"/>
      <c r="C351" s="651"/>
      <c r="D351" s="651"/>
      <c r="E351" s="651"/>
      <c r="F351" s="651"/>
      <c r="G351" s="651"/>
      <c r="H351" s="651"/>
      <c r="I351" s="651"/>
      <c r="J351" s="651"/>
      <c r="K351" s="651"/>
      <c r="L351" s="651"/>
      <c r="M351" s="651"/>
      <c r="N351" s="651"/>
      <c r="O351" s="651"/>
      <c r="P351" s="651"/>
      <c r="Q351" s="651"/>
      <c r="R351" s="651"/>
      <c r="S351" s="651"/>
      <c r="T351" s="651"/>
      <c r="U351" s="651"/>
      <c r="V351" s="651"/>
      <c r="W351" s="651"/>
      <c r="X351" s="651"/>
      <c r="Y351" s="651"/>
      <c r="Z351" s="651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51"/>
      <c r="BL351" s="651"/>
      <c r="BM351" s="651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  <c r="BX351" s="651"/>
      <c r="BY351" s="651"/>
      <c r="BZ351" s="651"/>
      <c r="CA351" s="651"/>
      <c r="CB351" s="651"/>
      <c r="CC351" s="651"/>
      <c r="CD351" s="651"/>
      <c r="CE351" s="651"/>
      <c r="CF351" s="651"/>
      <c r="CG351" s="651"/>
      <c r="CH351" s="651"/>
      <c r="CI351" s="651"/>
      <c r="CJ351" s="651"/>
      <c r="CK351" s="651"/>
      <c r="CL351" s="651"/>
      <c r="CM351" s="651"/>
      <c r="CN351" s="651"/>
      <c r="CO351" s="651"/>
      <c r="CP351" s="651"/>
      <c r="CQ351" s="651"/>
      <c r="CR351" s="651"/>
      <c r="CS351" s="651"/>
      <c r="CT351" s="651"/>
      <c r="CU351" s="651"/>
      <c r="CV351" s="651"/>
      <c r="CW351" s="651"/>
      <c r="CX351" s="651"/>
      <c r="CY351" s="651"/>
      <c r="CZ351" s="651"/>
      <c r="DA351" s="651"/>
      <c r="DB351" s="651"/>
      <c r="DC351" s="651"/>
      <c r="DD351" s="651"/>
      <c r="DE351" s="651"/>
      <c r="DF351" s="651"/>
      <c r="DG351" s="651"/>
      <c r="DH351" s="651"/>
      <c r="DI351" s="651"/>
      <c r="DJ351" s="651"/>
      <c r="DK351" s="651"/>
      <c r="DL351" s="651"/>
      <c r="DM351" s="651"/>
      <c r="DN351" s="651"/>
      <c r="DO351" s="651"/>
      <c r="DP351" s="651"/>
      <c r="DQ351" s="651"/>
      <c r="DR351" s="651"/>
      <c r="DS351" s="651"/>
      <c r="DT351" s="651"/>
      <c r="DU351" s="651"/>
      <c r="DV351" s="651"/>
      <c r="DW351" s="651"/>
      <c r="DX351" s="651"/>
      <c r="DY351" s="651"/>
    </row>
    <row r="352" ht="12.0" customHeight="1">
      <c r="A352" s="651"/>
      <c r="B352" s="651"/>
      <c r="C352" s="651"/>
      <c r="D352" s="651"/>
      <c r="E352" s="651"/>
      <c r="F352" s="651"/>
      <c r="G352" s="651"/>
      <c r="H352" s="651"/>
      <c r="I352" s="651"/>
      <c r="J352" s="651"/>
      <c r="K352" s="651"/>
      <c r="L352" s="651"/>
      <c r="M352" s="651"/>
      <c r="N352" s="651"/>
      <c r="O352" s="651"/>
      <c r="P352" s="651"/>
      <c r="Q352" s="651"/>
      <c r="R352" s="651"/>
      <c r="S352" s="651"/>
      <c r="T352" s="651"/>
      <c r="U352" s="651"/>
      <c r="V352" s="651"/>
      <c r="W352" s="651"/>
      <c r="X352" s="651"/>
      <c r="Y352" s="651"/>
      <c r="Z352" s="651"/>
      <c r="AA352" s="651"/>
      <c r="AB352" s="651"/>
      <c r="AC352" s="651"/>
      <c r="AD352" s="651"/>
      <c r="AE352" s="651"/>
      <c r="AF352" s="651"/>
      <c r="AG352" s="651"/>
      <c r="AH352" s="651"/>
      <c r="AI352" s="651"/>
      <c r="AJ352" s="651"/>
      <c r="AK352" s="651"/>
      <c r="AL352" s="651"/>
      <c r="AM352" s="651"/>
      <c r="AN352" s="651"/>
      <c r="AO352" s="651"/>
      <c r="AP352" s="651"/>
      <c r="AQ352" s="651"/>
      <c r="AR352" s="651"/>
      <c r="AS352" s="651"/>
      <c r="AT352" s="651"/>
      <c r="AU352" s="651"/>
      <c r="AV352" s="651"/>
      <c r="AW352" s="651"/>
      <c r="AX352" s="651"/>
      <c r="AY352" s="651"/>
      <c r="AZ352" s="651"/>
      <c r="BA352" s="651"/>
      <c r="BB352" s="651"/>
      <c r="BC352" s="651"/>
      <c r="BD352" s="651"/>
      <c r="BE352" s="651"/>
      <c r="BF352" s="651"/>
      <c r="BG352" s="651"/>
      <c r="BH352" s="651"/>
      <c r="BI352" s="651"/>
      <c r="BJ352" s="651"/>
      <c r="BK352" s="651"/>
      <c r="BL352" s="651"/>
      <c r="BM352" s="651"/>
      <c r="BN352" s="651"/>
      <c r="BO352" s="651"/>
      <c r="BP352" s="651"/>
      <c r="BQ352" s="651"/>
      <c r="BR352" s="651"/>
      <c r="BS352" s="651"/>
      <c r="BT352" s="651"/>
      <c r="BU352" s="651"/>
      <c r="BV352" s="651"/>
      <c r="BW352" s="651"/>
      <c r="BX352" s="651"/>
      <c r="BY352" s="651"/>
      <c r="BZ352" s="651"/>
      <c r="CA352" s="651"/>
      <c r="CB352" s="651"/>
      <c r="CC352" s="651"/>
      <c r="CD352" s="651"/>
      <c r="CE352" s="651"/>
      <c r="CF352" s="651"/>
      <c r="CG352" s="651"/>
      <c r="CH352" s="651"/>
      <c r="CI352" s="651"/>
      <c r="CJ352" s="651"/>
      <c r="CK352" s="651"/>
      <c r="CL352" s="651"/>
      <c r="CM352" s="651"/>
      <c r="CN352" s="651"/>
      <c r="CO352" s="651"/>
      <c r="CP352" s="651"/>
      <c r="CQ352" s="651"/>
      <c r="CR352" s="651"/>
      <c r="CS352" s="651"/>
      <c r="CT352" s="651"/>
      <c r="CU352" s="651"/>
      <c r="CV352" s="651"/>
      <c r="CW352" s="651"/>
      <c r="CX352" s="651"/>
      <c r="CY352" s="651"/>
      <c r="CZ352" s="651"/>
      <c r="DA352" s="651"/>
      <c r="DB352" s="651"/>
      <c r="DC352" s="651"/>
      <c r="DD352" s="651"/>
      <c r="DE352" s="651"/>
      <c r="DF352" s="651"/>
      <c r="DG352" s="651"/>
      <c r="DH352" s="651"/>
      <c r="DI352" s="651"/>
      <c r="DJ352" s="651"/>
      <c r="DK352" s="651"/>
      <c r="DL352" s="651"/>
      <c r="DM352" s="651"/>
      <c r="DN352" s="651"/>
      <c r="DO352" s="651"/>
      <c r="DP352" s="651"/>
      <c r="DQ352" s="651"/>
      <c r="DR352" s="651"/>
      <c r="DS352" s="651"/>
      <c r="DT352" s="651"/>
      <c r="DU352" s="651"/>
      <c r="DV352" s="651"/>
      <c r="DW352" s="651"/>
      <c r="DX352" s="651"/>
      <c r="DY352" s="651"/>
    </row>
    <row r="353" ht="12.0" customHeight="1">
      <c r="A353" s="651"/>
      <c r="B353" s="651"/>
      <c r="C353" s="651"/>
      <c r="D353" s="651"/>
      <c r="E353" s="651"/>
      <c r="F353" s="651"/>
      <c r="G353" s="651"/>
      <c r="H353" s="651"/>
      <c r="I353" s="651"/>
      <c r="J353" s="651"/>
      <c r="K353" s="651"/>
      <c r="L353" s="651"/>
      <c r="M353" s="651"/>
      <c r="N353" s="651"/>
      <c r="O353" s="651"/>
      <c r="P353" s="651"/>
      <c r="Q353" s="651"/>
      <c r="R353" s="651"/>
      <c r="S353" s="651"/>
      <c r="T353" s="651"/>
      <c r="U353" s="651"/>
      <c r="V353" s="651"/>
      <c r="W353" s="651"/>
      <c r="X353" s="651"/>
      <c r="Y353" s="651"/>
      <c r="Z353" s="651"/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651"/>
      <c r="BL353" s="651"/>
      <c r="BM353" s="651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  <c r="BX353" s="651"/>
      <c r="BY353" s="651"/>
      <c r="BZ353" s="651"/>
      <c r="CA353" s="651"/>
      <c r="CB353" s="651"/>
      <c r="CC353" s="651"/>
      <c r="CD353" s="651"/>
      <c r="CE353" s="651"/>
      <c r="CF353" s="651"/>
      <c r="CG353" s="651"/>
      <c r="CH353" s="651"/>
      <c r="CI353" s="651"/>
      <c r="CJ353" s="651"/>
      <c r="CK353" s="651"/>
      <c r="CL353" s="651"/>
      <c r="CM353" s="651"/>
      <c r="CN353" s="651"/>
      <c r="CO353" s="651"/>
      <c r="CP353" s="651"/>
      <c r="CQ353" s="651"/>
      <c r="CR353" s="651"/>
      <c r="CS353" s="651"/>
      <c r="CT353" s="651"/>
      <c r="CU353" s="651"/>
      <c r="CV353" s="651"/>
      <c r="CW353" s="651"/>
      <c r="CX353" s="651"/>
      <c r="CY353" s="651"/>
      <c r="CZ353" s="651"/>
      <c r="DA353" s="651"/>
      <c r="DB353" s="651"/>
      <c r="DC353" s="651"/>
      <c r="DD353" s="651"/>
      <c r="DE353" s="651"/>
      <c r="DF353" s="651"/>
      <c r="DG353" s="651"/>
      <c r="DH353" s="651"/>
      <c r="DI353" s="651"/>
      <c r="DJ353" s="651"/>
      <c r="DK353" s="651"/>
      <c r="DL353" s="651"/>
      <c r="DM353" s="651"/>
      <c r="DN353" s="651"/>
      <c r="DO353" s="651"/>
      <c r="DP353" s="651"/>
      <c r="DQ353" s="651"/>
      <c r="DR353" s="651"/>
      <c r="DS353" s="651"/>
      <c r="DT353" s="651"/>
      <c r="DU353" s="651"/>
      <c r="DV353" s="651"/>
      <c r="DW353" s="651"/>
      <c r="DX353" s="651"/>
      <c r="DY353" s="651"/>
    </row>
    <row r="354" ht="12.0" customHeight="1">
      <c r="A354" s="651"/>
      <c r="B354" s="651"/>
      <c r="C354" s="651"/>
      <c r="D354" s="651"/>
      <c r="E354" s="651"/>
      <c r="F354" s="651"/>
      <c r="G354" s="651"/>
      <c r="H354" s="651"/>
      <c r="I354" s="651"/>
      <c r="J354" s="651"/>
      <c r="K354" s="651"/>
      <c r="L354" s="651"/>
      <c r="M354" s="651"/>
      <c r="N354" s="651"/>
      <c r="O354" s="651"/>
      <c r="P354" s="651"/>
      <c r="Q354" s="651"/>
      <c r="R354" s="651"/>
      <c r="S354" s="651"/>
      <c r="T354" s="651"/>
      <c r="U354" s="651"/>
      <c r="V354" s="651"/>
      <c r="W354" s="651"/>
      <c r="X354" s="651"/>
      <c r="Y354" s="651"/>
      <c r="Z354" s="651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651"/>
      <c r="BL354" s="651"/>
      <c r="BM354" s="651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  <c r="BX354" s="651"/>
      <c r="BY354" s="651"/>
      <c r="BZ354" s="651"/>
      <c r="CA354" s="651"/>
      <c r="CB354" s="651"/>
      <c r="CC354" s="651"/>
      <c r="CD354" s="651"/>
      <c r="CE354" s="651"/>
      <c r="CF354" s="651"/>
      <c r="CG354" s="651"/>
      <c r="CH354" s="651"/>
      <c r="CI354" s="651"/>
      <c r="CJ354" s="651"/>
      <c r="CK354" s="651"/>
      <c r="CL354" s="651"/>
      <c r="CM354" s="651"/>
      <c r="CN354" s="651"/>
      <c r="CO354" s="651"/>
      <c r="CP354" s="651"/>
      <c r="CQ354" s="651"/>
      <c r="CR354" s="651"/>
      <c r="CS354" s="651"/>
      <c r="CT354" s="651"/>
      <c r="CU354" s="651"/>
      <c r="CV354" s="651"/>
      <c r="CW354" s="651"/>
      <c r="CX354" s="651"/>
      <c r="CY354" s="651"/>
      <c r="CZ354" s="651"/>
      <c r="DA354" s="651"/>
      <c r="DB354" s="651"/>
      <c r="DC354" s="651"/>
      <c r="DD354" s="651"/>
      <c r="DE354" s="651"/>
      <c r="DF354" s="651"/>
      <c r="DG354" s="651"/>
      <c r="DH354" s="651"/>
      <c r="DI354" s="651"/>
      <c r="DJ354" s="651"/>
      <c r="DK354" s="651"/>
      <c r="DL354" s="651"/>
      <c r="DM354" s="651"/>
      <c r="DN354" s="651"/>
      <c r="DO354" s="651"/>
      <c r="DP354" s="651"/>
      <c r="DQ354" s="651"/>
      <c r="DR354" s="651"/>
      <c r="DS354" s="651"/>
      <c r="DT354" s="651"/>
      <c r="DU354" s="651"/>
      <c r="DV354" s="651"/>
      <c r="DW354" s="651"/>
      <c r="DX354" s="651"/>
      <c r="DY354" s="651"/>
    </row>
    <row r="355" ht="12.0" customHeight="1">
      <c r="A355" s="651"/>
      <c r="B355" s="651"/>
      <c r="C355" s="651"/>
      <c r="D355" s="651"/>
      <c r="E355" s="651"/>
      <c r="F355" s="651"/>
      <c r="G355" s="651"/>
      <c r="H355" s="651"/>
      <c r="I355" s="651"/>
      <c r="J355" s="651"/>
      <c r="K355" s="651"/>
      <c r="L355" s="651"/>
      <c r="M355" s="651"/>
      <c r="N355" s="651"/>
      <c r="O355" s="651"/>
      <c r="P355" s="651"/>
      <c r="Q355" s="651"/>
      <c r="R355" s="651"/>
      <c r="S355" s="651"/>
      <c r="T355" s="651"/>
      <c r="U355" s="651"/>
      <c r="V355" s="651"/>
      <c r="W355" s="651"/>
      <c r="X355" s="651"/>
      <c r="Y355" s="651"/>
      <c r="Z355" s="651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651"/>
      <c r="BL355" s="651"/>
      <c r="BM355" s="651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  <c r="BX355" s="651"/>
      <c r="BY355" s="651"/>
      <c r="BZ355" s="651"/>
      <c r="CA355" s="651"/>
      <c r="CB355" s="651"/>
      <c r="CC355" s="651"/>
      <c r="CD355" s="651"/>
      <c r="CE355" s="651"/>
      <c r="CF355" s="651"/>
      <c r="CG355" s="651"/>
      <c r="CH355" s="651"/>
      <c r="CI355" s="651"/>
      <c r="CJ355" s="651"/>
      <c r="CK355" s="651"/>
      <c r="CL355" s="651"/>
      <c r="CM355" s="651"/>
      <c r="CN355" s="651"/>
      <c r="CO355" s="651"/>
      <c r="CP355" s="651"/>
      <c r="CQ355" s="651"/>
      <c r="CR355" s="651"/>
      <c r="CS355" s="651"/>
      <c r="CT355" s="651"/>
      <c r="CU355" s="651"/>
      <c r="CV355" s="651"/>
      <c r="CW355" s="651"/>
      <c r="CX355" s="651"/>
      <c r="CY355" s="651"/>
      <c r="CZ355" s="651"/>
      <c r="DA355" s="651"/>
      <c r="DB355" s="651"/>
      <c r="DC355" s="651"/>
      <c r="DD355" s="651"/>
      <c r="DE355" s="651"/>
      <c r="DF355" s="651"/>
      <c r="DG355" s="651"/>
      <c r="DH355" s="651"/>
      <c r="DI355" s="651"/>
      <c r="DJ355" s="651"/>
      <c r="DK355" s="651"/>
      <c r="DL355" s="651"/>
      <c r="DM355" s="651"/>
      <c r="DN355" s="651"/>
      <c r="DO355" s="651"/>
      <c r="DP355" s="651"/>
      <c r="DQ355" s="651"/>
      <c r="DR355" s="651"/>
      <c r="DS355" s="651"/>
      <c r="DT355" s="651"/>
      <c r="DU355" s="651"/>
      <c r="DV355" s="651"/>
      <c r="DW355" s="651"/>
      <c r="DX355" s="651"/>
      <c r="DY355" s="651"/>
    </row>
    <row r="356" ht="12.0" customHeight="1">
      <c r="A356" s="651"/>
      <c r="B356" s="651"/>
      <c r="C356" s="651"/>
      <c r="D356" s="651"/>
      <c r="E356" s="651"/>
      <c r="F356" s="651"/>
      <c r="G356" s="651"/>
      <c r="H356" s="651"/>
      <c r="I356" s="651"/>
      <c r="J356" s="651"/>
      <c r="K356" s="651"/>
      <c r="L356" s="651"/>
      <c r="M356" s="651"/>
      <c r="N356" s="651"/>
      <c r="O356" s="651"/>
      <c r="P356" s="651"/>
      <c r="Q356" s="651"/>
      <c r="R356" s="651"/>
      <c r="S356" s="651"/>
      <c r="T356" s="651"/>
      <c r="U356" s="651"/>
      <c r="V356" s="651"/>
      <c r="W356" s="651"/>
      <c r="X356" s="651"/>
      <c r="Y356" s="651"/>
      <c r="Z356" s="651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51"/>
      <c r="BL356" s="651"/>
      <c r="BM356" s="651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  <c r="BX356" s="651"/>
      <c r="BY356" s="651"/>
      <c r="BZ356" s="651"/>
      <c r="CA356" s="651"/>
      <c r="CB356" s="651"/>
      <c r="CC356" s="651"/>
      <c r="CD356" s="651"/>
      <c r="CE356" s="651"/>
      <c r="CF356" s="651"/>
      <c r="CG356" s="651"/>
      <c r="CH356" s="651"/>
      <c r="CI356" s="651"/>
      <c r="CJ356" s="651"/>
      <c r="CK356" s="651"/>
      <c r="CL356" s="651"/>
      <c r="CM356" s="651"/>
      <c r="CN356" s="651"/>
      <c r="CO356" s="651"/>
      <c r="CP356" s="651"/>
      <c r="CQ356" s="651"/>
      <c r="CR356" s="651"/>
      <c r="CS356" s="651"/>
      <c r="CT356" s="651"/>
      <c r="CU356" s="651"/>
      <c r="CV356" s="651"/>
      <c r="CW356" s="651"/>
      <c r="CX356" s="651"/>
      <c r="CY356" s="651"/>
      <c r="CZ356" s="651"/>
      <c r="DA356" s="651"/>
      <c r="DB356" s="651"/>
      <c r="DC356" s="651"/>
      <c r="DD356" s="651"/>
      <c r="DE356" s="651"/>
      <c r="DF356" s="651"/>
      <c r="DG356" s="651"/>
      <c r="DH356" s="651"/>
      <c r="DI356" s="651"/>
      <c r="DJ356" s="651"/>
      <c r="DK356" s="651"/>
      <c r="DL356" s="651"/>
      <c r="DM356" s="651"/>
      <c r="DN356" s="651"/>
      <c r="DO356" s="651"/>
      <c r="DP356" s="651"/>
      <c r="DQ356" s="651"/>
      <c r="DR356" s="651"/>
      <c r="DS356" s="651"/>
      <c r="DT356" s="651"/>
      <c r="DU356" s="651"/>
      <c r="DV356" s="651"/>
      <c r="DW356" s="651"/>
      <c r="DX356" s="651"/>
      <c r="DY356" s="651"/>
    </row>
    <row r="357" ht="12.0" customHeight="1">
      <c r="A357" s="651"/>
      <c r="B357" s="651"/>
      <c r="C357" s="651"/>
      <c r="D357" s="651"/>
      <c r="E357" s="651"/>
      <c r="F357" s="651"/>
      <c r="G357" s="651"/>
      <c r="H357" s="651"/>
      <c r="I357" s="651"/>
      <c r="J357" s="651"/>
      <c r="K357" s="651"/>
      <c r="L357" s="651"/>
      <c r="M357" s="651"/>
      <c r="N357" s="651"/>
      <c r="O357" s="651"/>
      <c r="P357" s="651"/>
      <c r="Q357" s="651"/>
      <c r="R357" s="651"/>
      <c r="S357" s="651"/>
      <c r="T357" s="651"/>
      <c r="U357" s="651"/>
      <c r="V357" s="651"/>
      <c r="W357" s="651"/>
      <c r="X357" s="651"/>
      <c r="Y357" s="651"/>
      <c r="Z357" s="651"/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651"/>
      <c r="BL357" s="651"/>
      <c r="BM357" s="651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  <c r="BX357" s="651"/>
      <c r="BY357" s="651"/>
      <c r="BZ357" s="651"/>
      <c r="CA357" s="651"/>
      <c r="CB357" s="651"/>
      <c r="CC357" s="651"/>
      <c r="CD357" s="651"/>
      <c r="CE357" s="651"/>
      <c r="CF357" s="651"/>
      <c r="CG357" s="651"/>
      <c r="CH357" s="651"/>
      <c r="CI357" s="651"/>
      <c r="CJ357" s="651"/>
      <c r="CK357" s="651"/>
      <c r="CL357" s="651"/>
      <c r="CM357" s="651"/>
      <c r="CN357" s="651"/>
      <c r="CO357" s="651"/>
      <c r="CP357" s="651"/>
      <c r="CQ357" s="651"/>
      <c r="CR357" s="651"/>
      <c r="CS357" s="651"/>
      <c r="CT357" s="651"/>
      <c r="CU357" s="651"/>
      <c r="CV357" s="651"/>
      <c r="CW357" s="651"/>
      <c r="CX357" s="651"/>
      <c r="CY357" s="651"/>
      <c r="CZ357" s="651"/>
      <c r="DA357" s="651"/>
      <c r="DB357" s="651"/>
      <c r="DC357" s="651"/>
      <c r="DD357" s="651"/>
      <c r="DE357" s="651"/>
      <c r="DF357" s="651"/>
      <c r="DG357" s="651"/>
      <c r="DH357" s="651"/>
      <c r="DI357" s="651"/>
      <c r="DJ357" s="651"/>
      <c r="DK357" s="651"/>
      <c r="DL357" s="651"/>
      <c r="DM357" s="651"/>
      <c r="DN357" s="651"/>
      <c r="DO357" s="651"/>
      <c r="DP357" s="651"/>
      <c r="DQ357" s="651"/>
      <c r="DR357" s="651"/>
      <c r="DS357" s="651"/>
      <c r="DT357" s="651"/>
      <c r="DU357" s="651"/>
      <c r="DV357" s="651"/>
      <c r="DW357" s="651"/>
      <c r="DX357" s="651"/>
      <c r="DY357" s="651"/>
    </row>
    <row r="358" ht="12.0" customHeight="1">
      <c r="A358" s="651"/>
      <c r="B358" s="651"/>
      <c r="C358" s="651"/>
      <c r="D358" s="651"/>
      <c r="E358" s="651"/>
      <c r="F358" s="651"/>
      <c r="G358" s="651"/>
      <c r="H358" s="651"/>
      <c r="I358" s="651"/>
      <c r="J358" s="651"/>
      <c r="K358" s="651"/>
      <c r="L358" s="651"/>
      <c r="M358" s="651"/>
      <c r="N358" s="651"/>
      <c r="O358" s="651"/>
      <c r="P358" s="651"/>
      <c r="Q358" s="651"/>
      <c r="R358" s="651"/>
      <c r="S358" s="651"/>
      <c r="T358" s="651"/>
      <c r="U358" s="651"/>
      <c r="V358" s="651"/>
      <c r="W358" s="651"/>
      <c r="X358" s="651"/>
      <c r="Y358" s="651"/>
      <c r="Z358" s="651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651"/>
      <c r="BL358" s="651"/>
      <c r="BM358" s="651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  <c r="BX358" s="651"/>
      <c r="BY358" s="651"/>
      <c r="BZ358" s="651"/>
      <c r="CA358" s="651"/>
      <c r="CB358" s="651"/>
      <c r="CC358" s="651"/>
      <c r="CD358" s="651"/>
      <c r="CE358" s="651"/>
      <c r="CF358" s="651"/>
      <c r="CG358" s="651"/>
      <c r="CH358" s="651"/>
      <c r="CI358" s="651"/>
      <c r="CJ358" s="651"/>
      <c r="CK358" s="651"/>
      <c r="CL358" s="651"/>
      <c r="CM358" s="651"/>
      <c r="CN358" s="651"/>
      <c r="CO358" s="651"/>
      <c r="CP358" s="651"/>
      <c r="CQ358" s="651"/>
      <c r="CR358" s="651"/>
      <c r="CS358" s="651"/>
      <c r="CT358" s="651"/>
      <c r="CU358" s="651"/>
      <c r="CV358" s="651"/>
      <c r="CW358" s="651"/>
      <c r="CX358" s="651"/>
      <c r="CY358" s="651"/>
      <c r="CZ358" s="651"/>
      <c r="DA358" s="651"/>
      <c r="DB358" s="651"/>
      <c r="DC358" s="651"/>
      <c r="DD358" s="651"/>
      <c r="DE358" s="651"/>
      <c r="DF358" s="651"/>
      <c r="DG358" s="651"/>
      <c r="DH358" s="651"/>
      <c r="DI358" s="651"/>
      <c r="DJ358" s="651"/>
      <c r="DK358" s="651"/>
      <c r="DL358" s="651"/>
      <c r="DM358" s="651"/>
      <c r="DN358" s="651"/>
      <c r="DO358" s="651"/>
      <c r="DP358" s="651"/>
      <c r="DQ358" s="651"/>
      <c r="DR358" s="651"/>
      <c r="DS358" s="651"/>
      <c r="DT358" s="651"/>
      <c r="DU358" s="651"/>
      <c r="DV358" s="651"/>
      <c r="DW358" s="651"/>
      <c r="DX358" s="651"/>
      <c r="DY358" s="651"/>
    </row>
    <row r="359" ht="12.0" customHeight="1">
      <c r="A359" s="651"/>
      <c r="B359" s="651"/>
      <c r="C359" s="651"/>
      <c r="D359" s="651"/>
      <c r="E359" s="651"/>
      <c r="F359" s="651"/>
      <c r="G359" s="651"/>
      <c r="H359" s="651"/>
      <c r="I359" s="651"/>
      <c r="J359" s="651"/>
      <c r="K359" s="651"/>
      <c r="L359" s="651"/>
      <c r="M359" s="651"/>
      <c r="N359" s="651"/>
      <c r="O359" s="651"/>
      <c r="P359" s="651"/>
      <c r="Q359" s="651"/>
      <c r="R359" s="651"/>
      <c r="S359" s="651"/>
      <c r="T359" s="651"/>
      <c r="U359" s="651"/>
      <c r="V359" s="651"/>
      <c r="W359" s="651"/>
      <c r="X359" s="651"/>
      <c r="Y359" s="651"/>
      <c r="Z359" s="651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651"/>
      <c r="BL359" s="651"/>
      <c r="BM359" s="651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  <c r="BX359" s="651"/>
      <c r="BY359" s="651"/>
      <c r="BZ359" s="651"/>
      <c r="CA359" s="651"/>
      <c r="CB359" s="651"/>
      <c r="CC359" s="651"/>
      <c r="CD359" s="651"/>
      <c r="CE359" s="651"/>
      <c r="CF359" s="651"/>
      <c r="CG359" s="651"/>
      <c r="CH359" s="651"/>
      <c r="CI359" s="651"/>
      <c r="CJ359" s="651"/>
      <c r="CK359" s="651"/>
      <c r="CL359" s="651"/>
      <c r="CM359" s="651"/>
      <c r="CN359" s="651"/>
      <c r="CO359" s="651"/>
      <c r="CP359" s="651"/>
      <c r="CQ359" s="651"/>
      <c r="CR359" s="651"/>
      <c r="CS359" s="651"/>
      <c r="CT359" s="651"/>
      <c r="CU359" s="651"/>
      <c r="CV359" s="651"/>
      <c r="CW359" s="651"/>
      <c r="CX359" s="651"/>
      <c r="CY359" s="651"/>
      <c r="CZ359" s="651"/>
      <c r="DA359" s="651"/>
      <c r="DB359" s="651"/>
      <c r="DC359" s="651"/>
      <c r="DD359" s="651"/>
      <c r="DE359" s="651"/>
      <c r="DF359" s="651"/>
      <c r="DG359" s="651"/>
      <c r="DH359" s="651"/>
      <c r="DI359" s="651"/>
      <c r="DJ359" s="651"/>
      <c r="DK359" s="651"/>
      <c r="DL359" s="651"/>
      <c r="DM359" s="651"/>
      <c r="DN359" s="651"/>
      <c r="DO359" s="651"/>
      <c r="DP359" s="651"/>
      <c r="DQ359" s="651"/>
      <c r="DR359" s="651"/>
      <c r="DS359" s="651"/>
      <c r="DT359" s="651"/>
      <c r="DU359" s="651"/>
      <c r="DV359" s="651"/>
      <c r="DW359" s="651"/>
      <c r="DX359" s="651"/>
      <c r="DY359" s="651"/>
    </row>
    <row r="360" ht="12.0" customHeight="1">
      <c r="A360" s="651"/>
      <c r="B360" s="651"/>
      <c r="C360" s="651"/>
      <c r="D360" s="651"/>
      <c r="E360" s="651"/>
      <c r="F360" s="651"/>
      <c r="G360" s="651"/>
      <c r="H360" s="651"/>
      <c r="I360" s="651"/>
      <c r="J360" s="651"/>
      <c r="K360" s="651"/>
      <c r="L360" s="651"/>
      <c r="M360" s="651"/>
      <c r="N360" s="651"/>
      <c r="O360" s="651"/>
      <c r="P360" s="651"/>
      <c r="Q360" s="651"/>
      <c r="R360" s="651"/>
      <c r="S360" s="651"/>
      <c r="T360" s="651"/>
      <c r="U360" s="651"/>
      <c r="V360" s="651"/>
      <c r="W360" s="651"/>
      <c r="X360" s="651"/>
      <c r="Y360" s="651"/>
      <c r="Z360" s="651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51"/>
      <c r="BL360" s="651"/>
      <c r="BM360" s="651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  <c r="BX360" s="651"/>
      <c r="BY360" s="651"/>
      <c r="BZ360" s="651"/>
      <c r="CA360" s="651"/>
      <c r="CB360" s="651"/>
      <c r="CC360" s="651"/>
      <c r="CD360" s="651"/>
      <c r="CE360" s="651"/>
      <c r="CF360" s="651"/>
      <c r="CG360" s="651"/>
      <c r="CH360" s="651"/>
      <c r="CI360" s="651"/>
      <c r="CJ360" s="651"/>
      <c r="CK360" s="651"/>
      <c r="CL360" s="651"/>
      <c r="CM360" s="651"/>
      <c r="CN360" s="651"/>
      <c r="CO360" s="651"/>
      <c r="CP360" s="651"/>
      <c r="CQ360" s="651"/>
      <c r="CR360" s="651"/>
      <c r="CS360" s="651"/>
      <c r="CT360" s="651"/>
      <c r="CU360" s="651"/>
      <c r="CV360" s="651"/>
      <c r="CW360" s="651"/>
      <c r="CX360" s="651"/>
      <c r="CY360" s="651"/>
      <c r="CZ360" s="651"/>
      <c r="DA360" s="651"/>
      <c r="DB360" s="651"/>
      <c r="DC360" s="651"/>
      <c r="DD360" s="651"/>
      <c r="DE360" s="651"/>
      <c r="DF360" s="651"/>
      <c r="DG360" s="651"/>
      <c r="DH360" s="651"/>
      <c r="DI360" s="651"/>
      <c r="DJ360" s="651"/>
      <c r="DK360" s="651"/>
      <c r="DL360" s="651"/>
      <c r="DM360" s="651"/>
      <c r="DN360" s="651"/>
      <c r="DO360" s="651"/>
      <c r="DP360" s="651"/>
      <c r="DQ360" s="651"/>
      <c r="DR360" s="651"/>
      <c r="DS360" s="651"/>
      <c r="DT360" s="651"/>
      <c r="DU360" s="651"/>
      <c r="DV360" s="651"/>
      <c r="DW360" s="651"/>
      <c r="DX360" s="651"/>
      <c r="DY360" s="651"/>
    </row>
    <row r="361" ht="12.0" customHeight="1">
      <c r="A361" s="651"/>
      <c r="B361" s="651"/>
      <c r="C361" s="651"/>
      <c r="D361" s="651"/>
      <c r="E361" s="651"/>
      <c r="F361" s="651"/>
      <c r="G361" s="651"/>
      <c r="H361" s="651"/>
      <c r="I361" s="651"/>
      <c r="J361" s="651"/>
      <c r="K361" s="651"/>
      <c r="L361" s="651"/>
      <c r="M361" s="651"/>
      <c r="N361" s="651"/>
      <c r="O361" s="651"/>
      <c r="P361" s="651"/>
      <c r="Q361" s="651"/>
      <c r="R361" s="651"/>
      <c r="S361" s="651"/>
      <c r="T361" s="651"/>
      <c r="U361" s="651"/>
      <c r="V361" s="651"/>
      <c r="W361" s="651"/>
      <c r="X361" s="651"/>
      <c r="Y361" s="651"/>
      <c r="Z361" s="651"/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651"/>
      <c r="BL361" s="651"/>
      <c r="BM361" s="651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  <c r="BX361" s="651"/>
      <c r="BY361" s="651"/>
      <c r="BZ361" s="651"/>
      <c r="CA361" s="651"/>
      <c r="CB361" s="651"/>
      <c r="CC361" s="651"/>
      <c r="CD361" s="651"/>
      <c r="CE361" s="651"/>
      <c r="CF361" s="651"/>
      <c r="CG361" s="651"/>
      <c r="CH361" s="651"/>
      <c r="CI361" s="651"/>
      <c r="CJ361" s="651"/>
      <c r="CK361" s="651"/>
      <c r="CL361" s="651"/>
      <c r="CM361" s="651"/>
      <c r="CN361" s="651"/>
      <c r="CO361" s="651"/>
      <c r="CP361" s="651"/>
      <c r="CQ361" s="651"/>
      <c r="CR361" s="651"/>
      <c r="CS361" s="651"/>
      <c r="CT361" s="651"/>
      <c r="CU361" s="651"/>
      <c r="CV361" s="651"/>
      <c r="CW361" s="651"/>
      <c r="CX361" s="651"/>
      <c r="CY361" s="651"/>
      <c r="CZ361" s="651"/>
      <c r="DA361" s="651"/>
      <c r="DB361" s="651"/>
      <c r="DC361" s="651"/>
      <c r="DD361" s="651"/>
      <c r="DE361" s="651"/>
      <c r="DF361" s="651"/>
      <c r="DG361" s="651"/>
      <c r="DH361" s="651"/>
      <c r="DI361" s="651"/>
      <c r="DJ361" s="651"/>
      <c r="DK361" s="651"/>
      <c r="DL361" s="651"/>
      <c r="DM361" s="651"/>
      <c r="DN361" s="651"/>
      <c r="DO361" s="651"/>
      <c r="DP361" s="651"/>
      <c r="DQ361" s="651"/>
      <c r="DR361" s="651"/>
      <c r="DS361" s="651"/>
      <c r="DT361" s="651"/>
      <c r="DU361" s="651"/>
      <c r="DV361" s="651"/>
      <c r="DW361" s="651"/>
      <c r="DX361" s="651"/>
      <c r="DY361" s="651"/>
    </row>
    <row r="362" ht="12.0" customHeight="1">
      <c r="A362" s="651"/>
      <c r="B362" s="651"/>
      <c r="C362" s="651"/>
      <c r="D362" s="651"/>
      <c r="E362" s="651"/>
      <c r="F362" s="651"/>
      <c r="G362" s="651"/>
      <c r="H362" s="651"/>
      <c r="I362" s="651"/>
      <c r="J362" s="651"/>
      <c r="K362" s="651"/>
      <c r="L362" s="651"/>
      <c r="M362" s="651"/>
      <c r="N362" s="651"/>
      <c r="O362" s="651"/>
      <c r="P362" s="651"/>
      <c r="Q362" s="651"/>
      <c r="R362" s="651"/>
      <c r="S362" s="651"/>
      <c r="T362" s="651"/>
      <c r="U362" s="651"/>
      <c r="V362" s="651"/>
      <c r="W362" s="651"/>
      <c r="X362" s="651"/>
      <c r="Y362" s="651"/>
      <c r="Z362" s="651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651"/>
      <c r="BL362" s="651"/>
      <c r="BM362" s="651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  <c r="BX362" s="651"/>
      <c r="BY362" s="651"/>
      <c r="BZ362" s="651"/>
      <c r="CA362" s="651"/>
      <c r="CB362" s="651"/>
      <c r="CC362" s="651"/>
      <c r="CD362" s="651"/>
      <c r="CE362" s="651"/>
      <c r="CF362" s="651"/>
      <c r="CG362" s="651"/>
      <c r="CH362" s="651"/>
      <c r="CI362" s="651"/>
      <c r="CJ362" s="651"/>
      <c r="CK362" s="651"/>
      <c r="CL362" s="651"/>
      <c r="CM362" s="651"/>
      <c r="CN362" s="651"/>
      <c r="CO362" s="651"/>
      <c r="CP362" s="651"/>
      <c r="CQ362" s="651"/>
      <c r="CR362" s="651"/>
      <c r="CS362" s="651"/>
      <c r="CT362" s="651"/>
      <c r="CU362" s="651"/>
      <c r="CV362" s="651"/>
      <c r="CW362" s="651"/>
      <c r="CX362" s="651"/>
      <c r="CY362" s="651"/>
      <c r="CZ362" s="651"/>
      <c r="DA362" s="651"/>
      <c r="DB362" s="651"/>
      <c r="DC362" s="651"/>
      <c r="DD362" s="651"/>
      <c r="DE362" s="651"/>
      <c r="DF362" s="651"/>
      <c r="DG362" s="651"/>
      <c r="DH362" s="651"/>
      <c r="DI362" s="651"/>
      <c r="DJ362" s="651"/>
      <c r="DK362" s="651"/>
      <c r="DL362" s="651"/>
      <c r="DM362" s="651"/>
      <c r="DN362" s="651"/>
      <c r="DO362" s="651"/>
      <c r="DP362" s="651"/>
      <c r="DQ362" s="651"/>
      <c r="DR362" s="651"/>
      <c r="DS362" s="651"/>
      <c r="DT362" s="651"/>
      <c r="DU362" s="651"/>
      <c r="DV362" s="651"/>
      <c r="DW362" s="651"/>
      <c r="DX362" s="651"/>
      <c r="DY362" s="651"/>
    </row>
    <row r="363" ht="12.0" customHeight="1">
      <c r="A363" s="651"/>
      <c r="B363" s="651"/>
      <c r="C363" s="651"/>
      <c r="D363" s="651"/>
      <c r="E363" s="651"/>
      <c r="F363" s="651"/>
      <c r="G363" s="651"/>
      <c r="H363" s="651"/>
      <c r="I363" s="651"/>
      <c r="J363" s="651"/>
      <c r="K363" s="651"/>
      <c r="L363" s="651"/>
      <c r="M363" s="651"/>
      <c r="N363" s="651"/>
      <c r="O363" s="651"/>
      <c r="P363" s="651"/>
      <c r="Q363" s="651"/>
      <c r="R363" s="651"/>
      <c r="S363" s="651"/>
      <c r="T363" s="651"/>
      <c r="U363" s="651"/>
      <c r="V363" s="651"/>
      <c r="W363" s="651"/>
      <c r="X363" s="651"/>
      <c r="Y363" s="651"/>
      <c r="Z363" s="651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651"/>
      <c r="BL363" s="651"/>
      <c r="BM363" s="651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  <c r="BX363" s="651"/>
      <c r="BY363" s="651"/>
      <c r="BZ363" s="651"/>
      <c r="CA363" s="651"/>
      <c r="CB363" s="651"/>
      <c r="CC363" s="651"/>
      <c r="CD363" s="651"/>
      <c r="CE363" s="651"/>
      <c r="CF363" s="651"/>
      <c r="CG363" s="651"/>
      <c r="CH363" s="651"/>
      <c r="CI363" s="651"/>
      <c r="CJ363" s="651"/>
      <c r="CK363" s="651"/>
      <c r="CL363" s="651"/>
      <c r="CM363" s="651"/>
      <c r="CN363" s="651"/>
      <c r="CO363" s="651"/>
      <c r="CP363" s="651"/>
      <c r="CQ363" s="651"/>
      <c r="CR363" s="651"/>
      <c r="CS363" s="651"/>
      <c r="CT363" s="651"/>
      <c r="CU363" s="651"/>
      <c r="CV363" s="651"/>
      <c r="CW363" s="651"/>
      <c r="CX363" s="651"/>
      <c r="CY363" s="651"/>
      <c r="CZ363" s="651"/>
      <c r="DA363" s="651"/>
      <c r="DB363" s="651"/>
      <c r="DC363" s="651"/>
      <c r="DD363" s="651"/>
      <c r="DE363" s="651"/>
      <c r="DF363" s="651"/>
      <c r="DG363" s="651"/>
      <c r="DH363" s="651"/>
      <c r="DI363" s="651"/>
      <c r="DJ363" s="651"/>
      <c r="DK363" s="651"/>
      <c r="DL363" s="651"/>
      <c r="DM363" s="651"/>
      <c r="DN363" s="651"/>
      <c r="DO363" s="651"/>
      <c r="DP363" s="651"/>
      <c r="DQ363" s="651"/>
      <c r="DR363" s="651"/>
      <c r="DS363" s="651"/>
      <c r="DT363" s="651"/>
      <c r="DU363" s="651"/>
      <c r="DV363" s="651"/>
      <c r="DW363" s="651"/>
      <c r="DX363" s="651"/>
      <c r="DY363" s="651"/>
    </row>
    <row r="364" ht="12.0" customHeight="1">
      <c r="A364" s="651"/>
      <c r="B364" s="651"/>
      <c r="C364" s="651"/>
      <c r="D364" s="651"/>
      <c r="E364" s="651"/>
      <c r="F364" s="651"/>
      <c r="G364" s="651"/>
      <c r="H364" s="651"/>
      <c r="I364" s="651"/>
      <c r="J364" s="651"/>
      <c r="K364" s="651"/>
      <c r="L364" s="651"/>
      <c r="M364" s="651"/>
      <c r="N364" s="651"/>
      <c r="O364" s="651"/>
      <c r="P364" s="651"/>
      <c r="Q364" s="651"/>
      <c r="R364" s="651"/>
      <c r="S364" s="651"/>
      <c r="T364" s="651"/>
      <c r="U364" s="651"/>
      <c r="V364" s="651"/>
      <c r="W364" s="651"/>
      <c r="X364" s="651"/>
      <c r="Y364" s="651"/>
      <c r="Z364" s="651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51"/>
      <c r="BL364" s="651"/>
      <c r="BM364" s="651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  <c r="BX364" s="651"/>
      <c r="BY364" s="651"/>
      <c r="BZ364" s="651"/>
      <c r="CA364" s="651"/>
      <c r="CB364" s="651"/>
      <c r="CC364" s="651"/>
      <c r="CD364" s="651"/>
      <c r="CE364" s="651"/>
      <c r="CF364" s="651"/>
      <c r="CG364" s="651"/>
      <c r="CH364" s="651"/>
      <c r="CI364" s="651"/>
      <c r="CJ364" s="651"/>
      <c r="CK364" s="651"/>
      <c r="CL364" s="651"/>
      <c r="CM364" s="651"/>
      <c r="CN364" s="651"/>
      <c r="CO364" s="651"/>
      <c r="CP364" s="651"/>
      <c r="CQ364" s="651"/>
      <c r="CR364" s="651"/>
      <c r="CS364" s="651"/>
      <c r="CT364" s="651"/>
      <c r="CU364" s="651"/>
      <c r="CV364" s="651"/>
      <c r="CW364" s="651"/>
      <c r="CX364" s="651"/>
      <c r="CY364" s="651"/>
      <c r="CZ364" s="651"/>
      <c r="DA364" s="651"/>
      <c r="DB364" s="651"/>
      <c r="DC364" s="651"/>
      <c r="DD364" s="651"/>
      <c r="DE364" s="651"/>
      <c r="DF364" s="651"/>
      <c r="DG364" s="651"/>
      <c r="DH364" s="651"/>
      <c r="DI364" s="651"/>
      <c r="DJ364" s="651"/>
      <c r="DK364" s="651"/>
      <c r="DL364" s="651"/>
      <c r="DM364" s="651"/>
      <c r="DN364" s="651"/>
      <c r="DO364" s="651"/>
      <c r="DP364" s="651"/>
      <c r="DQ364" s="651"/>
      <c r="DR364" s="651"/>
      <c r="DS364" s="651"/>
      <c r="DT364" s="651"/>
      <c r="DU364" s="651"/>
      <c r="DV364" s="651"/>
      <c r="DW364" s="651"/>
      <c r="DX364" s="651"/>
      <c r="DY364" s="651"/>
    </row>
    <row r="365" ht="12.0" customHeight="1">
      <c r="A365" s="651"/>
      <c r="B365" s="651"/>
      <c r="C365" s="651"/>
      <c r="D365" s="651"/>
      <c r="E365" s="651"/>
      <c r="F365" s="651"/>
      <c r="G365" s="651"/>
      <c r="H365" s="651"/>
      <c r="I365" s="651"/>
      <c r="J365" s="651"/>
      <c r="K365" s="651"/>
      <c r="L365" s="651"/>
      <c r="M365" s="651"/>
      <c r="N365" s="651"/>
      <c r="O365" s="651"/>
      <c r="P365" s="651"/>
      <c r="Q365" s="651"/>
      <c r="R365" s="651"/>
      <c r="S365" s="651"/>
      <c r="T365" s="651"/>
      <c r="U365" s="651"/>
      <c r="V365" s="651"/>
      <c r="W365" s="651"/>
      <c r="X365" s="651"/>
      <c r="Y365" s="651"/>
      <c r="Z365" s="651"/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651"/>
      <c r="BL365" s="651"/>
      <c r="BM365" s="651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  <c r="BX365" s="651"/>
      <c r="BY365" s="651"/>
      <c r="BZ365" s="651"/>
      <c r="CA365" s="651"/>
      <c r="CB365" s="651"/>
      <c r="CC365" s="651"/>
      <c r="CD365" s="651"/>
      <c r="CE365" s="651"/>
      <c r="CF365" s="651"/>
      <c r="CG365" s="651"/>
      <c r="CH365" s="651"/>
      <c r="CI365" s="651"/>
      <c r="CJ365" s="651"/>
      <c r="CK365" s="651"/>
      <c r="CL365" s="651"/>
      <c r="CM365" s="651"/>
      <c r="CN365" s="651"/>
      <c r="CO365" s="651"/>
      <c r="CP365" s="651"/>
      <c r="CQ365" s="651"/>
      <c r="CR365" s="651"/>
      <c r="CS365" s="651"/>
      <c r="CT365" s="651"/>
      <c r="CU365" s="651"/>
      <c r="CV365" s="651"/>
      <c r="CW365" s="651"/>
      <c r="CX365" s="651"/>
      <c r="CY365" s="651"/>
      <c r="CZ365" s="651"/>
      <c r="DA365" s="651"/>
      <c r="DB365" s="651"/>
      <c r="DC365" s="651"/>
      <c r="DD365" s="651"/>
      <c r="DE365" s="651"/>
      <c r="DF365" s="651"/>
      <c r="DG365" s="651"/>
      <c r="DH365" s="651"/>
      <c r="DI365" s="651"/>
      <c r="DJ365" s="651"/>
      <c r="DK365" s="651"/>
      <c r="DL365" s="651"/>
      <c r="DM365" s="651"/>
      <c r="DN365" s="651"/>
      <c r="DO365" s="651"/>
      <c r="DP365" s="651"/>
      <c r="DQ365" s="651"/>
      <c r="DR365" s="651"/>
      <c r="DS365" s="651"/>
      <c r="DT365" s="651"/>
      <c r="DU365" s="651"/>
      <c r="DV365" s="651"/>
      <c r="DW365" s="651"/>
      <c r="DX365" s="651"/>
      <c r="DY365" s="651"/>
    </row>
    <row r="366" ht="12.0" customHeight="1">
      <c r="A366" s="651"/>
      <c r="B366" s="651"/>
      <c r="C366" s="651"/>
      <c r="D366" s="651"/>
      <c r="E366" s="651"/>
      <c r="F366" s="651"/>
      <c r="G366" s="651"/>
      <c r="H366" s="651"/>
      <c r="I366" s="651"/>
      <c r="J366" s="651"/>
      <c r="K366" s="651"/>
      <c r="L366" s="651"/>
      <c r="M366" s="651"/>
      <c r="N366" s="651"/>
      <c r="O366" s="651"/>
      <c r="P366" s="651"/>
      <c r="Q366" s="651"/>
      <c r="R366" s="651"/>
      <c r="S366" s="651"/>
      <c r="T366" s="651"/>
      <c r="U366" s="651"/>
      <c r="V366" s="651"/>
      <c r="W366" s="651"/>
      <c r="X366" s="651"/>
      <c r="Y366" s="651"/>
      <c r="Z366" s="651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651"/>
      <c r="BL366" s="651"/>
      <c r="BM366" s="651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  <c r="BX366" s="651"/>
      <c r="BY366" s="651"/>
      <c r="BZ366" s="651"/>
      <c r="CA366" s="651"/>
      <c r="CB366" s="651"/>
      <c r="CC366" s="651"/>
      <c r="CD366" s="651"/>
      <c r="CE366" s="651"/>
      <c r="CF366" s="651"/>
      <c r="CG366" s="651"/>
      <c r="CH366" s="651"/>
      <c r="CI366" s="651"/>
      <c r="CJ366" s="651"/>
      <c r="CK366" s="651"/>
      <c r="CL366" s="651"/>
      <c r="CM366" s="651"/>
      <c r="CN366" s="651"/>
      <c r="CO366" s="651"/>
      <c r="CP366" s="651"/>
      <c r="CQ366" s="651"/>
      <c r="CR366" s="651"/>
      <c r="CS366" s="651"/>
      <c r="CT366" s="651"/>
      <c r="CU366" s="651"/>
      <c r="CV366" s="651"/>
      <c r="CW366" s="651"/>
      <c r="CX366" s="651"/>
      <c r="CY366" s="651"/>
      <c r="CZ366" s="651"/>
      <c r="DA366" s="651"/>
      <c r="DB366" s="651"/>
      <c r="DC366" s="651"/>
      <c r="DD366" s="651"/>
      <c r="DE366" s="651"/>
      <c r="DF366" s="651"/>
      <c r="DG366" s="651"/>
      <c r="DH366" s="651"/>
      <c r="DI366" s="651"/>
      <c r="DJ366" s="651"/>
      <c r="DK366" s="651"/>
      <c r="DL366" s="651"/>
      <c r="DM366" s="651"/>
      <c r="DN366" s="651"/>
      <c r="DO366" s="651"/>
      <c r="DP366" s="651"/>
      <c r="DQ366" s="651"/>
      <c r="DR366" s="651"/>
      <c r="DS366" s="651"/>
      <c r="DT366" s="651"/>
      <c r="DU366" s="651"/>
      <c r="DV366" s="651"/>
      <c r="DW366" s="651"/>
      <c r="DX366" s="651"/>
      <c r="DY366" s="651"/>
    </row>
    <row r="367" ht="12.0" customHeight="1">
      <c r="A367" s="651"/>
      <c r="B367" s="651"/>
      <c r="C367" s="651"/>
      <c r="D367" s="651"/>
      <c r="E367" s="651"/>
      <c r="F367" s="651"/>
      <c r="G367" s="651"/>
      <c r="H367" s="651"/>
      <c r="I367" s="651"/>
      <c r="J367" s="651"/>
      <c r="K367" s="651"/>
      <c r="L367" s="651"/>
      <c r="M367" s="651"/>
      <c r="N367" s="651"/>
      <c r="O367" s="651"/>
      <c r="P367" s="651"/>
      <c r="Q367" s="651"/>
      <c r="R367" s="651"/>
      <c r="S367" s="651"/>
      <c r="T367" s="651"/>
      <c r="U367" s="651"/>
      <c r="V367" s="651"/>
      <c r="W367" s="651"/>
      <c r="X367" s="651"/>
      <c r="Y367" s="651"/>
      <c r="Z367" s="651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651"/>
      <c r="BL367" s="651"/>
      <c r="BM367" s="651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  <c r="BX367" s="651"/>
      <c r="BY367" s="651"/>
      <c r="BZ367" s="651"/>
      <c r="CA367" s="651"/>
      <c r="CB367" s="651"/>
      <c r="CC367" s="651"/>
      <c r="CD367" s="651"/>
      <c r="CE367" s="651"/>
      <c r="CF367" s="651"/>
      <c r="CG367" s="651"/>
      <c r="CH367" s="651"/>
      <c r="CI367" s="651"/>
      <c r="CJ367" s="651"/>
      <c r="CK367" s="651"/>
      <c r="CL367" s="651"/>
      <c r="CM367" s="651"/>
      <c r="CN367" s="651"/>
      <c r="CO367" s="651"/>
      <c r="CP367" s="651"/>
      <c r="CQ367" s="651"/>
      <c r="CR367" s="651"/>
      <c r="CS367" s="651"/>
      <c r="CT367" s="651"/>
      <c r="CU367" s="651"/>
      <c r="CV367" s="651"/>
      <c r="CW367" s="651"/>
      <c r="CX367" s="651"/>
      <c r="CY367" s="651"/>
      <c r="CZ367" s="651"/>
      <c r="DA367" s="651"/>
      <c r="DB367" s="651"/>
      <c r="DC367" s="651"/>
      <c r="DD367" s="651"/>
      <c r="DE367" s="651"/>
      <c r="DF367" s="651"/>
      <c r="DG367" s="651"/>
      <c r="DH367" s="651"/>
      <c r="DI367" s="651"/>
      <c r="DJ367" s="651"/>
      <c r="DK367" s="651"/>
      <c r="DL367" s="651"/>
      <c r="DM367" s="651"/>
      <c r="DN367" s="651"/>
      <c r="DO367" s="651"/>
      <c r="DP367" s="651"/>
      <c r="DQ367" s="651"/>
      <c r="DR367" s="651"/>
      <c r="DS367" s="651"/>
      <c r="DT367" s="651"/>
      <c r="DU367" s="651"/>
      <c r="DV367" s="651"/>
      <c r="DW367" s="651"/>
      <c r="DX367" s="651"/>
      <c r="DY367" s="651"/>
    </row>
    <row r="368" ht="12.0" customHeight="1">
      <c r="A368" s="651"/>
      <c r="B368" s="651"/>
      <c r="C368" s="651"/>
      <c r="D368" s="651"/>
      <c r="E368" s="651"/>
      <c r="F368" s="651"/>
      <c r="G368" s="651"/>
      <c r="H368" s="651"/>
      <c r="I368" s="651"/>
      <c r="J368" s="651"/>
      <c r="K368" s="651"/>
      <c r="L368" s="651"/>
      <c r="M368" s="651"/>
      <c r="N368" s="651"/>
      <c r="O368" s="651"/>
      <c r="P368" s="651"/>
      <c r="Q368" s="651"/>
      <c r="R368" s="651"/>
      <c r="S368" s="651"/>
      <c r="T368" s="651"/>
      <c r="U368" s="651"/>
      <c r="V368" s="651"/>
      <c r="W368" s="651"/>
      <c r="X368" s="651"/>
      <c r="Y368" s="651"/>
      <c r="Z368" s="651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51"/>
      <c r="BL368" s="651"/>
      <c r="BM368" s="651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  <c r="BX368" s="651"/>
      <c r="BY368" s="651"/>
      <c r="BZ368" s="651"/>
      <c r="CA368" s="651"/>
      <c r="CB368" s="651"/>
      <c r="CC368" s="651"/>
      <c r="CD368" s="651"/>
      <c r="CE368" s="651"/>
      <c r="CF368" s="651"/>
      <c r="CG368" s="651"/>
      <c r="CH368" s="651"/>
      <c r="CI368" s="651"/>
      <c r="CJ368" s="651"/>
      <c r="CK368" s="651"/>
      <c r="CL368" s="651"/>
      <c r="CM368" s="651"/>
      <c r="CN368" s="651"/>
      <c r="CO368" s="651"/>
      <c r="CP368" s="651"/>
      <c r="CQ368" s="651"/>
      <c r="CR368" s="651"/>
      <c r="CS368" s="651"/>
      <c r="CT368" s="651"/>
      <c r="CU368" s="651"/>
      <c r="CV368" s="651"/>
      <c r="CW368" s="651"/>
      <c r="CX368" s="651"/>
      <c r="CY368" s="651"/>
      <c r="CZ368" s="651"/>
      <c r="DA368" s="651"/>
      <c r="DB368" s="651"/>
      <c r="DC368" s="651"/>
      <c r="DD368" s="651"/>
      <c r="DE368" s="651"/>
      <c r="DF368" s="651"/>
      <c r="DG368" s="651"/>
      <c r="DH368" s="651"/>
      <c r="DI368" s="651"/>
      <c r="DJ368" s="651"/>
      <c r="DK368" s="651"/>
      <c r="DL368" s="651"/>
      <c r="DM368" s="651"/>
      <c r="DN368" s="651"/>
      <c r="DO368" s="651"/>
      <c r="DP368" s="651"/>
      <c r="DQ368" s="651"/>
      <c r="DR368" s="651"/>
      <c r="DS368" s="651"/>
      <c r="DT368" s="651"/>
      <c r="DU368" s="651"/>
      <c r="DV368" s="651"/>
      <c r="DW368" s="651"/>
      <c r="DX368" s="651"/>
      <c r="DY368" s="651"/>
    </row>
    <row r="369" ht="12.0" customHeight="1">
      <c r="A369" s="651"/>
      <c r="B369" s="651"/>
      <c r="C369" s="651"/>
      <c r="D369" s="651"/>
      <c r="E369" s="651"/>
      <c r="F369" s="651"/>
      <c r="G369" s="651"/>
      <c r="H369" s="651"/>
      <c r="I369" s="651"/>
      <c r="J369" s="651"/>
      <c r="K369" s="651"/>
      <c r="L369" s="651"/>
      <c r="M369" s="651"/>
      <c r="N369" s="651"/>
      <c r="O369" s="651"/>
      <c r="P369" s="651"/>
      <c r="Q369" s="651"/>
      <c r="R369" s="651"/>
      <c r="S369" s="651"/>
      <c r="T369" s="651"/>
      <c r="U369" s="651"/>
      <c r="V369" s="651"/>
      <c r="W369" s="651"/>
      <c r="X369" s="651"/>
      <c r="Y369" s="651"/>
      <c r="Z369" s="651"/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651"/>
      <c r="BL369" s="651"/>
      <c r="BM369" s="651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  <c r="BX369" s="651"/>
      <c r="BY369" s="651"/>
      <c r="BZ369" s="651"/>
      <c r="CA369" s="651"/>
      <c r="CB369" s="651"/>
      <c r="CC369" s="651"/>
      <c r="CD369" s="651"/>
      <c r="CE369" s="651"/>
      <c r="CF369" s="651"/>
      <c r="CG369" s="651"/>
      <c r="CH369" s="651"/>
      <c r="CI369" s="651"/>
      <c r="CJ369" s="651"/>
      <c r="CK369" s="651"/>
      <c r="CL369" s="651"/>
      <c r="CM369" s="651"/>
      <c r="CN369" s="651"/>
      <c r="CO369" s="651"/>
      <c r="CP369" s="651"/>
      <c r="CQ369" s="651"/>
      <c r="CR369" s="651"/>
      <c r="CS369" s="651"/>
      <c r="CT369" s="651"/>
      <c r="CU369" s="651"/>
      <c r="CV369" s="651"/>
      <c r="CW369" s="651"/>
      <c r="CX369" s="651"/>
      <c r="CY369" s="651"/>
      <c r="CZ369" s="651"/>
      <c r="DA369" s="651"/>
      <c r="DB369" s="651"/>
      <c r="DC369" s="651"/>
      <c r="DD369" s="651"/>
      <c r="DE369" s="651"/>
      <c r="DF369" s="651"/>
      <c r="DG369" s="651"/>
      <c r="DH369" s="651"/>
      <c r="DI369" s="651"/>
      <c r="DJ369" s="651"/>
      <c r="DK369" s="651"/>
      <c r="DL369" s="651"/>
      <c r="DM369" s="651"/>
      <c r="DN369" s="651"/>
      <c r="DO369" s="651"/>
      <c r="DP369" s="651"/>
      <c r="DQ369" s="651"/>
      <c r="DR369" s="651"/>
      <c r="DS369" s="651"/>
      <c r="DT369" s="651"/>
      <c r="DU369" s="651"/>
      <c r="DV369" s="651"/>
      <c r="DW369" s="651"/>
      <c r="DX369" s="651"/>
      <c r="DY369" s="651"/>
    </row>
    <row r="370" ht="12.0" customHeight="1">
      <c r="A370" s="651"/>
      <c r="B370" s="651"/>
      <c r="C370" s="651"/>
      <c r="D370" s="651"/>
      <c r="E370" s="651"/>
      <c r="F370" s="651"/>
      <c r="G370" s="651"/>
      <c r="H370" s="651"/>
      <c r="I370" s="651"/>
      <c r="J370" s="651"/>
      <c r="K370" s="651"/>
      <c r="L370" s="651"/>
      <c r="M370" s="651"/>
      <c r="N370" s="651"/>
      <c r="O370" s="651"/>
      <c r="P370" s="651"/>
      <c r="Q370" s="651"/>
      <c r="R370" s="651"/>
      <c r="S370" s="651"/>
      <c r="T370" s="651"/>
      <c r="U370" s="651"/>
      <c r="V370" s="651"/>
      <c r="W370" s="651"/>
      <c r="X370" s="651"/>
      <c r="Y370" s="651"/>
      <c r="Z370" s="651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651"/>
      <c r="BL370" s="651"/>
      <c r="BM370" s="651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  <c r="BX370" s="651"/>
      <c r="BY370" s="651"/>
      <c r="BZ370" s="651"/>
      <c r="CA370" s="651"/>
      <c r="CB370" s="651"/>
      <c r="CC370" s="651"/>
      <c r="CD370" s="651"/>
      <c r="CE370" s="651"/>
      <c r="CF370" s="651"/>
      <c r="CG370" s="651"/>
      <c r="CH370" s="651"/>
      <c r="CI370" s="651"/>
      <c r="CJ370" s="651"/>
      <c r="CK370" s="651"/>
      <c r="CL370" s="651"/>
      <c r="CM370" s="651"/>
      <c r="CN370" s="651"/>
      <c r="CO370" s="651"/>
      <c r="CP370" s="651"/>
      <c r="CQ370" s="651"/>
      <c r="CR370" s="651"/>
      <c r="CS370" s="651"/>
      <c r="CT370" s="651"/>
      <c r="CU370" s="651"/>
      <c r="CV370" s="651"/>
      <c r="CW370" s="651"/>
      <c r="CX370" s="651"/>
      <c r="CY370" s="651"/>
      <c r="CZ370" s="651"/>
      <c r="DA370" s="651"/>
      <c r="DB370" s="651"/>
      <c r="DC370" s="651"/>
      <c r="DD370" s="651"/>
      <c r="DE370" s="651"/>
      <c r="DF370" s="651"/>
      <c r="DG370" s="651"/>
      <c r="DH370" s="651"/>
      <c r="DI370" s="651"/>
      <c r="DJ370" s="651"/>
      <c r="DK370" s="651"/>
      <c r="DL370" s="651"/>
      <c r="DM370" s="651"/>
      <c r="DN370" s="651"/>
      <c r="DO370" s="651"/>
      <c r="DP370" s="651"/>
      <c r="DQ370" s="651"/>
      <c r="DR370" s="651"/>
      <c r="DS370" s="651"/>
      <c r="DT370" s="651"/>
      <c r="DU370" s="651"/>
      <c r="DV370" s="651"/>
      <c r="DW370" s="651"/>
      <c r="DX370" s="651"/>
      <c r="DY370" s="651"/>
    </row>
    <row r="371" ht="12.0" customHeight="1">
      <c r="A371" s="651"/>
      <c r="B371" s="651"/>
      <c r="C371" s="651"/>
      <c r="D371" s="651"/>
      <c r="E371" s="651"/>
      <c r="F371" s="651"/>
      <c r="G371" s="651"/>
      <c r="H371" s="651"/>
      <c r="I371" s="651"/>
      <c r="J371" s="651"/>
      <c r="K371" s="651"/>
      <c r="L371" s="651"/>
      <c r="M371" s="651"/>
      <c r="N371" s="651"/>
      <c r="O371" s="651"/>
      <c r="P371" s="651"/>
      <c r="Q371" s="651"/>
      <c r="R371" s="651"/>
      <c r="S371" s="651"/>
      <c r="T371" s="651"/>
      <c r="U371" s="651"/>
      <c r="V371" s="651"/>
      <c r="W371" s="651"/>
      <c r="X371" s="651"/>
      <c r="Y371" s="651"/>
      <c r="Z371" s="651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651"/>
      <c r="BL371" s="651"/>
      <c r="BM371" s="651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  <c r="BX371" s="651"/>
      <c r="BY371" s="651"/>
      <c r="BZ371" s="651"/>
      <c r="CA371" s="651"/>
      <c r="CB371" s="651"/>
      <c r="CC371" s="651"/>
      <c r="CD371" s="651"/>
      <c r="CE371" s="651"/>
      <c r="CF371" s="651"/>
      <c r="CG371" s="651"/>
      <c r="CH371" s="651"/>
      <c r="CI371" s="651"/>
      <c r="CJ371" s="651"/>
      <c r="CK371" s="651"/>
      <c r="CL371" s="651"/>
      <c r="CM371" s="651"/>
      <c r="CN371" s="651"/>
      <c r="CO371" s="651"/>
      <c r="CP371" s="651"/>
      <c r="CQ371" s="651"/>
      <c r="CR371" s="651"/>
      <c r="CS371" s="651"/>
      <c r="CT371" s="651"/>
      <c r="CU371" s="651"/>
      <c r="CV371" s="651"/>
      <c r="CW371" s="651"/>
      <c r="CX371" s="651"/>
      <c r="CY371" s="651"/>
      <c r="CZ371" s="651"/>
      <c r="DA371" s="651"/>
      <c r="DB371" s="651"/>
      <c r="DC371" s="651"/>
      <c r="DD371" s="651"/>
      <c r="DE371" s="651"/>
      <c r="DF371" s="651"/>
      <c r="DG371" s="651"/>
      <c r="DH371" s="651"/>
      <c r="DI371" s="651"/>
      <c r="DJ371" s="651"/>
      <c r="DK371" s="651"/>
      <c r="DL371" s="651"/>
      <c r="DM371" s="651"/>
      <c r="DN371" s="651"/>
      <c r="DO371" s="651"/>
      <c r="DP371" s="651"/>
      <c r="DQ371" s="651"/>
      <c r="DR371" s="651"/>
      <c r="DS371" s="651"/>
      <c r="DT371" s="651"/>
      <c r="DU371" s="651"/>
      <c r="DV371" s="651"/>
      <c r="DW371" s="651"/>
      <c r="DX371" s="651"/>
      <c r="DY371" s="651"/>
    </row>
    <row r="372" ht="12.0" customHeight="1">
      <c r="A372" s="651"/>
      <c r="B372" s="651"/>
      <c r="C372" s="651"/>
      <c r="D372" s="651"/>
      <c r="E372" s="651"/>
      <c r="F372" s="651"/>
      <c r="G372" s="651"/>
      <c r="H372" s="651"/>
      <c r="I372" s="651"/>
      <c r="J372" s="651"/>
      <c r="K372" s="651"/>
      <c r="L372" s="651"/>
      <c r="M372" s="651"/>
      <c r="N372" s="651"/>
      <c r="O372" s="651"/>
      <c r="P372" s="651"/>
      <c r="Q372" s="651"/>
      <c r="R372" s="651"/>
      <c r="S372" s="651"/>
      <c r="T372" s="651"/>
      <c r="U372" s="651"/>
      <c r="V372" s="651"/>
      <c r="W372" s="651"/>
      <c r="X372" s="651"/>
      <c r="Y372" s="651"/>
      <c r="Z372" s="651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51"/>
      <c r="BL372" s="651"/>
      <c r="BM372" s="651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  <c r="BX372" s="651"/>
      <c r="BY372" s="651"/>
      <c r="BZ372" s="651"/>
      <c r="CA372" s="651"/>
      <c r="CB372" s="651"/>
      <c r="CC372" s="651"/>
      <c r="CD372" s="651"/>
      <c r="CE372" s="651"/>
      <c r="CF372" s="651"/>
      <c r="CG372" s="651"/>
      <c r="CH372" s="651"/>
      <c r="CI372" s="651"/>
      <c r="CJ372" s="651"/>
      <c r="CK372" s="651"/>
      <c r="CL372" s="651"/>
      <c r="CM372" s="651"/>
      <c r="CN372" s="651"/>
      <c r="CO372" s="651"/>
      <c r="CP372" s="651"/>
      <c r="CQ372" s="651"/>
      <c r="CR372" s="651"/>
      <c r="CS372" s="651"/>
      <c r="CT372" s="651"/>
      <c r="CU372" s="651"/>
      <c r="CV372" s="651"/>
      <c r="CW372" s="651"/>
      <c r="CX372" s="651"/>
      <c r="CY372" s="651"/>
      <c r="CZ372" s="651"/>
      <c r="DA372" s="651"/>
      <c r="DB372" s="651"/>
      <c r="DC372" s="651"/>
      <c r="DD372" s="651"/>
      <c r="DE372" s="651"/>
      <c r="DF372" s="651"/>
      <c r="DG372" s="651"/>
      <c r="DH372" s="651"/>
      <c r="DI372" s="651"/>
      <c r="DJ372" s="651"/>
      <c r="DK372" s="651"/>
      <c r="DL372" s="651"/>
      <c r="DM372" s="651"/>
      <c r="DN372" s="651"/>
      <c r="DO372" s="651"/>
      <c r="DP372" s="651"/>
      <c r="DQ372" s="651"/>
      <c r="DR372" s="651"/>
      <c r="DS372" s="651"/>
      <c r="DT372" s="651"/>
      <c r="DU372" s="651"/>
      <c r="DV372" s="651"/>
      <c r="DW372" s="651"/>
      <c r="DX372" s="651"/>
      <c r="DY372" s="651"/>
    </row>
    <row r="373" ht="12.0" customHeight="1">
      <c r="A373" s="651"/>
      <c r="B373" s="651"/>
      <c r="C373" s="651"/>
      <c r="D373" s="651"/>
      <c r="E373" s="651"/>
      <c r="F373" s="651"/>
      <c r="G373" s="651"/>
      <c r="H373" s="651"/>
      <c r="I373" s="651"/>
      <c r="J373" s="651"/>
      <c r="K373" s="651"/>
      <c r="L373" s="651"/>
      <c r="M373" s="651"/>
      <c r="N373" s="651"/>
      <c r="O373" s="651"/>
      <c r="P373" s="651"/>
      <c r="Q373" s="651"/>
      <c r="R373" s="651"/>
      <c r="S373" s="651"/>
      <c r="T373" s="651"/>
      <c r="U373" s="651"/>
      <c r="V373" s="651"/>
      <c r="W373" s="651"/>
      <c r="X373" s="651"/>
      <c r="Y373" s="651"/>
      <c r="Z373" s="651"/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651"/>
      <c r="BL373" s="651"/>
      <c r="BM373" s="651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  <c r="BX373" s="651"/>
      <c r="BY373" s="651"/>
      <c r="BZ373" s="651"/>
      <c r="CA373" s="651"/>
      <c r="CB373" s="651"/>
      <c r="CC373" s="651"/>
      <c r="CD373" s="651"/>
      <c r="CE373" s="651"/>
      <c r="CF373" s="651"/>
      <c r="CG373" s="651"/>
      <c r="CH373" s="651"/>
      <c r="CI373" s="651"/>
      <c r="CJ373" s="651"/>
      <c r="CK373" s="651"/>
      <c r="CL373" s="651"/>
      <c r="CM373" s="651"/>
      <c r="CN373" s="651"/>
      <c r="CO373" s="651"/>
      <c r="CP373" s="651"/>
      <c r="CQ373" s="651"/>
      <c r="CR373" s="651"/>
      <c r="CS373" s="651"/>
      <c r="CT373" s="651"/>
      <c r="CU373" s="651"/>
      <c r="CV373" s="651"/>
      <c r="CW373" s="651"/>
      <c r="CX373" s="651"/>
      <c r="CY373" s="651"/>
      <c r="CZ373" s="651"/>
      <c r="DA373" s="651"/>
      <c r="DB373" s="651"/>
      <c r="DC373" s="651"/>
      <c r="DD373" s="651"/>
      <c r="DE373" s="651"/>
      <c r="DF373" s="651"/>
      <c r="DG373" s="651"/>
      <c r="DH373" s="651"/>
      <c r="DI373" s="651"/>
      <c r="DJ373" s="651"/>
      <c r="DK373" s="651"/>
      <c r="DL373" s="651"/>
      <c r="DM373" s="651"/>
      <c r="DN373" s="651"/>
      <c r="DO373" s="651"/>
      <c r="DP373" s="651"/>
      <c r="DQ373" s="651"/>
      <c r="DR373" s="651"/>
      <c r="DS373" s="651"/>
      <c r="DT373" s="651"/>
      <c r="DU373" s="651"/>
      <c r="DV373" s="651"/>
      <c r="DW373" s="651"/>
      <c r="DX373" s="651"/>
      <c r="DY373" s="651"/>
    </row>
    <row r="374" ht="12.0" customHeight="1">
      <c r="A374" s="651"/>
      <c r="B374" s="651"/>
      <c r="C374" s="651"/>
      <c r="D374" s="651"/>
      <c r="E374" s="651"/>
      <c r="F374" s="651"/>
      <c r="G374" s="651"/>
      <c r="H374" s="651"/>
      <c r="I374" s="651"/>
      <c r="J374" s="651"/>
      <c r="K374" s="651"/>
      <c r="L374" s="651"/>
      <c r="M374" s="651"/>
      <c r="N374" s="651"/>
      <c r="O374" s="651"/>
      <c r="P374" s="651"/>
      <c r="Q374" s="651"/>
      <c r="R374" s="651"/>
      <c r="S374" s="651"/>
      <c r="T374" s="651"/>
      <c r="U374" s="651"/>
      <c r="V374" s="651"/>
      <c r="W374" s="651"/>
      <c r="X374" s="651"/>
      <c r="Y374" s="651"/>
      <c r="Z374" s="651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651"/>
      <c r="BL374" s="651"/>
      <c r="BM374" s="651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  <c r="BX374" s="651"/>
      <c r="BY374" s="651"/>
      <c r="BZ374" s="651"/>
      <c r="CA374" s="651"/>
      <c r="CB374" s="651"/>
      <c r="CC374" s="651"/>
      <c r="CD374" s="651"/>
      <c r="CE374" s="651"/>
      <c r="CF374" s="651"/>
      <c r="CG374" s="651"/>
      <c r="CH374" s="651"/>
      <c r="CI374" s="651"/>
      <c r="CJ374" s="651"/>
      <c r="CK374" s="651"/>
      <c r="CL374" s="651"/>
      <c r="CM374" s="651"/>
      <c r="CN374" s="651"/>
      <c r="CO374" s="651"/>
      <c r="CP374" s="651"/>
      <c r="CQ374" s="651"/>
      <c r="CR374" s="651"/>
      <c r="CS374" s="651"/>
      <c r="CT374" s="651"/>
      <c r="CU374" s="651"/>
      <c r="CV374" s="651"/>
      <c r="CW374" s="651"/>
      <c r="CX374" s="651"/>
      <c r="CY374" s="651"/>
      <c r="CZ374" s="651"/>
      <c r="DA374" s="651"/>
      <c r="DB374" s="651"/>
      <c r="DC374" s="651"/>
      <c r="DD374" s="651"/>
      <c r="DE374" s="651"/>
      <c r="DF374" s="651"/>
      <c r="DG374" s="651"/>
      <c r="DH374" s="651"/>
      <c r="DI374" s="651"/>
      <c r="DJ374" s="651"/>
      <c r="DK374" s="651"/>
      <c r="DL374" s="651"/>
      <c r="DM374" s="651"/>
      <c r="DN374" s="651"/>
      <c r="DO374" s="651"/>
      <c r="DP374" s="651"/>
      <c r="DQ374" s="651"/>
      <c r="DR374" s="651"/>
      <c r="DS374" s="651"/>
      <c r="DT374" s="651"/>
      <c r="DU374" s="651"/>
      <c r="DV374" s="651"/>
      <c r="DW374" s="651"/>
      <c r="DX374" s="651"/>
      <c r="DY374" s="651"/>
    </row>
    <row r="375" ht="12.0" customHeight="1">
      <c r="A375" s="651"/>
      <c r="B375" s="651"/>
      <c r="C375" s="651"/>
      <c r="D375" s="651"/>
      <c r="E375" s="651"/>
      <c r="F375" s="651"/>
      <c r="G375" s="651"/>
      <c r="H375" s="651"/>
      <c r="I375" s="651"/>
      <c r="J375" s="651"/>
      <c r="K375" s="651"/>
      <c r="L375" s="651"/>
      <c r="M375" s="651"/>
      <c r="N375" s="651"/>
      <c r="O375" s="651"/>
      <c r="P375" s="651"/>
      <c r="Q375" s="651"/>
      <c r="R375" s="651"/>
      <c r="S375" s="651"/>
      <c r="T375" s="651"/>
      <c r="U375" s="651"/>
      <c r="V375" s="651"/>
      <c r="W375" s="651"/>
      <c r="X375" s="651"/>
      <c r="Y375" s="651"/>
      <c r="Z375" s="651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651"/>
      <c r="BL375" s="651"/>
      <c r="BM375" s="651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  <c r="BX375" s="651"/>
      <c r="BY375" s="651"/>
      <c r="BZ375" s="651"/>
      <c r="CA375" s="651"/>
      <c r="CB375" s="651"/>
      <c r="CC375" s="651"/>
      <c r="CD375" s="651"/>
      <c r="CE375" s="651"/>
      <c r="CF375" s="651"/>
      <c r="CG375" s="651"/>
      <c r="CH375" s="651"/>
      <c r="CI375" s="651"/>
      <c r="CJ375" s="651"/>
      <c r="CK375" s="651"/>
      <c r="CL375" s="651"/>
      <c r="CM375" s="651"/>
      <c r="CN375" s="651"/>
      <c r="CO375" s="651"/>
      <c r="CP375" s="651"/>
      <c r="CQ375" s="651"/>
      <c r="CR375" s="651"/>
      <c r="CS375" s="651"/>
      <c r="CT375" s="651"/>
      <c r="CU375" s="651"/>
      <c r="CV375" s="651"/>
      <c r="CW375" s="651"/>
      <c r="CX375" s="651"/>
      <c r="CY375" s="651"/>
      <c r="CZ375" s="651"/>
      <c r="DA375" s="651"/>
      <c r="DB375" s="651"/>
      <c r="DC375" s="651"/>
      <c r="DD375" s="651"/>
      <c r="DE375" s="651"/>
      <c r="DF375" s="651"/>
      <c r="DG375" s="651"/>
      <c r="DH375" s="651"/>
      <c r="DI375" s="651"/>
      <c r="DJ375" s="651"/>
      <c r="DK375" s="651"/>
      <c r="DL375" s="651"/>
      <c r="DM375" s="651"/>
      <c r="DN375" s="651"/>
      <c r="DO375" s="651"/>
      <c r="DP375" s="651"/>
      <c r="DQ375" s="651"/>
      <c r="DR375" s="651"/>
      <c r="DS375" s="651"/>
      <c r="DT375" s="651"/>
      <c r="DU375" s="651"/>
      <c r="DV375" s="651"/>
      <c r="DW375" s="651"/>
      <c r="DX375" s="651"/>
      <c r="DY375" s="651"/>
    </row>
    <row r="376" ht="12.0" customHeight="1">
      <c r="A376" s="651"/>
      <c r="B376" s="651"/>
      <c r="C376" s="651"/>
      <c r="D376" s="651"/>
      <c r="E376" s="651"/>
      <c r="F376" s="651"/>
      <c r="G376" s="651"/>
      <c r="H376" s="651"/>
      <c r="I376" s="651"/>
      <c r="J376" s="651"/>
      <c r="K376" s="651"/>
      <c r="L376" s="651"/>
      <c r="M376" s="651"/>
      <c r="N376" s="651"/>
      <c r="O376" s="651"/>
      <c r="P376" s="651"/>
      <c r="Q376" s="651"/>
      <c r="R376" s="651"/>
      <c r="S376" s="651"/>
      <c r="T376" s="651"/>
      <c r="U376" s="651"/>
      <c r="V376" s="651"/>
      <c r="W376" s="651"/>
      <c r="X376" s="651"/>
      <c r="Y376" s="651"/>
      <c r="Z376" s="651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51"/>
      <c r="BL376" s="651"/>
      <c r="BM376" s="651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  <c r="BX376" s="651"/>
      <c r="BY376" s="651"/>
      <c r="BZ376" s="651"/>
      <c r="CA376" s="651"/>
      <c r="CB376" s="651"/>
      <c r="CC376" s="651"/>
      <c r="CD376" s="651"/>
      <c r="CE376" s="651"/>
      <c r="CF376" s="651"/>
      <c r="CG376" s="651"/>
      <c r="CH376" s="651"/>
      <c r="CI376" s="651"/>
      <c r="CJ376" s="651"/>
      <c r="CK376" s="651"/>
      <c r="CL376" s="651"/>
      <c r="CM376" s="651"/>
      <c r="CN376" s="651"/>
      <c r="CO376" s="651"/>
      <c r="CP376" s="651"/>
      <c r="CQ376" s="651"/>
      <c r="CR376" s="651"/>
      <c r="CS376" s="651"/>
      <c r="CT376" s="651"/>
      <c r="CU376" s="651"/>
      <c r="CV376" s="651"/>
      <c r="CW376" s="651"/>
      <c r="CX376" s="651"/>
      <c r="CY376" s="651"/>
      <c r="CZ376" s="651"/>
      <c r="DA376" s="651"/>
      <c r="DB376" s="651"/>
      <c r="DC376" s="651"/>
      <c r="DD376" s="651"/>
      <c r="DE376" s="651"/>
      <c r="DF376" s="651"/>
      <c r="DG376" s="651"/>
      <c r="DH376" s="651"/>
      <c r="DI376" s="651"/>
      <c r="DJ376" s="651"/>
      <c r="DK376" s="651"/>
      <c r="DL376" s="651"/>
      <c r="DM376" s="651"/>
      <c r="DN376" s="651"/>
      <c r="DO376" s="651"/>
      <c r="DP376" s="651"/>
      <c r="DQ376" s="651"/>
      <c r="DR376" s="651"/>
      <c r="DS376" s="651"/>
      <c r="DT376" s="651"/>
      <c r="DU376" s="651"/>
      <c r="DV376" s="651"/>
      <c r="DW376" s="651"/>
      <c r="DX376" s="651"/>
      <c r="DY376" s="651"/>
    </row>
    <row r="377" ht="12.0" customHeight="1">
      <c r="A377" s="651"/>
      <c r="B377" s="651"/>
      <c r="C377" s="651"/>
      <c r="D377" s="651"/>
      <c r="E377" s="651"/>
      <c r="F377" s="651"/>
      <c r="G377" s="651"/>
      <c r="H377" s="651"/>
      <c r="I377" s="651"/>
      <c r="J377" s="651"/>
      <c r="K377" s="651"/>
      <c r="L377" s="651"/>
      <c r="M377" s="651"/>
      <c r="N377" s="651"/>
      <c r="O377" s="651"/>
      <c r="P377" s="651"/>
      <c r="Q377" s="651"/>
      <c r="R377" s="651"/>
      <c r="S377" s="651"/>
      <c r="T377" s="651"/>
      <c r="U377" s="651"/>
      <c r="V377" s="651"/>
      <c r="W377" s="651"/>
      <c r="X377" s="651"/>
      <c r="Y377" s="651"/>
      <c r="Z377" s="651"/>
      <c r="AA377" s="651"/>
      <c r="AB377" s="651"/>
      <c r="AC377" s="651"/>
      <c r="AD377" s="651"/>
      <c r="AE377" s="651"/>
      <c r="AF377" s="651"/>
      <c r="AG377" s="651"/>
      <c r="AH377" s="651"/>
      <c r="AI377" s="651"/>
      <c r="AJ377" s="651"/>
      <c r="AK377" s="651"/>
      <c r="AL377" s="651"/>
      <c r="AM377" s="651"/>
      <c r="AN377" s="651"/>
      <c r="AO377" s="651"/>
      <c r="AP377" s="651"/>
      <c r="AQ377" s="651"/>
      <c r="AR377" s="651"/>
      <c r="AS377" s="651"/>
      <c r="AT377" s="651"/>
      <c r="AU377" s="651"/>
      <c r="AV377" s="651"/>
      <c r="AW377" s="651"/>
      <c r="AX377" s="651"/>
      <c r="AY377" s="651"/>
      <c r="AZ377" s="651"/>
      <c r="BA377" s="651"/>
      <c r="BB377" s="651"/>
      <c r="BC377" s="651"/>
      <c r="BD377" s="651"/>
      <c r="BE377" s="651"/>
      <c r="BF377" s="651"/>
      <c r="BG377" s="651"/>
      <c r="BH377" s="651"/>
      <c r="BI377" s="651"/>
      <c r="BJ377" s="651"/>
      <c r="BK377" s="651"/>
      <c r="BL377" s="651"/>
      <c r="BM377" s="651"/>
      <c r="BN377" s="651"/>
      <c r="BO377" s="651"/>
      <c r="BP377" s="651"/>
      <c r="BQ377" s="651"/>
      <c r="BR377" s="651"/>
      <c r="BS377" s="651"/>
      <c r="BT377" s="651"/>
      <c r="BU377" s="651"/>
      <c r="BV377" s="651"/>
      <c r="BW377" s="651"/>
      <c r="BX377" s="651"/>
      <c r="BY377" s="651"/>
      <c r="BZ377" s="651"/>
      <c r="CA377" s="651"/>
      <c r="CB377" s="651"/>
      <c r="CC377" s="651"/>
      <c r="CD377" s="651"/>
      <c r="CE377" s="651"/>
      <c r="CF377" s="651"/>
      <c r="CG377" s="651"/>
      <c r="CH377" s="651"/>
      <c r="CI377" s="651"/>
      <c r="CJ377" s="651"/>
      <c r="CK377" s="651"/>
      <c r="CL377" s="651"/>
      <c r="CM377" s="651"/>
      <c r="CN377" s="651"/>
      <c r="CO377" s="651"/>
      <c r="CP377" s="651"/>
      <c r="CQ377" s="651"/>
      <c r="CR377" s="651"/>
      <c r="CS377" s="651"/>
      <c r="CT377" s="651"/>
      <c r="CU377" s="651"/>
      <c r="CV377" s="651"/>
      <c r="CW377" s="651"/>
      <c r="CX377" s="651"/>
      <c r="CY377" s="651"/>
      <c r="CZ377" s="651"/>
      <c r="DA377" s="651"/>
      <c r="DB377" s="651"/>
      <c r="DC377" s="651"/>
      <c r="DD377" s="651"/>
      <c r="DE377" s="651"/>
      <c r="DF377" s="651"/>
      <c r="DG377" s="651"/>
      <c r="DH377" s="651"/>
      <c r="DI377" s="651"/>
      <c r="DJ377" s="651"/>
      <c r="DK377" s="651"/>
      <c r="DL377" s="651"/>
      <c r="DM377" s="651"/>
      <c r="DN377" s="651"/>
      <c r="DO377" s="651"/>
      <c r="DP377" s="651"/>
      <c r="DQ377" s="651"/>
      <c r="DR377" s="651"/>
      <c r="DS377" s="651"/>
      <c r="DT377" s="651"/>
      <c r="DU377" s="651"/>
      <c r="DV377" s="651"/>
      <c r="DW377" s="651"/>
      <c r="DX377" s="651"/>
      <c r="DY377" s="651"/>
    </row>
    <row r="378" ht="12.0" customHeight="1">
      <c r="A378" s="651"/>
      <c r="B378" s="651"/>
      <c r="C378" s="651"/>
      <c r="D378" s="651"/>
      <c r="E378" s="651"/>
      <c r="F378" s="651"/>
      <c r="G378" s="651"/>
      <c r="H378" s="651"/>
      <c r="I378" s="651"/>
      <c r="J378" s="651"/>
      <c r="K378" s="651"/>
      <c r="L378" s="651"/>
      <c r="M378" s="651"/>
      <c r="N378" s="651"/>
      <c r="O378" s="651"/>
      <c r="P378" s="651"/>
      <c r="Q378" s="651"/>
      <c r="R378" s="651"/>
      <c r="S378" s="651"/>
      <c r="T378" s="651"/>
      <c r="U378" s="651"/>
      <c r="V378" s="651"/>
      <c r="W378" s="651"/>
      <c r="X378" s="651"/>
      <c r="Y378" s="651"/>
      <c r="Z378" s="651"/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651"/>
      <c r="BL378" s="651"/>
      <c r="BM378" s="651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  <c r="BX378" s="651"/>
      <c r="BY378" s="651"/>
      <c r="BZ378" s="651"/>
      <c r="CA378" s="651"/>
      <c r="CB378" s="651"/>
      <c r="CC378" s="651"/>
      <c r="CD378" s="651"/>
      <c r="CE378" s="651"/>
      <c r="CF378" s="651"/>
      <c r="CG378" s="651"/>
      <c r="CH378" s="651"/>
      <c r="CI378" s="651"/>
      <c r="CJ378" s="651"/>
      <c r="CK378" s="651"/>
      <c r="CL378" s="651"/>
      <c r="CM378" s="651"/>
      <c r="CN378" s="651"/>
      <c r="CO378" s="651"/>
      <c r="CP378" s="651"/>
      <c r="CQ378" s="651"/>
      <c r="CR378" s="651"/>
      <c r="CS378" s="651"/>
      <c r="CT378" s="651"/>
      <c r="CU378" s="651"/>
      <c r="CV378" s="651"/>
      <c r="CW378" s="651"/>
      <c r="CX378" s="651"/>
      <c r="CY378" s="651"/>
      <c r="CZ378" s="651"/>
      <c r="DA378" s="651"/>
      <c r="DB378" s="651"/>
      <c r="DC378" s="651"/>
      <c r="DD378" s="651"/>
      <c r="DE378" s="651"/>
      <c r="DF378" s="651"/>
      <c r="DG378" s="651"/>
      <c r="DH378" s="651"/>
      <c r="DI378" s="651"/>
      <c r="DJ378" s="651"/>
      <c r="DK378" s="651"/>
      <c r="DL378" s="651"/>
      <c r="DM378" s="651"/>
      <c r="DN378" s="651"/>
      <c r="DO378" s="651"/>
      <c r="DP378" s="651"/>
      <c r="DQ378" s="651"/>
      <c r="DR378" s="651"/>
      <c r="DS378" s="651"/>
      <c r="DT378" s="651"/>
      <c r="DU378" s="651"/>
      <c r="DV378" s="651"/>
      <c r="DW378" s="651"/>
      <c r="DX378" s="651"/>
      <c r="DY378" s="651"/>
    </row>
    <row r="379" ht="12.0" customHeight="1">
      <c r="A379" s="651"/>
      <c r="B379" s="651"/>
      <c r="C379" s="651"/>
      <c r="D379" s="651"/>
      <c r="E379" s="651"/>
      <c r="F379" s="651"/>
      <c r="G379" s="651"/>
      <c r="H379" s="651"/>
      <c r="I379" s="651"/>
      <c r="J379" s="651"/>
      <c r="K379" s="651"/>
      <c r="L379" s="651"/>
      <c r="M379" s="651"/>
      <c r="N379" s="651"/>
      <c r="O379" s="651"/>
      <c r="P379" s="651"/>
      <c r="Q379" s="651"/>
      <c r="R379" s="651"/>
      <c r="S379" s="651"/>
      <c r="T379" s="651"/>
      <c r="U379" s="651"/>
      <c r="V379" s="651"/>
      <c r="W379" s="651"/>
      <c r="X379" s="651"/>
      <c r="Y379" s="651"/>
      <c r="Z379" s="651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651"/>
      <c r="BL379" s="651"/>
      <c r="BM379" s="651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  <c r="BX379" s="651"/>
      <c r="BY379" s="651"/>
      <c r="BZ379" s="651"/>
      <c r="CA379" s="651"/>
      <c r="CB379" s="651"/>
      <c r="CC379" s="651"/>
      <c r="CD379" s="651"/>
      <c r="CE379" s="651"/>
      <c r="CF379" s="651"/>
      <c r="CG379" s="651"/>
      <c r="CH379" s="651"/>
      <c r="CI379" s="651"/>
      <c r="CJ379" s="651"/>
      <c r="CK379" s="651"/>
      <c r="CL379" s="651"/>
      <c r="CM379" s="651"/>
      <c r="CN379" s="651"/>
      <c r="CO379" s="651"/>
      <c r="CP379" s="651"/>
      <c r="CQ379" s="651"/>
      <c r="CR379" s="651"/>
      <c r="CS379" s="651"/>
      <c r="CT379" s="651"/>
      <c r="CU379" s="651"/>
      <c r="CV379" s="651"/>
      <c r="CW379" s="651"/>
      <c r="CX379" s="651"/>
      <c r="CY379" s="651"/>
      <c r="CZ379" s="651"/>
      <c r="DA379" s="651"/>
      <c r="DB379" s="651"/>
      <c r="DC379" s="651"/>
      <c r="DD379" s="651"/>
      <c r="DE379" s="651"/>
      <c r="DF379" s="651"/>
      <c r="DG379" s="651"/>
      <c r="DH379" s="651"/>
      <c r="DI379" s="651"/>
      <c r="DJ379" s="651"/>
      <c r="DK379" s="651"/>
      <c r="DL379" s="651"/>
      <c r="DM379" s="651"/>
      <c r="DN379" s="651"/>
      <c r="DO379" s="651"/>
      <c r="DP379" s="651"/>
      <c r="DQ379" s="651"/>
      <c r="DR379" s="651"/>
      <c r="DS379" s="651"/>
      <c r="DT379" s="651"/>
      <c r="DU379" s="651"/>
      <c r="DV379" s="651"/>
      <c r="DW379" s="651"/>
      <c r="DX379" s="651"/>
      <c r="DY379" s="651"/>
    </row>
    <row r="380" ht="12.0" customHeight="1">
      <c r="A380" s="651"/>
      <c r="B380" s="651"/>
      <c r="C380" s="651"/>
      <c r="D380" s="651"/>
      <c r="E380" s="651"/>
      <c r="F380" s="651"/>
      <c r="G380" s="651"/>
      <c r="H380" s="651"/>
      <c r="I380" s="651"/>
      <c r="J380" s="651"/>
      <c r="K380" s="651"/>
      <c r="L380" s="651"/>
      <c r="M380" s="651"/>
      <c r="N380" s="651"/>
      <c r="O380" s="651"/>
      <c r="P380" s="651"/>
      <c r="Q380" s="651"/>
      <c r="R380" s="651"/>
      <c r="S380" s="651"/>
      <c r="T380" s="651"/>
      <c r="U380" s="651"/>
      <c r="V380" s="651"/>
      <c r="W380" s="651"/>
      <c r="X380" s="651"/>
      <c r="Y380" s="651"/>
      <c r="Z380" s="651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651"/>
      <c r="BL380" s="651"/>
      <c r="BM380" s="651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  <c r="BX380" s="651"/>
      <c r="BY380" s="651"/>
      <c r="BZ380" s="651"/>
      <c r="CA380" s="651"/>
      <c r="CB380" s="651"/>
      <c r="CC380" s="651"/>
      <c r="CD380" s="651"/>
      <c r="CE380" s="651"/>
      <c r="CF380" s="651"/>
      <c r="CG380" s="651"/>
      <c r="CH380" s="651"/>
      <c r="CI380" s="651"/>
      <c r="CJ380" s="651"/>
      <c r="CK380" s="651"/>
      <c r="CL380" s="651"/>
      <c r="CM380" s="651"/>
      <c r="CN380" s="651"/>
      <c r="CO380" s="651"/>
      <c r="CP380" s="651"/>
      <c r="CQ380" s="651"/>
      <c r="CR380" s="651"/>
      <c r="CS380" s="651"/>
      <c r="CT380" s="651"/>
      <c r="CU380" s="651"/>
      <c r="CV380" s="651"/>
      <c r="CW380" s="651"/>
      <c r="CX380" s="651"/>
      <c r="CY380" s="651"/>
      <c r="CZ380" s="651"/>
      <c r="DA380" s="651"/>
      <c r="DB380" s="651"/>
      <c r="DC380" s="651"/>
      <c r="DD380" s="651"/>
      <c r="DE380" s="651"/>
      <c r="DF380" s="651"/>
      <c r="DG380" s="651"/>
      <c r="DH380" s="651"/>
      <c r="DI380" s="651"/>
      <c r="DJ380" s="651"/>
      <c r="DK380" s="651"/>
      <c r="DL380" s="651"/>
      <c r="DM380" s="651"/>
      <c r="DN380" s="651"/>
      <c r="DO380" s="651"/>
      <c r="DP380" s="651"/>
      <c r="DQ380" s="651"/>
      <c r="DR380" s="651"/>
      <c r="DS380" s="651"/>
      <c r="DT380" s="651"/>
      <c r="DU380" s="651"/>
      <c r="DV380" s="651"/>
      <c r="DW380" s="651"/>
      <c r="DX380" s="651"/>
      <c r="DY380" s="651"/>
    </row>
    <row r="381" ht="12.0" customHeight="1">
      <c r="A381" s="651"/>
      <c r="B381" s="651"/>
      <c r="C381" s="651"/>
      <c r="D381" s="651"/>
      <c r="E381" s="651"/>
      <c r="F381" s="651"/>
      <c r="G381" s="651"/>
      <c r="H381" s="651"/>
      <c r="I381" s="651"/>
      <c r="J381" s="651"/>
      <c r="K381" s="651"/>
      <c r="L381" s="651"/>
      <c r="M381" s="651"/>
      <c r="N381" s="651"/>
      <c r="O381" s="651"/>
      <c r="P381" s="651"/>
      <c r="Q381" s="651"/>
      <c r="R381" s="651"/>
      <c r="S381" s="651"/>
      <c r="T381" s="651"/>
      <c r="U381" s="651"/>
      <c r="V381" s="651"/>
      <c r="W381" s="651"/>
      <c r="X381" s="651"/>
      <c r="Y381" s="651"/>
      <c r="Z381" s="651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51"/>
      <c r="BL381" s="651"/>
      <c r="BM381" s="651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  <c r="BX381" s="651"/>
      <c r="BY381" s="651"/>
      <c r="BZ381" s="651"/>
      <c r="CA381" s="651"/>
      <c r="CB381" s="651"/>
      <c r="CC381" s="651"/>
      <c r="CD381" s="651"/>
      <c r="CE381" s="651"/>
      <c r="CF381" s="651"/>
      <c r="CG381" s="651"/>
      <c r="CH381" s="651"/>
      <c r="CI381" s="651"/>
      <c r="CJ381" s="651"/>
      <c r="CK381" s="651"/>
      <c r="CL381" s="651"/>
      <c r="CM381" s="651"/>
      <c r="CN381" s="651"/>
      <c r="CO381" s="651"/>
      <c r="CP381" s="651"/>
      <c r="CQ381" s="651"/>
      <c r="CR381" s="651"/>
      <c r="CS381" s="651"/>
      <c r="CT381" s="651"/>
      <c r="CU381" s="651"/>
      <c r="CV381" s="651"/>
      <c r="CW381" s="651"/>
      <c r="CX381" s="651"/>
      <c r="CY381" s="651"/>
      <c r="CZ381" s="651"/>
      <c r="DA381" s="651"/>
      <c r="DB381" s="651"/>
      <c r="DC381" s="651"/>
      <c r="DD381" s="651"/>
      <c r="DE381" s="651"/>
      <c r="DF381" s="651"/>
      <c r="DG381" s="651"/>
      <c r="DH381" s="651"/>
      <c r="DI381" s="651"/>
      <c r="DJ381" s="651"/>
      <c r="DK381" s="651"/>
      <c r="DL381" s="651"/>
      <c r="DM381" s="651"/>
      <c r="DN381" s="651"/>
      <c r="DO381" s="651"/>
      <c r="DP381" s="651"/>
      <c r="DQ381" s="651"/>
      <c r="DR381" s="651"/>
      <c r="DS381" s="651"/>
      <c r="DT381" s="651"/>
      <c r="DU381" s="651"/>
      <c r="DV381" s="651"/>
      <c r="DW381" s="651"/>
      <c r="DX381" s="651"/>
      <c r="DY381" s="651"/>
    </row>
    <row r="382" ht="12.0" customHeight="1">
      <c r="A382" s="651"/>
      <c r="B382" s="651"/>
      <c r="C382" s="651"/>
      <c r="D382" s="651"/>
      <c r="E382" s="651"/>
      <c r="F382" s="651"/>
      <c r="G382" s="651"/>
      <c r="H382" s="651"/>
      <c r="I382" s="651"/>
      <c r="J382" s="651"/>
      <c r="K382" s="651"/>
      <c r="L382" s="651"/>
      <c r="M382" s="651"/>
      <c r="N382" s="651"/>
      <c r="O382" s="651"/>
      <c r="P382" s="651"/>
      <c r="Q382" s="651"/>
      <c r="R382" s="651"/>
      <c r="S382" s="651"/>
      <c r="T382" s="651"/>
      <c r="U382" s="651"/>
      <c r="V382" s="651"/>
      <c r="W382" s="651"/>
      <c r="X382" s="651"/>
      <c r="Y382" s="651"/>
      <c r="Z382" s="651"/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651"/>
      <c r="BL382" s="651"/>
      <c r="BM382" s="651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  <c r="BX382" s="651"/>
      <c r="BY382" s="651"/>
      <c r="BZ382" s="651"/>
      <c r="CA382" s="651"/>
      <c r="CB382" s="651"/>
      <c r="CC382" s="651"/>
      <c r="CD382" s="651"/>
      <c r="CE382" s="651"/>
      <c r="CF382" s="651"/>
      <c r="CG382" s="651"/>
      <c r="CH382" s="651"/>
      <c r="CI382" s="651"/>
      <c r="CJ382" s="651"/>
      <c r="CK382" s="651"/>
      <c r="CL382" s="651"/>
      <c r="CM382" s="651"/>
      <c r="CN382" s="651"/>
      <c r="CO382" s="651"/>
      <c r="CP382" s="651"/>
      <c r="CQ382" s="651"/>
      <c r="CR382" s="651"/>
      <c r="CS382" s="651"/>
      <c r="CT382" s="651"/>
      <c r="CU382" s="651"/>
      <c r="CV382" s="651"/>
      <c r="CW382" s="651"/>
      <c r="CX382" s="651"/>
      <c r="CY382" s="651"/>
      <c r="CZ382" s="651"/>
      <c r="DA382" s="651"/>
      <c r="DB382" s="651"/>
      <c r="DC382" s="651"/>
      <c r="DD382" s="651"/>
      <c r="DE382" s="651"/>
      <c r="DF382" s="651"/>
      <c r="DG382" s="651"/>
      <c r="DH382" s="651"/>
      <c r="DI382" s="651"/>
      <c r="DJ382" s="651"/>
      <c r="DK382" s="651"/>
      <c r="DL382" s="651"/>
      <c r="DM382" s="651"/>
      <c r="DN382" s="651"/>
      <c r="DO382" s="651"/>
      <c r="DP382" s="651"/>
      <c r="DQ382" s="651"/>
      <c r="DR382" s="651"/>
      <c r="DS382" s="651"/>
      <c r="DT382" s="651"/>
      <c r="DU382" s="651"/>
      <c r="DV382" s="651"/>
      <c r="DW382" s="651"/>
      <c r="DX382" s="651"/>
      <c r="DY382" s="651"/>
    </row>
    <row r="383" ht="12.0" customHeight="1">
      <c r="A383" s="651"/>
      <c r="B383" s="651"/>
      <c r="C383" s="651"/>
      <c r="D383" s="651"/>
      <c r="E383" s="651"/>
      <c r="F383" s="651"/>
      <c r="G383" s="651"/>
      <c r="H383" s="651"/>
      <c r="I383" s="651"/>
      <c r="J383" s="651"/>
      <c r="K383" s="651"/>
      <c r="L383" s="651"/>
      <c r="M383" s="651"/>
      <c r="N383" s="651"/>
      <c r="O383" s="651"/>
      <c r="P383" s="651"/>
      <c r="Q383" s="651"/>
      <c r="R383" s="651"/>
      <c r="S383" s="651"/>
      <c r="T383" s="651"/>
      <c r="U383" s="651"/>
      <c r="V383" s="651"/>
      <c r="W383" s="651"/>
      <c r="X383" s="651"/>
      <c r="Y383" s="651"/>
      <c r="Z383" s="651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651"/>
      <c r="BL383" s="651"/>
      <c r="BM383" s="651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  <c r="BX383" s="651"/>
      <c r="BY383" s="651"/>
      <c r="BZ383" s="651"/>
      <c r="CA383" s="651"/>
      <c r="CB383" s="651"/>
      <c r="CC383" s="651"/>
      <c r="CD383" s="651"/>
      <c r="CE383" s="651"/>
      <c r="CF383" s="651"/>
      <c r="CG383" s="651"/>
      <c r="CH383" s="651"/>
      <c r="CI383" s="651"/>
      <c r="CJ383" s="651"/>
      <c r="CK383" s="651"/>
      <c r="CL383" s="651"/>
      <c r="CM383" s="651"/>
      <c r="CN383" s="651"/>
      <c r="CO383" s="651"/>
      <c r="CP383" s="651"/>
      <c r="CQ383" s="651"/>
      <c r="CR383" s="651"/>
      <c r="CS383" s="651"/>
      <c r="CT383" s="651"/>
      <c r="CU383" s="651"/>
      <c r="CV383" s="651"/>
      <c r="CW383" s="651"/>
      <c r="CX383" s="651"/>
      <c r="CY383" s="651"/>
      <c r="CZ383" s="651"/>
      <c r="DA383" s="651"/>
      <c r="DB383" s="651"/>
      <c r="DC383" s="651"/>
      <c r="DD383" s="651"/>
      <c r="DE383" s="651"/>
      <c r="DF383" s="651"/>
      <c r="DG383" s="651"/>
      <c r="DH383" s="651"/>
      <c r="DI383" s="651"/>
      <c r="DJ383" s="651"/>
      <c r="DK383" s="651"/>
      <c r="DL383" s="651"/>
      <c r="DM383" s="651"/>
      <c r="DN383" s="651"/>
      <c r="DO383" s="651"/>
      <c r="DP383" s="651"/>
      <c r="DQ383" s="651"/>
      <c r="DR383" s="651"/>
      <c r="DS383" s="651"/>
      <c r="DT383" s="651"/>
      <c r="DU383" s="651"/>
      <c r="DV383" s="651"/>
      <c r="DW383" s="651"/>
      <c r="DX383" s="651"/>
      <c r="DY383" s="651"/>
    </row>
    <row r="384" ht="12.0" customHeight="1">
      <c r="A384" s="651"/>
      <c r="B384" s="651"/>
      <c r="C384" s="651"/>
      <c r="D384" s="651"/>
      <c r="E384" s="651"/>
      <c r="F384" s="651"/>
      <c r="G384" s="651"/>
      <c r="H384" s="651"/>
      <c r="I384" s="651"/>
      <c r="J384" s="651"/>
      <c r="K384" s="651"/>
      <c r="L384" s="651"/>
      <c r="M384" s="651"/>
      <c r="N384" s="651"/>
      <c r="O384" s="651"/>
      <c r="P384" s="651"/>
      <c r="Q384" s="651"/>
      <c r="R384" s="651"/>
      <c r="S384" s="651"/>
      <c r="T384" s="651"/>
      <c r="U384" s="651"/>
      <c r="V384" s="651"/>
      <c r="W384" s="651"/>
      <c r="X384" s="651"/>
      <c r="Y384" s="651"/>
      <c r="Z384" s="651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651"/>
      <c r="BL384" s="651"/>
      <c r="BM384" s="651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  <c r="BX384" s="651"/>
      <c r="BY384" s="651"/>
      <c r="BZ384" s="651"/>
      <c r="CA384" s="651"/>
      <c r="CB384" s="651"/>
      <c r="CC384" s="651"/>
      <c r="CD384" s="651"/>
      <c r="CE384" s="651"/>
      <c r="CF384" s="651"/>
      <c r="CG384" s="651"/>
      <c r="CH384" s="651"/>
      <c r="CI384" s="651"/>
      <c r="CJ384" s="651"/>
      <c r="CK384" s="651"/>
      <c r="CL384" s="651"/>
      <c r="CM384" s="651"/>
      <c r="CN384" s="651"/>
      <c r="CO384" s="651"/>
      <c r="CP384" s="651"/>
      <c r="CQ384" s="651"/>
      <c r="CR384" s="651"/>
      <c r="CS384" s="651"/>
      <c r="CT384" s="651"/>
      <c r="CU384" s="651"/>
      <c r="CV384" s="651"/>
      <c r="CW384" s="651"/>
      <c r="CX384" s="651"/>
      <c r="CY384" s="651"/>
      <c r="CZ384" s="651"/>
      <c r="DA384" s="651"/>
      <c r="DB384" s="651"/>
      <c r="DC384" s="651"/>
      <c r="DD384" s="651"/>
      <c r="DE384" s="651"/>
      <c r="DF384" s="651"/>
      <c r="DG384" s="651"/>
      <c r="DH384" s="651"/>
      <c r="DI384" s="651"/>
      <c r="DJ384" s="651"/>
      <c r="DK384" s="651"/>
      <c r="DL384" s="651"/>
      <c r="DM384" s="651"/>
      <c r="DN384" s="651"/>
      <c r="DO384" s="651"/>
      <c r="DP384" s="651"/>
      <c r="DQ384" s="651"/>
      <c r="DR384" s="651"/>
      <c r="DS384" s="651"/>
      <c r="DT384" s="651"/>
      <c r="DU384" s="651"/>
      <c r="DV384" s="651"/>
      <c r="DW384" s="651"/>
      <c r="DX384" s="651"/>
      <c r="DY384" s="651"/>
    </row>
    <row r="385" ht="12.0" customHeight="1">
      <c r="A385" s="651"/>
      <c r="B385" s="651"/>
      <c r="C385" s="651"/>
      <c r="D385" s="651"/>
      <c r="E385" s="651"/>
      <c r="F385" s="651"/>
      <c r="G385" s="651"/>
      <c r="H385" s="651"/>
      <c r="I385" s="651"/>
      <c r="J385" s="651"/>
      <c r="K385" s="651"/>
      <c r="L385" s="651"/>
      <c r="M385" s="651"/>
      <c r="N385" s="651"/>
      <c r="O385" s="651"/>
      <c r="P385" s="651"/>
      <c r="Q385" s="651"/>
      <c r="R385" s="651"/>
      <c r="S385" s="651"/>
      <c r="T385" s="651"/>
      <c r="U385" s="651"/>
      <c r="V385" s="651"/>
      <c r="W385" s="651"/>
      <c r="X385" s="651"/>
      <c r="Y385" s="651"/>
      <c r="Z385" s="651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51"/>
      <c r="BL385" s="651"/>
      <c r="BM385" s="651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  <c r="BX385" s="651"/>
      <c r="BY385" s="651"/>
      <c r="BZ385" s="651"/>
      <c r="CA385" s="651"/>
      <c r="CB385" s="651"/>
      <c r="CC385" s="651"/>
      <c r="CD385" s="651"/>
      <c r="CE385" s="651"/>
      <c r="CF385" s="651"/>
      <c r="CG385" s="651"/>
      <c r="CH385" s="651"/>
      <c r="CI385" s="651"/>
      <c r="CJ385" s="651"/>
      <c r="CK385" s="651"/>
      <c r="CL385" s="651"/>
      <c r="CM385" s="651"/>
      <c r="CN385" s="651"/>
      <c r="CO385" s="651"/>
      <c r="CP385" s="651"/>
      <c r="CQ385" s="651"/>
      <c r="CR385" s="651"/>
      <c r="CS385" s="651"/>
      <c r="CT385" s="651"/>
      <c r="CU385" s="651"/>
      <c r="CV385" s="651"/>
      <c r="CW385" s="651"/>
      <c r="CX385" s="651"/>
      <c r="CY385" s="651"/>
      <c r="CZ385" s="651"/>
      <c r="DA385" s="651"/>
      <c r="DB385" s="651"/>
      <c r="DC385" s="651"/>
      <c r="DD385" s="651"/>
      <c r="DE385" s="651"/>
      <c r="DF385" s="651"/>
      <c r="DG385" s="651"/>
      <c r="DH385" s="651"/>
      <c r="DI385" s="651"/>
      <c r="DJ385" s="651"/>
      <c r="DK385" s="651"/>
      <c r="DL385" s="651"/>
      <c r="DM385" s="651"/>
      <c r="DN385" s="651"/>
      <c r="DO385" s="651"/>
      <c r="DP385" s="651"/>
      <c r="DQ385" s="651"/>
      <c r="DR385" s="651"/>
      <c r="DS385" s="651"/>
      <c r="DT385" s="651"/>
      <c r="DU385" s="651"/>
      <c r="DV385" s="651"/>
      <c r="DW385" s="651"/>
      <c r="DX385" s="651"/>
      <c r="DY385" s="651"/>
    </row>
    <row r="386" ht="12.0" customHeight="1">
      <c r="A386" s="651"/>
      <c r="B386" s="651"/>
      <c r="C386" s="651"/>
      <c r="D386" s="651"/>
      <c r="E386" s="651"/>
      <c r="F386" s="651"/>
      <c r="G386" s="651"/>
      <c r="H386" s="651"/>
      <c r="I386" s="651"/>
      <c r="J386" s="651"/>
      <c r="K386" s="651"/>
      <c r="L386" s="651"/>
      <c r="M386" s="651"/>
      <c r="N386" s="651"/>
      <c r="O386" s="651"/>
      <c r="P386" s="651"/>
      <c r="Q386" s="651"/>
      <c r="R386" s="651"/>
      <c r="S386" s="651"/>
      <c r="T386" s="651"/>
      <c r="U386" s="651"/>
      <c r="V386" s="651"/>
      <c r="W386" s="651"/>
      <c r="X386" s="651"/>
      <c r="Y386" s="651"/>
      <c r="Z386" s="651"/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651"/>
      <c r="BL386" s="651"/>
      <c r="BM386" s="651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  <c r="BX386" s="651"/>
      <c r="BY386" s="651"/>
      <c r="BZ386" s="651"/>
      <c r="CA386" s="651"/>
      <c r="CB386" s="651"/>
      <c r="CC386" s="651"/>
      <c r="CD386" s="651"/>
      <c r="CE386" s="651"/>
      <c r="CF386" s="651"/>
      <c r="CG386" s="651"/>
      <c r="CH386" s="651"/>
      <c r="CI386" s="651"/>
      <c r="CJ386" s="651"/>
      <c r="CK386" s="651"/>
      <c r="CL386" s="651"/>
      <c r="CM386" s="651"/>
      <c r="CN386" s="651"/>
      <c r="CO386" s="651"/>
      <c r="CP386" s="651"/>
      <c r="CQ386" s="651"/>
      <c r="CR386" s="651"/>
      <c r="CS386" s="651"/>
      <c r="CT386" s="651"/>
      <c r="CU386" s="651"/>
      <c r="CV386" s="651"/>
      <c r="CW386" s="651"/>
      <c r="CX386" s="651"/>
      <c r="CY386" s="651"/>
      <c r="CZ386" s="651"/>
      <c r="DA386" s="651"/>
      <c r="DB386" s="651"/>
      <c r="DC386" s="651"/>
      <c r="DD386" s="651"/>
      <c r="DE386" s="651"/>
      <c r="DF386" s="651"/>
      <c r="DG386" s="651"/>
      <c r="DH386" s="651"/>
      <c r="DI386" s="651"/>
      <c r="DJ386" s="651"/>
      <c r="DK386" s="651"/>
      <c r="DL386" s="651"/>
      <c r="DM386" s="651"/>
      <c r="DN386" s="651"/>
      <c r="DO386" s="651"/>
      <c r="DP386" s="651"/>
      <c r="DQ386" s="651"/>
      <c r="DR386" s="651"/>
      <c r="DS386" s="651"/>
      <c r="DT386" s="651"/>
      <c r="DU386" s="651"/>
      <c r="DV386" s="651"/>
      <c r="DW386" s="651"/>
      <c r="DX386" s="651"/>
      <c r="DY386" s="651"/>
    </row>
    <row r="387" ht="12.0" customHeight="1">
      <c r="A387" s="651"/>
      <c r="B387" s="651"/>
      <c r="C387" s="651"/>
      <c r="D387" s="651"/>
      <c r="E387" s="651"/>
      <c r="F387" s="651"/>
      <c r="G387" s="651"/>
      <c r="H387" s="651"/>
      <c r="I387" s="651"/>
      <c r="J387" s="651"/>
      <c r="K387" s="651"/>
      <c r="L387" s="651"/>
      <c r="M387" s="651"/>
      <c r="N387" s="651"/>
      <c r="O387" s="651"/>
      <c r="P387" s="651"/>
      <c r="Q387" s="651"/>
      <c r="R387" s="651"/>
      <c r="S387" s="651"/>
      <c r="T387" s="651"/>
      <c r="U387" s="651"/>
      <c r="V387" s="651"/>
      <c r="W387" s="651"/>
      <c r="X387" s="651"/>
      <c r="Y387" s="651"/>
      <c r="Z387" s="651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651"/>
      <c r="BL387" s="651"/>
      <c r="BM387" s="651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  <c r="BX387" s="651"/>
      <c r="BY387" s="651"/>
      <c r="BZ387" s="651"/>
      <c r="CA387" s="651"/>
      <c r="CB387" s="651"/>
      <c r="CC387" s="651"/>
      <c r="CD387" s="651"/>
      <c r="CE387" s="651"/>
      <c r="CF387" s="651"/>
      <c r="CG387" s="651"/>
      <c r="CH387" s="651"/>
      <c r="CI387" s="651"/>
      <c r="CJ387" s="651"/>
      <c r="CK387" s="651"/>
      <c r="CL387" s="651"/>
      <c r="CM387" s="651"/>
      <c r="CN387" s="651"/>
      <c r="CO387" s="651"/>
      <c r="CP387" s="651"/>
      <c r="CQ387" s="651"/>
      <c r="CR387" s="651"/>
      <c r="CS387" s="651"/>
      <c r="CT387" s="651"/>
      <c r="CU387" s="651"/>
      <c r="CV387" s="651"/>
      <c r="CW387" s="651"/>
      <c r="CX387" s="651"/>
      <c r="CY387" s="651"/>
      <c r="CZ387" s="651"/>
      <c r="DA387" s="651"/>
      <c r="DB387" s="651"/>
      <c r="DC387" s="651"/>
      <c r="DD387" s="651"/>
      <c r="DE387" s="651"/>
      <c r="DF387" s="651"/>
      <c r="DG387" s="651"/>
      <c r="DH387" s="651"/>
      <c r="DI387" s="651"/>
      <c r="DJ387" s="651"/>
      <c r="DK387" s="651"/>
      <c r="DL387" s="651"/>
      <c r="DM387" s="651"/>
      <c r="DN387" s="651"/>
      <c r="DO387" s="651"/>
      <c r="DP387" s="651"/>
      <c r="DQ387" s="651"/>
      <c r="DR387" s="651"/>
      <c r="DS387" s="651"/>
      <c r="DT387" s="651"/>
      <c r="DU387" s="651"/>
      <c r="DV387" s="651"/>
      <c r="DW387" s="651"/>
      <c r="DX387" s="651"/>
      <c r="DY387" s="651"/>
    </row>
    <row r="388" ht="12.0" customHeight="1">
      <c r="A388" s="651"/>
      <c r="B388" s="651"/>
      <c r="C388" s="651"/>
      <c r="D388" s="651"/>
      <c r="E388" s="651"/>
      <c r="F388" s="651"/>
      <c r="G388" s="651"/>
      <c r="H388" s="651"/>
      <c r="I388" s="651"/>
      <c r="J388" s="651"/>
      <c r="K388" s="651"/>
      <c r="L388" s="651"/>
      <c r="M388" s="651"/>
      <c r="N388" s="651"/>
      <c r="O388" s="651"/>
      <c r="P388" s="651"/>
      <c r="Q388" s="651"/>
      <c r="R388" s="651"/>
      <c r="S388" s="651"/>
      <c r="T388" s="651"/>
      <c r="U388" s="651"/>
      <c r="V388" s="651"/>
      <c r="W388" s="651"/>
      <c r="X388" s="651"/>
      <c r="Y388" s="651"/>
      <c r="Z388" s="651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651"/>
      <c r="BL388" s="651"/>
      <c r="BM388" s="651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  <c r="BX388" s="651"/>
      <c r="BY388" s="651"/>
      <c r="BZ388" s="651"/>
      <c r="CA388" s="651"/>
      <c r="CB388" s="651"/>
      <c r="CC388" s="651"/>
      <c r="CD388" s="651"/>
      <c r="CE388" s="651"/>
      <c r="CF388" s="651"/>
      <c r="CG388" s="651"/>
      <c r="CH388" s="651"/>
      <c r="CI388" s="651"/>
      <c r="CJ388" s="651"/>
      <c r="CK388" s="651"/>
      <c r="CL388" s="651"/>
      <c r="CM388" s="651"/>
      <c r="CN388" s="651"/>
      <c r="CO388" s="651"/>
      <c r="CP388" s="651"/>
      <c r="CQ388" s="651"/>
      <c r="CR388" s="651"/>
      <c r="CS388" s="651"/>
      <c r="CT388" s="651"/>
      <c r="CU388" s="651"/>
      <c r="CV388" s="651"/>
      <c r="CW388" s="651"/>
      <c r="CX388" s="651"/>
      <c r="CY388" s="651"/>
      <c r="CZ388" s="651"/>
      <c r="DA388" s="651"/>
      <c r="DB388" s="651"/>
      <c r="DC388" s="651"/>
      <c r="DD388" s="651"/>
      <c r="DE388" s="651"/>
      <c r="DF388" s="651"/>
      <c r="DG388" s="651"/>
      <c r="DH388" s="651"/>
      <c r="DI388" s="651"/>
      <c r="DJ388" s="651"/>
      <c r="DK388" s="651"/>
      <c r="DL388" s="651"/>
      <c r="DM388" s="651"/>
      <c r="DN388" s="651"/>
      <c r="DO388" s="651"/>
      <c r="DP388" s="651"/>
      <c r="DQ388" s="651"/>
      <c r="DR388" s="651"/>
      <c r="DS388" s="651"/>
      <c r="DT388" s="651"/>
      <c r="DU388" s="651"/>
      <c r="DV388" s="651"/>
      <c r="DW388" s="651"/>
      <c r="DX388" s="651"/>
      <c r="DY388" s="651"/>
    </row>
    <row r="389" ht="12.0" customHeight="1">
      <c r="A389" s="651"/>
      <c r="B389" s="651"/>
      <c r="C389" s="651"/>
      <c r="D389" s="651"/>
      <c r="E389" s="651"/>
      <c r="F389" s="651"/>
      <c r="G389" s="651"/>
      <c r="H389" s="651"/>
      <c r="I389" s="651"/>
      <c r="J389" s="651"/>
      <c r="K389" s="651"/>
      <c r="L389" s="651"/>
      <c r="M389" s="651"/>
      <c r="N389" s="651"/>
      <c r="O389" s="651"/>
      <c r="P389" s="651"/>
      <c r="Q389" s="651"/>
      <c r="R389" s="651"/>
      <c r="S389" s="651"/>
      <c r="T389" s="651"/>
      <c r="U389" s="651"/>
      <c r="V389" s="651"/>
      <c r="W389" s="651"/>
      <c r="X389" s="651"/>
      <c r="Y389" s="651"/>
      <c r="Z389" s="651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51"/>
      <c r="BL389" s="651"/>
      <c r="BM389" s="651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  <c r="BX389" s="651"/>
      <c r="BY389" s="651"/>
      <c r="BZ389" s="651"/>
      <c r="CA389" s="651"/>
      <c r="CB389" s="651"/>
      <c r="CC389" s="651"/>
      <c r="CD389" s="651"/>
      <c r="CE389" s="651"/>
      <c r="CF389" s="651"/>
      <c r="CG389" s="651"/>
      <c r="CH389" s="651"/>
      <c r="CI389" s="651"/>
      <c r="CJ389" s="651"/>
      <c r="CK389" s="651"/>
      <c r="CL389" s="651"/>
      <c r="CM389" s="651"/>
      <c r="CN389" s="651"/>
      <c r="CO389" s="651"/>
      <c r="CP389" s="651"/>
      <c r="CQ389" s="651"/>
      <c r="CR389" s="651"/>
      <c r="CS389" s="651"/>
      <c r="CT389" s="651"/>
      <c r="CU389" s="651"/>
      <c r="CV389" s="651"/>
      <c r="CW389" s="651"/>
      <c r="CX389" s="651"/>
      <c r="CY389" s="651"/>
      <c r="CZ389" s="651"/>
      <c r="DA389" s="651"/>
      <c r="DB389" s="651"/>
      <c r="DC389" s="651"/>
      <c r="DD389" s="651"/>
      <c r="DE389" s="651"/>
      <c r="DF389" s="651"/>
      <c r="DG389" s="651"/>
      <c r="DH389" s="651"/>
      <c r="DI389" s="651"/>
      <c r="DJ389" s="651"/>
      <c r="DK389" s="651"/>
      <c r="DL389" s="651"/>
      <c r="DM389" s="651"/>
      <c r="DN389" s="651"/>
      <c r="DO389" s="651"/>
      <c r="DP389" s="651"/>
      <c r="DQ389" s="651"/>
      <c r="DR389" s="651"/>
      <c r="DS389" s="651"/>
      <c r="DT389" s="651"/>
      <c r="DU389" s="651"/>
      <c r="DV389" s="651"/>
      <c r="DW389" s="651"/>
      <c r="DX389" s="651"/>
      <c r="DY389" s="651"/>
    </row>
    <row r="390" ht="12.0" customHeight="1">
      <c r="A390" s="651"/>
      <c r="B390" s="651"/>
      <c r="C390" s="651"/>
      <c r="D390" s="651"/>
      <c r="E390" s="651"/>
      <c r="F390" s="651"/>
      <c r="G390" s="651"/>
      <c r="H390" s="651"/>
      <c r="I390" s="651"/>
      <c r="J390" s="651"/>
      <c r="K390" s="651"/>
      <c r="L390" s="651"/>
      <c r="M390" s="651"/>
      <c r="N390" s="651"/>
      <c r="O390" s="651"/>
      <c r="P390" s="651"/>
      <c r="Q390" s="651"/>
      <c r="R390" s="651"/>
      <c r="S390" s="651"/>
      <c r="T390" s="651"/>
      <c r="U390" s="651"/>
      <c r="V390" s="651"/>
      <c r="W390" s="651"/>
      <c r="X390" s="651"/>
      <c r="Y390" s="651"/>
      <c r="Z390" s="651"/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651"/>
      <c r="BL390" s="651"/>
      <c r="BM390" s="651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  <c r="BX390" s="651"/>
      <c r="BY390" s="651"/>
      <c r="BZ390" s="651"/>
      <c r="CA390" s="651"/>
      <c r="CB390" s="651"/>
      <c r="CC390" s="651"/>
      <c r="CD390" s="651"/>
      <c r="CE390" s="651"/>
      <c r="CF390" s="651"/>
      <c r="CG390" s="651"/>
      <c r="CH390" s="651"/>
      <c r="CI390" s="651"/>
      <c r="CJ390" s="651"/>
      <c r="CK390" s="651"/>
      <c r="CL390" s="651"/>
      <c r="CM390" s="651"/>
      <c r="CN390" s="651"/>
      <c r="CO390" s="651"/>
      <c r="CP390" s="651"/>
      <c r="CQ390" s="651"/>
      <c r="CR390" s="651"/>
      <c r="CS390" s="651"/>
      <c r="CT390" s="651"/>
      <c r="CU390" s="651"/>
      <c r="CV390" s="651"/>
      <c r="CW390" s="651"/>
      <c r="CX390" s="651"/>
      <c r="CY390" s="651"/>
      <c r="CZ390" s="651"/>
      <c r="DA390" s="651"/>
      <c r="DB390" s="651"/>
      <c r="DC390" s="651"/>
      <c r="DD390" s="651"/>
      <c r="DE390" s="651"/>
      <c r="DF390" s="651"/>
      <c r="DG390" s="651"/>
      <c r="DH390" s="651"/>
      <c r="DI390" s="651"/>
      <c r="DJ390" s="651"/>
      <c r="DK390" s="651"/>
      <c r="DL390" s="651"/>
      <c r="DM390" s="651"/>
      <c r="DN390" s="651"/>
      <c r="DO390" s="651"/>
      <c r="DP390" s="651"/>
      <c r="DQ390" s="651"/>
      <c r="DR390" s="651"/>
      <c r="DS390" s="651"/>
      <c r="DT390" s="651"/>
      <c r="DU390" s="651"/>
      <c r="DV390" s="651"/>
      <c r="DW390" s="651"/>
      <c r="DX390" s="651"/>
      <c r="DY390" s="651"/>
    </row>
    <row r="391" ht="12.0" customHeight="1">
      <c r="A391" s="651"/>
      <c r="B391" s="651"/>
      <c r="C391" s="651"/>
      <c r="D391" s="651"/>
      <c r="E391" s="651"/>
      <c r="F391" s="651"/>
      <c r="G391" s="651"/>
      <c r="H391" s="651"/>
      <c r="I391" s="651"/>
      <c r="J391" s="651"/>
      <c r="K391" s="651"/>
      <c r="L391" s="651"/>
      <c r="M391" s="651"/>
      <c r="N391" s="651"/>
      <c r="O391" s="651"/>
      <c r="P391" s="651"/>
      <c r="Q391" s="651"/>
      <c r="R391" s="651"/>
      <c r="S391" s="651"/>
      <c r="T391" s="651"/>
      <c r="U391" s="651"/>
      <c r="V391" s="651"/>
      <c r="W391" s="651"/>
      <c r="X391" s="651"/>
      <c r="Y391" s="651"/>
      <c r="Z391" s="651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651"/>
      <c r="BL391" s="651"/>
      <c r="BM391" s="651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  <c r="BX391" s="651"/>
      <c r="BY391" s="651"/>
      <c r="BZ391" s="651"/>
      <c r="CA391" s="651"/>
      <c r="CB391" s="651"/>
      <c r="CC391" s="651"/>
      <c r="CD391" s="651"/>
      <c r="CE391" s="651"/>
      <c r="CF391" s="651"/>
      <c r="CG391" s="651"/>
      <c r="CH391" s="651"/>
      <c r="CI391" s="651"/>
      <c r="CJ391" s="651"/>
      <c r="CK391" s="651"/>
      <c r="CL391" s="651"/>
      <c r="CM391" s="651"/>
      <c r="CN391" s="651"/>
      <c r="CO391" s="651"/>
      <c r="CP391" s="651"/>
      <c r="CQ391" s="651"/>
      <c r="CR391" s="651"/>
      <c r="CS391" s="651"/>
      <c r="CT391" s="651"/>
      <c r="CU391" s="651"/>
      <c r="CV391" s="651"/>
      <c r="CW391" s="651"/>
      <c r="CX391" s="651"/>
      <c r="CY391" s="651"/>
      <c r="CZ391" s="651"/>
      <c r="DA391" s="651"/>
      <c r="DB391" s="651"/>
      <c r="DC391" s="651"/>
      <c r="DD391" s="651"/>
      <c r="DE391" s="651"/>
      <c r="DF391" s="651"/>
      <c r="DG391" s="651"/>
      <c r="DH391" s="651"/>
      <c r="DI391" s="651"/>
      <c r="DJ391" s="651"/>
      <c r="DK391" s="651"/>
      <c r="DL391" s="651"/>
      <c r="DM391" s="651"/>
      <c r="DN391" s="651"/>
      <c r="DO391" s="651"/>
      <c r="DP391" s="651"/>
      <c r="DQ391" s="651"/>
      <c r="DR391" s="651"/>
      <c r="DS391" s="651"/>
      <c r="DT391" s="651"/>
      <c r="DU391" s="651"/>
      <c r="DV391" s="651"/>
      <c r="DW391" s="651"/>
      <c r="DX391" s="651"/>
      <c r="DY391" s="651"/>
    </row>
    <row r="392" ht="12.0" customHeight="1">
      <c r="A392" s="651"/>
      <c r="B392" s="651"/>
      <c r="C392" s="651"/>
      <c r="D392" s="651"/>
      <c r="E392" s="651"/>
      <c r="F392" s="651"/>
      <c r="G392" s="651"/>
      <c r="H392" s="651"/>
      <c r="I392" s="651"/>
      <c r="J392" s="651"/>
      <c r="K392" s="651"/>
      <c r="L392" s="651"/>
      <c r="M392" s="651"/>
      <c r="N392" s="651"/>
      <c r="O392" s="651"/>
      <c r="P392" s="651"/>
      <c r="Q392" s="651"/>
      <c r="R392" s="651"/>
      <c r="S392" s="651"/>
      <c r="T392" s="651"/>
      <c r="U392" s="651"/>
      <c r="V392" s="651"/>
      <c r="W392" s="651"/>
      <c r="X392" s="651"/>
      <c r="Y392" s="651"/>
      <c r="Z392" s="651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651"/>
      <c r="BL392" s="651"/>
      <c r="BM392" s="651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  <c r="BX392" s="651"/>
      <c r="BY392" s="651"/>
      <c r="BZ392" s="651"/>
      <c r="CA392" s="651"/>
      <c r="CB392" s="651"/>
      <c r="CC392" s="651"/>
      <c r="CD392" s="651"/>
      <c r="CE392" s="651"/>
      <c r="CF392" s="651"/>
      <c r="CG392" s="651"/>
      <c r="CH392" s="651"/>
      <c r="CI392" s="651"/>
      <c r="CJ392" s="651"/>
      <c r="CK392" s="651"/>
      <c r="CL392" s="651"/>
      <c r="CM392" s="651"/>
      <c r="CN392" s="651"/>
      <c r="CO392" s="651"/>
      <c r="CP392" s="651"/>
      <c r="CQ392" s="651"/>
      <c r="CR392" s="651"/>
      <c r="CS392" s="651"/>
      <c r="CT392" s="651"/>
      <c r="CU392" s="651"/>
      <c r="CV392" s="651"/>
      <c r="CW392" s="651"/>
      <c r="CX392" s="651"/>
      <c r="CY392" s="651"/>
      <c r="CZ392" s="651"/>
      <c r="DA392" s="651"/>
      <c r="DB392" s="651"/>
      <c r="DC392" s="651"/>
      <c r="DD392" s="651"/>
      <c r="DE392" s="651"/>
      <c r="DF392" s="651"/>
      <c r="DG392" s="651"/>
      <c r="DH392" s="651"/>
      <c r="DI392" s="651"/>
      <c r="DJ392" s="651"/>
      <c r="DK392" s="651"/>
      <c r="DL392" s="651"/>
      <c r="DM392" s="651"/>
      <c r="DN392" s="651"/>
      <c r="DO392" s="651"/>
      <c r="DP392" s="651"/>
      <c r="DQ392" s="651"/>
      <c r="DR392" s="651"/>
      <c r="DS392" s="651"/>
      <c r="DT392" s="651"/>
      <c r="DU392" s="651"/>
      <c r="DV392" s="651"/>
      <c r="DW392" s="651"/>
      <c r="DX392" s="651"/>
      <c r="DY392" s="651"/>
    </row>
    <row r="393" ht="12.0" customHeight="1">
      <c r="A393" s="651"/>
      <c r="B393" s="651"/>
      <c r="C393" s="651"/>
      <c r="D393" s="651"/>
      <c r="E393" s="651"/>
      <c r="F393" s="651"/>
      <c r="G393" s="651"/>
      <c r="H393" s="651"/>
      <c r="I393" s="651"/>
      <c r="J393" s="651"/>
      <c r="K393" s="651"/>
      <c r="L393" s="651"/>
      <c r="M393" s="651"/>
      <c r="N393" s="651"/>
      <c r="O393" s="651"/>
      <c r="P393" s="651"/>
      <c r="Q393" s="651"/>
      <c r="R393" s="651"/>
      <c r="S393" s="651"/>
      <c r="T393" s="651"/>
      <c r="U393" s="651"/>
      <c r="V393" s="651"/>
      <c r="W393" s="651"/>
      <c r="X393" s="651"/>
      <c r="Y393" s="651"/>
      <c r="Z393" s="651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51"/>
      <c r="BL393" s="651"/>
      <c r="BM393" s="651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  <c r="BX393" s="651"/>
      <c r="BY393" s="651"/>
      <c r="BZ393" s="651"/>
      <c r="CA393" s="651"/>
      <c r="CB393" s="651"/>
      <c r="CC393" s="651"/>
      <c r="CD393" s="651"/>
      <c r="CE393" s="651"/>
      <c r="CF393" s="651"/>
      <c r="CG393" s="651"/>
      <c r="CH393" s="651"/>
      <c r="CI393" s="651"/>
      <c r="CJ393" s="651"/>
      <c r="CK393" s="651"/>
      <c r="CL393" s="651"/>
      <c r="CM393" s="651"/>
      <c r="CN393" s="651"/>
      <c r="CO393" s="651"/>
      <c r="CP393" s="651"/>
      <c r="CQ393" s="651"/>
      <c r="CR393" s="651"/>
      <c r="CS393" s="651"/>
      <c r="CT393" s="651"/>
      <c r="CU393" s="651"/>
      <c r="CV393" s="651"/>
      <c r="CW393" s="651"/>
      <c r="CX393" s="651"/>
      <c r="CY393" s="651"/>
      <c r="CZ393" s="651"/>
      <c r="DA393" s="651"/>
      <c r="DB393" s="651"/>
      <c r="DC393" s="651"/>
      <c r="DD393" s="651"/>
      <c r="DE393" s="651"/>
      <c r="DF393" s="651"/>
      <c r="DG393" s="651"/>
      <c r="DH393" s="651"/>
      <c r="DI393" s="651"/>
      <c r="DJ393" s="651"/>
      <c r="DK393" s="651"/>
      <c r="DL393" s="651"/>
      <c r="DM393" s="651"/>
      <c r="DN393" s="651"/>
      <c r="DO393" s="651"/>
      <c r="DP393" s="651"/>
      <c r="DQ393" s="651"/>
      <c r="DR393" s="651"/>
      <c r="DS393" s="651"/>
      <c r="DT393" s="651"/>
      <c r="DU393" s="651"/>
      <c r="DV393" s="651"/>
      <c r="DW393" s="651"/>
      <c r="DX393" s="651"/>
      <c r="DY393" s="651"/>
    </row>
    <row r="394" ht="12.0" customHeight="1">
      <c r="A394" s="651"/>
      <c r="B394" s="651"/>
      <c r="C394" s="651"/>
      <c r="D394" s="651"/>
      <c r="E394" s="651"/>
      <c r="F394" s="651"/>
      <c r="G394" s="651"/>
      <c r="H394" s="651"/>
      <c r="I394" s="651"/>
      <c r="J394" s="651"/>
      <c r="K394" s="651"/>
      <c r="L394" s="651"/>
      <c r="M394" s="651"/>
      <c r="N394" s="651"/>
      <c r="O394" s="651"/>
      <c r="P394" s="651"/>
      <c r="Q394" s="651"/>
      <c r="R394" s="651"/>
      <c r="S394" s="651"/>
      <c r="T394" s="651"/>
      <c r="U394" s="651"/>
      <c r="V394" s="651"/>
      <c r="W394" s="651"/>
      <c r="X394" s="651"/>
      <c r="Y394" s="651"/>
      <c r="Z394" s="651"/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651"/>
      <c r="BL394" s="651"/>
      <c r="BM394" s="651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  <c r="BX394" s="651"/>
      <c r="BY394" s="651"/>
      <c r="BZ394" s="651"/>
      <c r="CA394" s="651"/>
      <c r="CB394" s="651"/>
      <c r="CC394" s="651"/>
      <c r="CD394" s="651"/>
      <c r="CE394" s="651"/>
      <c r="CF394" s="651"/>
      <c r="CG394" s="651"/>
      <c r="CH394" s="651"/>
      <c r="CI394" s="651"/>
      <c r="CJ394" s="651"/>
      <c r="CK394" s="651"/>
      <c r="CL394" s="651"/>
      <c r="CM394" s="651"/>
      <c r="CN394" s="651"/>
      <c r="CO394" s="651"/>
      <c r="CP394" s="651"/>
      <c r="CQ394" s="651"/>
      <c r="CR394" s="651"/>
      <c r="CS394" s="651"/>
      <c r="CT394" s="651"/>
      <c r="CU394" s="651"/>
      <c r="CV394" s="651"/>
      <c r="CW394" s="651"/>
      <c r="CX394" s="651"/>
      <c r="CY394" s="651"/>
      <c r="CZ394" s="651"/>
      <c r="DA394" s="651"/>
      <c r="DB394" s="651"/>
      <c r="DC394" s="651"/>
      <c r="DD394" s="651"/>
      <c r="DE394" s="651"/>
      <c r="DF394" s="651"/>
      <c r="DG394" s="651"/>
      <c r="DH394" s="651"/>
      <c r="DI394" s="651"/>
      <c r="DJ394" s="651"/>
      <c r="DK394" s="651"/>
      <c r="DL394" s="651"/>
      <c r="DM394" s="651"/>
      <c r="DN394" s="651"/>
      <c r="DO394" s="651"/>
      <c r="DP394" s="651"/>
      <c r="DQ394" s="651"/>
      <c r="DR394" s="651"/>
      <c r="DS394" s="651"/>
      <c r="DT394" s="651"/>
      <c r="DU394" s="651"/>
      <c r="DV394" s="651"/>
      <c r="DW394" s="651"/>
      <c r="DX394" s="651"/>
      <c r="DY394" s="651"/>
    </row>
    <row r="395" ht="12.0" customHeight="1">
      <c r="A395" s="651"/>
      <c r="B395" s="651"/>
      <c r="C395" s="651"/>
      <c r="D395" s="651"/>
      <c r="E395" s="651"/>
      <c r="F395" s="651"/>
      <c r="G395" s="651"/>
      <c r="H395" s="651"/>
      <c r="I395" s="651"/>
      <c r="J395" s="651"/>
      <c r="K395" s="651"/>
      <c r="L395" s="651"/>
      <c r="M395" s="651"/>
      <c r="N395" s="651"/>
      <c r="O395" s="651"/>
      <c r="P395" s="651"/>
      <c r="Q395" s="651"/>
      <c r="R395" s="651"/>
      <c r="S395" s="651"/>
      <c r="T395" s="651"/>
      <c r="U395" s="651"/>
      <c r="V395" s="651"/>
      <c r="W395" s="651"/>
      <c r="X395" s="651"/>
      <c r="Y395" s="651"/>
      <c r="Z395" s="651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651"/>
      <c r="BL395" s="651"/>
      <c r="BM395" s="651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  <c r="BX395" s="651"/>
      <c r="BY395" s="651"/>
      <c r="BZ395" s="651"/>
      <c r="CA395" s="651"/>
      <c r="CB395" s="651"/>
      <c r="CC395" s="651"/>
      <c r="CD395" s="651"/>
      <c r="CE395" s="651"/>
      <c r="CF395" s="651"/>
      <c r="CG395" s="651"/>
      <c r="CH395" s="651"/>
      <c r="CI395" s="651"/>
      <c r="CJ395" s="651"/>
      <c r="CK395" s="651"/>
      <c r="CL395" s="651"/>
      <c r="CM395" s="651"/>
      <c r="CN395" s="651"/>
      <c r="CO395" s="651"/>
      <c r="CP395" s="651"/>
      <c r="CQ395" s="651"/>
      <c r="CR395" s="651"/>
      <c r="CS395" s="651"/>
      <c r="CT395" s="651"/>
      <c r="CU395" s="651"/>
      <c r="CV395" s="651"/>
      <c r="CW395" s="651"/>
      <c r="CX395" s="651"/>
      <c r="CY395" s="651"/>
      <c r="CZ395" s="651"/>
      <c r="DA395" s="651"/>
      <c r="DB395" s="651"/>
      <c r="DC395" s="651"/>
      <c r="DD395" s="651"/>
      <c r="DE395" s="651"/>
      <c r="DF395" s="651"/>
      <c r="DG395" s="651"/>
      <c r="DH395" s="651"/>
      <c r="DI395" s="651"/>
      <c r="DJ395" s="651"/>
      <c r="DK395" s="651"/>
      <c r="DL395" s="651"/>
      <c r="DM395" s="651"/>
      <c r="DN395" s="651"/>
      <c r="DO395" s="651"/>
      <c r="DP395" s="651"/>
      <c r="DQ395" s="651"/>
      <c r="DR395" s="651"/>
      <c r="DS395" s="651"/>
      <c r="DT395" s="651"/>
      <c r="DU395" s="651"/>
      <c r="DV395" s="651"/>
      <c r="DW395" s="651"/>
      <c r="DX395" s="651"/>
      <c r="DY395" s="651"/>
    </row>
    <row r="396" ht="12.0" customHeight="1">
      <c r="A396" s="651"/>
      <c r="B396" s="651"/>
      <c r="C396" s="651"/>
      <c r="D396" s="651"/>
      <c r="E396" s="651"/>
      <c r="F396" s="651"/>
      <c r="G396" s="651"/>
      <c r="H396" s="651"/>
      <c r="I396" s="651"/>
      <c r="J396" s="651"/>
      <c r="K396" s="651"/>
      <c r="L396" s="651"/>
      <c r="M396" s="651"/>
      <c r="N396" s="651"/>
      <c r="O396" s="651"/>
      <c r="P396" s="651"/>
      <c r="Q396" s="651"/>
      <c r="R396" s="651"/>
      <c r="S396" s="651"/>
      <c r="T396" s="651"/>
      <c r="U396" s="651"/>
      <c r="V396" s="651"/>
      <c r="W396" s="651"/>
      <c r="X396" s="651"/>
      <c r="Y396" s="651"/>
      <c r="Z396" s="651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651"/>
      <c r="BL396" s="651"/>
      <c r="BM396" s="651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  <c r="BX396" s="651"/>
      <c r="BY396" s="651"/>
      <c r="BZ396" s="651"/>
      <c r="CA396" s="651"/>
      <c r="CB396" s="651"/>
      <c r="CC396" s="651"/>
      <c r="CD396" s="651"/>
      <c r="CE396" s="651"/>
      <c r="CF396" s="651"/>
      <c r="CG396" s="651"/>
      <c r="CH396" s="651"/>
      <c r="CI396" s="651"/>
      <c r="CJ396" s="651"/>
      <c r="CK396" s="651"/>
      <c r="CL396" s="651"/>
      <c r="CM396" s="651"/>
      <c r="CN396" s="651"/>
      <c r="CO396" s="651"/>
      <c r="CP396" s="651"/>
      <c r="CQ396" s="651"/>
      <c r="CR396" s="651"/>
      <c r="CS396" s="651"/>
      <c r="CT396" s="651"/>
      <c r="CU396" s="651"/>
      <c r="CV396" s="651"/>
      <c r="CW396" s="651"/>
      <c r="CX396" s="651"/>
      <c r="CY396" s="651"/>
      <c r="CZ396" s="651"/>
      <c r="DA396" s="651"/>
      <c r="DB396" s="651"/>
      <c r="DC396" s="651"/>
      <c r="DD396" s="651"/>
      <c r="DE396" s="651"/>
      <c r="DF396" s="651"/>
      <c r="DG396" s="651"/>
      <c r="DH396" s="651"/>
      <c r="DI396" s="651"/>
      <c r="DJ396" s="651"/>
      <c r="DK396" s="651"/>
      <c r="DL396" s="651"/>
      <c r="DM396" s="651"/>
      <c r="DN396" s="651"/>
      <c r="DO396" s="651"/>
      <c r="DP396" s="651"/>
      <c r="DQ396" s="651"/>
      <c r="DR396" s="651"/>
      <c r="DS396" s="651"/>
      <c r="DT396" s="651"/>
      <c r="DU396" s="651"/>
      <c r="DV396" s="651"/>
      <c r="DW396" s="651"/>
      <c r="DX396" s="651"/>
      <c r="DY396" s="651"/>
    </row>
    <row r="397" ht="12.0" customHeight="1">
      <c r="A397" s="651"/>
      <c r="B397" s="651"/>
      <c r="C397" s="651"/>
      <c r="D397" s="651"/>
      <c r="E397" s="651"/>
      <c r="F397" s="651"/>
      <c r="G397" s="651"/>
      <c r="H397" s="651"/>
      <c r="I397" s="651"/>
      <c r="J397" s="651"/>
      <c r="K397" s="651"/>
      <c r="L397" s="651"/>
      <c r="M397" s="651"/>
      <c r="N397" s="651"/>
      <c r="O397" s="651"/>
      <c r="P397" s="651"/>
      <c r="Q397" s="651"/>
      <c r="R397" s="651"/>
      <c r="S397" s="651"/>
      <c r="T397" s="651"/>
      <c r="U397" s="651"/>
      <c r="V397" s="651"/>
      <c r="W397" s="651"/>
      <c r="X397" s="651"/>
      <c r="Y397" s="651"/>
      <c r="Z397" s="651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51"/>
      <c r="BL397" s="651"/>
      <c r="BM397" s="651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  <c r="BX397" s="651"/>
      <c r="BY397" s="651"/>
      <c r="BZ397" s="651"/>
      <c r="CA397" s="651"/>
      <c r="CB397" s="651"/>
      <c r="CC397" s="651"/>
      <c r="CD397" s="651"/>
      <c r="CE397" s="651"/>
      <c r="CF397" s="651"/>
      <c r="CG397" s="651"/>
      <c r="CH397" s="651"/>
      <c r="CI397" s="651"/>
      <c r="CJ397" s="651"/>
      <c r="CK397" s="651"/>
      <c r="CL397" s="651"/>
      <c r="CM397" s="651"/>
      <c r="CN397" s="651"/>
      <c r="CO397" s="651"/>
      <c r="CP397" s="651"/>
      <c r="CQ397" s="651"/>
      <c r="CR397" s="651"/>
      <c r="CS397" s="651"/>
      <c r="CT397" s="651"/>
      <c r="CU397" s="651"/>
      <c r="CV397" s="651"/>
      <c r="CW397" s="651"/>
      <c r="CX397" s="651"/>
      <c r="CY397" s="651"/>
      <c r="CZ397" s="651"/>
      <c r="DA397" s="651"/>
      <c r="DB397" s="651"/>
      <c r="DC397" s="651"/>
      <c r="DD397" s="651"/>
      <c r="DE397" s="651"/>
      <c r="DF397" s="651"/>
      <c r="DG397" s="651"/>
      <c r="DH397" s="651"/>
      <c r="DI397" s="651"/>
      <c r="DJ397" s="651"/>
      <c r="DK397" s="651"/>
      <c r="DL397" s="651"/>
      <c r="DM397" s="651"/>
      <c r="DN397" s="651"/>
      <c r="DO397" s="651"/>
      <c r="DP397" s="651"/>
      <c r="DQ397" s="651"/>
      <c r="DR397" s="651"/>
      <c r="DS397" s="651"/>
      <c r="DT397" s="651"/>
      <c r="DU397" s="651"/>
      <c r="DV397" s="651"/>
      <c r="DW397" s="651"/>
      <c r="DX397" s="651"/>
      <c r="DY397" s="651"/>
    </row>
    <row r="398" ht="12.0" customHeight="1">
      <c r="A398" s="651"/>
      <c r="B398" s="651"/>
      <c r="C398" s="651"/>
      <c r="D398" s="651"/>
      <c r="E398" s="651"/>
      <c r="F398" s="651"/>
      <c r="G398" s="651"/>
      <c r="H398" s="651"/>
      <c r="I398" s="651"/>
      <c r="J398" s="651"/>
      <c r="K398" s="651"/>
      <c r="L398" s="651"/>
      <c r="M398" s="651"/>
      <c r="N398" s="651"/>
      <c r="O398" s="651"/>
      <c r="P398" s="651"/>
      <c r="Q398" s="651"/>
      <c r="R398" s="651"/>
      <c r="S398" s="651"/>
      <c r="T398" s="651"/>
      <c r="U398" s="651"/>
      <c r="V398" s="651"/>
      <c r="W398" s="651"/>
      <c r="X398" s="651"/>
      <c r="Y398" s="651"/>
      <c r="Z398" s="651"/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651"/>
      <c r="BL398" s="651"/>
      <c r="BM398" s="651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  <c r="BX398" s="651"/>
      <c r="BY398" s="651"/>
      <c r="BZ398" s="651"/>
      <c r="CA398" s="651"/>
      <c r="CB398" s="651"/>
      <c r="CC398" s="651"/>
      <c r="CD398" s="651"/>
      <c r="CE398" s="651"/>
      <c r="CF398" s="651"/>
      <c r="CG398" s="651"/>
      <c r="CH398" s="651"/>
      <c r="CI398" s="651"/>
      <c r="CJ398" s="651"/>
      <c r="CK398" s="651"/>
      <c r="CL398" s="651"/>
      <c r="CM398" s="651"/>
      <c r="CN398" s="651"/>
      <c r="CO398" s="651"/>
      <c r="CP398" s="651"/>
      <c r="CQ398" s="651"/>
      <c r="CR398" s="651"/>
      <c r="CS398" s="651"/>
      <c r="CT398" s="651"/>
      <c r="CU398" s="651"/>
      <c r="CV398" s="651"/>
      <c r="CW398" s="651"/>
      <c r="CX398" s="651"/>
      <c r="CY398" s="651"/>
      <c r="CZ398" s="651"/>
      <c r="DA398" s="651"/>
      <c r="DB398" s="651"/>
      <c r="DC398" s="651"/>
      <c r="DD398" s="651"/>
      <c r="DE398" s="651"/>
      <c r="DF398" s="651"/>
      <c r="DG398" s="651"/>
      <c r="DH398" s="651"/>
      <c r="DI398" s="651"/>
      <c r="DJ398" s="651"/>
      <c r="DK398" s="651"/>
      <c r="DL398" s="651"/>
      <c r="DM398" s="651"/>
      <c r="DN398" s="651"/>
      <c r="DO398" s="651"/>
      <c r="DP398" s="651"/>
      <c r="DQ398" s="651"/>
      <c r="DR398" s="651"/>
      <c r="DS398" s="651"/>
      <c r="DT398" s="651"/>
      <c r="DU398" s="651"/>
      <c r="DV398" s="651"/>
      <c r="DW398" s="651"/>
      <c r="DX398" s="651"/>
      <c r="DY398" s="651"/>
    </row>
    <row r="399" ht="12.0" customHeight="1">
      <c r="A399" s="651"/>
      <c r="B399" s="651"/>
      <c r="C399" s="651"/>
      <c r="D399" s="651"/>
      <c r="E399" s="651"/>
      <c r="F399" s="651"/>
      <c r="G399" s="651"/>
      <c r="H399" s="651"/>
      <c r="I399" s="651"/>
      <c r="J399" s="651"/>
      <c r="K399" s="651"/>
      <c r="L399" s="651"/>
      <c r="M399" s="651"/>
      <c r="N399" s="651"/>
      <c r="O399" s="651"/>
      <c r="P399" s="651"/>
      <c r="Q399" s="651"/>
      <c r="R399" s="651"/>
      <c r="S399" s="651"/>
      <c r="T399" s="651"/>
      <c r="U399" s="651"/>
      <c r="V399" s="651"/>
      <c r="W399" s="651"/>
      <c r="X399" s="651"/>
      <c r="Y399" s="651"/>
      <c r="Z399" s="651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651"/>
      <c r="BL399" s="651"/>
      <c r="BM399" s="651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  <c r="BX399" s="651"/>
      <c r="BY399" s="651"/>
      <c r="BZ399" s="651"/>
      <c r="CA399" s="651"/>
      <c r="CB399" s="651"/>
      <c r="CC399" s="651"/>
      <c r="CD399" s="651"/>
      <c r="CE399" s="651"/>
      <c r="CF399" s="651"/>
      <c r="CG399" s="651"/>
      <c r="CH399" s="651"/>
      <c r="CI399" s="651"/>
      <c r="CJ399" s="651"/>
      <c r="CK399" s="651"/>
      <c r="CL399" s="651"/>
      <c r="CM399" s="651"/>
      <c r="CN399" s="651"/>
      <c r="CO399" s="651"/>
      <c r="CP399" s="651"/>
      <c r="CQ399" s="651"/>
      <c r="CR399" s="651"/>
      <c r="CS399" s="651"/>
      <c r="CT399" s="651"/>
      <c r="CU399" s="651"/>
      <c r="CV399" s="651"/>
      <c r="CW399" s="651"/>
      <c r="CX399" s="651"/>
      <c r="CY399" s="651"/>
      <c r="CZ399" s="651"/>
      <c r="DA399" s="651"/>
      <c r="DB399" s="651"/>
      <c r="DC399" s="651"/>
      <c r="DD399" s="651"/>
      <c r="DE399" s="651"/>
      <c r="DF399" s="651"/>
      <c r="DG399" s="651"/>
      <c r="DH399" s="651"/>
      <c r="DI399" s="651"/>
      <c r="DJ399" s="651"/>
      <c r="DK399" s="651"/>
      <c r="DL399" s="651"/>
      <c r="DM399" s="651"/>
      <c r="DN399" s="651"/>
      <c r="DO399" s="651"/>
      <c r="DP399" s="651"/>
      <c r="DQ399" s="651"/>
      <c r="DR399" s="651"/>
      <c r="DS399" s="651"/>
      <c r="DT399" s="651"/>
      <c r="DU399" s="651"/>
      <c r="DV399" s="651"/>
      <c r="DW399" s="651"/>
      <c r="DX399" s="651"/>
      <c r="DY399" s="651"/>
    </row>
    <row r="400" ht="12.0" customHeight="1">
      <c r="A400" s="651"/>
      <c r="B400" s="651"/>
      <c r="C400" s="651"/>
      <c r="D400" s="651"/>
      <c r="E400" s="651"/>
      <c r="F400" s="651"/>
      <c r="G400" s="651"/>
      <c r="H400" s="651"/>
      <c r="I400" s="651"/>
      <c r="J400" s="651"/>
      <c r="K400" s="651"/>
      <c r="L400" s="651"/>
      <c r="M400" s="651"/>
      <c r="N400" s="651"/>
      <c r="O400" s="651"/>
      <c r="P400" s="651"/>
      <c r="Q400" s="651"/>
      <c r="R400" s="651"/>
      <c r="S400" s="651"/>
      <c r="T400" s="651"/>
      <c r="U400" s="651"/>
      <c r="V400" s="651"/>
      <c r="W400" s="651"/>
      <c r="X400" s="651"/>
      <c r="Y400" s="651"/>
      <c r="Z400" s="651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651"/>
      <c r="BL400" s="651"/>
      <c r="BM400" s="651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  <c r="BX400" s="651"/>
      <c r="BY400" s="651"/>
      <c r="BZ400" s="651"/>
      <c r="CA400" s="651"/>
      <c r="CB400" s="651"/>
      <c r="CC400" s="651"/>
      <c r="CD400" s="651"/>
      <c r="CE400" s="651"/>
      <c r="CF400" s="651"/>
      <c r="CG400" s="651"/>
      <c r="CH400" s="651"/>
      <c r="CI400" s="651"/>
      <c r="CJ400" s="651"/>
      <c r="CK400" s="651"/>
      <c r="CL400" s="651"/>
      <c r="CM400" s="651"/>
      <c r="CN400" s="651"/>
      <c r="CO400" s="651"/>
      <c r="CP400" s="651"/>
      <c r="CQ400" s="651"/>
      <c r="CR400" s="651"/>
      <c r="CS400" s="651"/>
      <c r="CT400" s="651"/>
      <c r="CU400" s="651"/>
      <c r="CV400" s="651"/>
      <c r="CW400" s="651"/>
      <c r="CX400" s="651"/>
      <c r="CY400" s="651"/>
      <c r="CZ400" s="651"/>
      <c r="DA400" s="651"/>
      <c r="DB400" s="651"/>
      <c r="DC400" s="651"/>
      <c r="DD400" s="651"/>
      <c r="DE400" s="651"/>
      <c r="DF400" s="651"/>
      <c r="DG400" s="651"/>
      <c r="DH400" s="651"/>
      <c r="DI400" s="651"/>
      <c r="DJ400" s="651"/>
      <c r="DK400" s="651"/>
      <c r="DL400" s="651"/>
      <c r="DM400" s="651"/>
      <c r="DN400" s="651"/>
      <c r="DO400" s="651"/>
      <c r="DP400" s="651"/>
      <c r="DQ400" s="651"/>
      <c r="DR400" s="651"/>
      <c r="DS400" s="651"/>
      <c r="DT400" s="651"/>
      <c r="DU400" s="651"/>
      <c r="DV400" s="651"/>
      <c r="DW400" s="651"/>
      <c r="DX400" s="651"/>
      <c r="DY400" s="651"/>
    </row>
    <row r="401" ht="12.0" customHeight="1">
      <c r="A401" s="651"/>
      <c r="B401" s="651"/>
      <c r="C401" s="651"/>
      <c r="D401" s="651"/>
      <c r="E401" s="651"/>
      <c r="F401" s="651"/>
      <c r="G401" s="651"/>
      <c r="H401" s="651"/>
      <c r="I401" s="651"/>
      <c r="J401" s="651"/>
      <c r="K401" s="651"/>
      <c r="L401" s="651"/>
      <c r="M401" s="651"/>
      <c r="N401" s="651"/>
      <c r="O401" s="651"/>
      <c r="P401" s="651"/>
      <c r="Q401" s="651"/>
      <c r="R401" s="651"/>
      <c r="S401" s="651"/>
      <c r="T401" s="651"/>
      <c r="U401" s="651"/>
      <c r="V401" s="651"/>
      <c r="W401" s="651"/>
      <c r="X401" s="651"/>
      <c r="Y401" s="651"/>
      <c r="Z401" s="651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51"/>
      <c r="BL401" s="651"/>
      <c r="BM401" s="651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  <c r="BX401" s="651"/>
      <c r="BY401" s="651"/>
      <c r="BZ401" s="651"/>
      <c r="CA401" s="651"/>
      <c r="CB401" s="651"/>
      <c r="CC401" s="651"/>
      <c r="CD401" s="651"/>
      <c r="CE401" s="651"/>
      <c r="CF401" s="651"/>
      <c r="CG401" s="651"/>
      <c r="CH401" s="651"/>
      <c r="CI401" s="651"/>
      <c r="CJ401" s="651"/>
      <c r="CK401" s="651"/>
      <c r="CL401" s="651"/>
      <c r="CM401" s="651"/>
      <c r="CN401" s="651"/>
      <c r="CO401" s="651"/>
      <c r="CP401" s="651"/>
      <c r="CQ401" s="651"/>
      <c r="CR401" s="651"/>
      <c r="CS401" s="651"/>
      <c r="CT401" s="651"/>
      <c r="CU401" s="651"/>
      <c r="CV401" s="651"/>
      <c r="CW401" s="651"/>
      <c r="CX401" s="651"/>
      <c r="CY401" s="651"/>
      <c r="CZ401" s="651"/>
      <c r="DA401" s="651"/>
      <c r="DB401" s="651"/>
      <c r="DC401" s="651"/>
      <c r="DD401" s="651"/>
      <c r="DE401" s="651"/>
      <c r="DF401" s="651"/>
      <c r="DG401" s="651"/>
      <c r="DH401" s="651"/>
      <c r="DI401" s="651"/>
      <c r="DJ401" s="651"/>
      <c r="DK401" s="651"/>
      <c r="DL401" s="651"/>
      <c r="DM401" s="651"/>
      <c r="DN401" s="651"/>
      <c r="DO401" s="651"/>
      <c r="DP401" s="651"/>
      <c r="DQ401" s="651"/>
      <c r="DR401" s="651"/>
      <c r="DS401" s="651"/>
      <c r="DT401" s="651"/>
      <c r="DU401" s="651"/>
      <c r="DV401" s="651"/>
      <c r="DW401" s="651"/>
      <c r="DX401" s="651"/>
      <c r="DY401" s="651"/>
    </row>
    <row r="402" ht="12.0" customHeight="1">
      <c r="A402" s="651"/>
      <c r="B402" s="651"/>
      <c r="C402" s="651"/>
      <c r="D402" s="651"/>
      <c r="E402" s="651"/>
      <c r="F402" s="651"/>
      <c r="G402" s="651"/>
      <c r="H402" s="651"/>
      <c r="I402" s="651"/>
      <c r="J402" s="651"/>
      <c r="K402" s="651"/>
      <c r="L402" s="651"/>
      <c r="M402" s="651"/>
      <c r="N402" s="651"/>
      <c r="O402" s="651"/>
      <c r="P402" s="651"/>
      <c r="Q402" s="651"/>
      <c r="R402" s="651"/>
      <c r="S402" s="651"/>
      <c r="T402" s="651"/>
      <c r="U402" s="651"/>
      <c r="V402" s="651"/>
      <c r="W402" s="651"/>
      <c r="X402" s="651"/>
      <c r="Y402" s="651"/>
      <c r="Z402" s="651"/>
      <c r="AA402" s="651"/>
      <c r="AB402" s="651"/>
      <c r="AC402" s="651"/>
      <c r="AD402" s="651"/>
      <c r="AE402" s="651"/>
      <c r="AF402" s="651"/>
      <c r="AG402" s="651"/>
      <c r="AH402" s="651"/>
      <c r="AI402" s="651"/>
      <c r="AJ402" s="651"/>
      <c r="AK402" s="651"/>
      <c r="AL402" s="651"/>
      <c r="AM402" s="651"/>
      <c r="AN402" s="651"/>
      <c r="AO402" s="651"/>
      <c r="AP402" s="651"/>
      <c r="AQ402" s="651"/>
      <c r="AR402" s="651"/>
      <c r="AS402" s="651"/>
      <c r="AT402" s="651"/>
      <c r="AU402" s="651"/>
      <c r="AV402" s="651"/>
      <c r="AW402" s="651"/>
      <c r="AX402" s="651"/>
      <c r="AY402" s="651"/>
      <c r="AZ402" s="651"/>
      <c r="BA402" s="651"/>
      <c r="BB402" s="651"/>
      <c r="BC402" s="651"/>
      <c r="BD402" s="651"/>
      <c r="BE402" s="651"/>
      <c r="BF402" s="651"/>
      <c r="BG402" s="651"/>
      <c r="BH402" s="651"/>
      <c r="BI402" s="651"/>
      <c r="BJ402" s="651"/>
      <c r="BK402" s="651"/>
      <c r="BL402" s="651"/>
      <c r="BM402" s="651"/>
      <c r="BN402" s="651"/>
      <c r="BO402" s="651"/>
      <c r="BP402" s="651"/>
      <c r="BQ402" s="651"/>
      <c r="BR402" s="651"/>
      <c r="BS402" s="651"/>
      <c r="BT402" s="651"/>
      <c r="BU402" s="651"/>
      <c r="BV402" s="651"/>
      <c r="BW402" s="651"/>
      <c r="BX402" s="651"/>
      <c r="BY402" s="651"/>
      <c r="BZ402" s="651"/>
      <c r="CA402" s="651"/>
      <c r="CB402" s="651"/>
      <c r="CC402" s="651"/>
      <c r="CD402" s="651"/>
      <c r="CE402" s="651"/>
      <c r="CF402" s="651"/>
      <c r="CG402" s="651"/>
      <c r="CH402" s="651"/>
      <c r="CI402" s="651"/>
      <c r="CJ402" s="651"/>
      <c r="CK402" s="651"/>
      <c r="CL402" s="651"/>
      <c r="CM402" s="651"/>
      <c r="CN402" s="651"/>
      <c r="CO402" s="651"/>
      <c r="CP402" s="651"/>
      <c r="CQ402" s="651"/>
      <c r="CR402" s="651"/>
      <c r="CS402" s="651"/>
      <c r="CT402" s="651"/>
      <c r="CU402" s="651"/>
      <c r="CV402" s="651"/>
      <c r="CW402" s="651"/>
      <c r="CX402" s="651"/>
      <c r="CY402" s="651"/>
      <c r="CZ402" s="651"/>
      <c r="DA402" s="651"/>
      <c r="DB402" s="651"/>
      <c r="DC402" s="651"/>
      <c r="DD402" s="651"/>
      <c r="DE402" s="651"/>
      <c r="DF402" s="651"/>
      <c r="DG402" s="651"/>
      <c r="DH402" s="651"/>
      <c r="DI402" s="651"/>
      <c r="DJ402" s="651"/>
      <c r="DK402" s="651"/>
      <c r="DL402" s="651"/>
      <c r="DM402" s="651"/>
      <c r="DN402" s="651"/>
      <c r="DO402" s="651"/>
      <c r="DP402" s="651"/>
      <c r="DQ402" s="651"/>
      <c r="DR402" s="651"/>
      <c r="DS402" s="651"/>
      <c r="DT402" s="651"/>
      <c r="DU402" s="651"/>
      <c r="DV402" s="651"/>
      <c r="DW402" s="651"/>
      <c r="DX402" s="651"/>
      <c r="DY402" s="651"/>
    </row>
    <row r="403" ht="12.0" customHeight="1">
      <c r="A403" s="651"/>
      <c r="B403" s="651"/>
      <c r="C403" s="651"/>
      <c r="D403" s="651"/>
      <c r="E403" s="651"/>
      <c r="F403" s="651"/>
      <c r="G403" s="651"/>
      <c r="H403" s="651"/>
      <c r="I403" s="651"/>
      <c r="J403" s="651"/>
      <c r="K403" s="651"/>
      <c r="L403" s="651"/>
      <c r="M403" s="651"/>
      <c r="N403" s="651"/>
      <c r="O403" s="651"/>
      <c r="P403" s="651"/>
      <c r="Q403" s="651"/>
      <c r="R403" s="651"/>
      <c r="S403" s="651"/>
      <c r="T403" s="651"/>
      <c r="U403" s="651"/>
      <c r="V403" s="651"/>
      <c r="W403" s="651"/>
      <c r="X403" s="651"/>
      <c r="Y403" s="651"/>
      <c r="Z403" s="651"/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651"/>
      <c r="BL403" s="651"/>
      <c r="BM403" s="651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  <c r="BX403" s="651"/>
      <c r="BY403" s="651"/>
      <c r="BZ403" s="651"/>
      <c r="CA403" s="651"/>
      <c r="CB403" s="651"/>
      <c r="CC403" s="651"/>
      <c r="CD403" s="651"/>
      <c r="CE403" s="651"/>
      <c r="CF403" s="651"/>
      <c r="CG403" s="651"/>
      <c r="CH403" s="651"/>
      <c r="CI403" s="651"/>
      <c r="CJ403" s="651"/>
      <c r="CK403" s="651"/>
      <c r="CL403" s="651"/>
      <c r="CM403" s="651"/>
      <c r="CN403" s="651"/>
      <c r="CO403" s="651"/>
      <c r="CP403" s="651"/>
      <c r="CQ403" s="651"/>
      <c r="CR403" s="651"/>
      <c r="CS403" s="651"/>
      <c r="CT403" s="651"/>
      <c r="CU403" s="651"/>
      <c r="CV403" s="651"/>
      <c r="CW403" s="651"/>
      <c r="CX403" s="651"/>
      <c r="CY403" s="651"/>
      <c r="CZ403" s="651"/>
      <c r="DA403" s="651"/>
      <c r="DB403" s="651"/>
      <c r="DC403" s="651"/>
      <c r="DD403" s="651"/>
      <c r="DE403" s="651"/>
      <c r="DF403" s="651"/>
      <c r="DG403" s="651"/>
      <c r="DH403" s="651"/>
      <c r="DI403" s="651"/>
      <c r="DJ403" s="651"/>
      <c r="DK403" s="651"/>
      <c r="DL403" s="651"/>
      <c r="DM403" s="651"/>
      <c r="DN403" s="651"/>
      <c r="DO403" s="651"/>
      <c r="DP403" s="651"/>
      <c r="DQ403" s="651"/>
      <c r="DR403" s="651"/>
      <c r="DS403" s="651"/>
      <c r="DT403" s="651"/>
      <c r="DU403" s="651"/>
      <c r="DV403" s="651"/>
      <c r="DW403" s="651"/>
      <c r="DX403" s="651"/>
      <c r="DY403" s="651"/>
    </row>
    <row r="404" ht="12.0" customHeight="1">
      <c r="A404" s="651"/>
      <c r="B404" s="651"/>
      <c r="C404" s="651"/>
      <c r="D404" s="651"/>
      <c r="E404" s="651"/>
      <c r="F404" s="651"/>
      <c r="G404" s="651"/>
      <c r="H404" s="651"/>
      <c r="I404" s="651"/>
      <c r="J404" s="651"/>
      <c r="K404" s="651"/>
      <c r="L404" s="651"/>
      <c r="M404" s="651"/>
      <c r="N404" s="651"/>
      <c r="O404" s="651"/>
      <c r="P404" s="651"/>
      <c r="Q404" s="651"/>
      <c r="R404" s="651"/>
      <c r="S404" s="651"/>
      <c r="T404" s="651"/>
      <c r="U404" s="651"/>
      <c r="V404" s="651"/>
      <c r="W404" s="651"/>
      <c r="X404" s="651"/>
      <c r="Y404" s="651"/>
      <c r="Z404" s="651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651"/>
      <c r="BL404" s="651"/>
      <c r="BM404" s="651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  <c r="BX404" s="651"/>
      <c r="BY404" s="651"/>
      <c r="BZ404" s="651"/>
      <c r="CA404" s="651"/>
      <c r="CB404" s="651"/>
      <c r="CC404" s="651"/>
      <c r="CD404" s="651"/>
      <c r="CE404" s="651"/>
      <c r="CF404" s="651"/>
      <c r="CG404" s="651"/>
      <c r="CH404" s="651"/>
      <c r="CI404" s="651"/>
      <c r="CJ404" s="651"/>
      <c r="CK404" s="651"/>
      <c r="CL404" s="651"/>
      <c r="CM404" s="651"/>
      <c r="CN404" s="651"/>
      <c r="CO404" s="651"/>
      <c r="CP404" s="651"/>
      <c r="CQ404" s="651"/>
      <c r="CR404" s="651"/>
      <c r="CS404" s="651"/>
      <c r="CT404" s="651"/>
      <c r="CU404" s="651"/>
      <c r="CV404" s="651"/>
      <c r="CW404" s="651"/>
      <c r="CX404" s="651"/>
      <c r="CY404" s="651"/>
      <c r="CZ404" s="651"/>
      <c r="DA404" s="651"/>
      <c r="DB404" s="651"/>
      <c r="DC404" s="651"/>
      <c r="DD404" s="651"/>
      <c r="DE404" s="651"/>
      <c r="DF404" s="651"/>
      <c r="DG404" s="651"/>
      <c r="DH404" s="651"/>
      <c r="DI404" s="651"/>
      <c r="DJ404" s="651"/>
      <c r="DK404" s="651"/>
      <c r="DL404" s="651"/>
      <c r="DM404" s="651"/>
      <c r="DN404" s="651"/>
      <c r="DO404" s="651"/>
      <c r="DP404" s="651"/>
      <c r="DQ404" s="651"/>
      <c r="DR404" s="651"/>
      <c r="DS404" s="651"/>
      <c r="DT404" s="651"/>
      <c r="DU404" s="651"/>
      <c r="DV404" s="651"/>
      <c r="DW404" s="651"/>
      <c r="DX404" s="651"/>
      <c r="DY404" s="651"/>
    </row>
    <row r="405" ht="12.0" customHeight="1">
      <c r="A405" s="651"/>
      <c r="B405" s="651"/>
      <c r="C405" s="651"/>
      <c r="D405" s="651"/>
      <c r="E405" s="651"/>
      <c r="F405" s="651"/>
      <c r="G405" s="651"/>
      <c r="H405" s="651"/>
      <c r="I405" s="651"/>
      <c r="J405" s="651"/>
      <c r="K405" s="651"/>
      <c r="L405" s="651"/>
      <c r="M405" s="651"/>
      <c r="N405" s="651"/>
      <c r="O405" s="651"/>
      <c r="P405" s="651"/>
      <c r="Q405" s="651"/>
      <c r="R405" s="651"/>
      <c r="S405" s="651"/>
      <c r="T405" s="651"/>
      <c r="U405" s="651"/>
      <c r="V405" s="651"/>
      <c r="W405" s="651"/>
      <c r="X405" s="651"/>
      <c r="Y405" s="651"/>
      <c r="Z405" s="651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651"/>
      <c r="BL405" s="651"/>
      <c r="BM405" s="651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  <c r="BX405" s="651"/>
      <c r="BY405" s="651"/>
      <c r="BZ405" s="651"/>
      <c r="CA405" s="651"/>
      <c r="CB405" s="651"/>
      <c r="CC405" s="651"/>
      <c r="CD405" s="651"/>
      <c r="CE405" s="651"/>
      <c r="CF405" s="651"/>
      <c r="CG405" s="651"/>
      <c r="CH405" s="651"/>
      <c r="CI405" s="651"/>
      <c r="CJ405" s="651"/>
      <c r="CK405" s="651"/>
      <c r="CL405" s="651"/>
      <c r="CM405" s="651"/>
      <c r="CN405" s="651"/>
      <c r="CO405" s="651"/>
      <c r="CP405" s="651"/>
      <c r="CQ405" s="651"/>
      <c r="CR405" s="651"/>
      <c r="CS405" s="651"/>
      <c r="CT405" s="651"/>
      <c r="CU405" s="651"/>
      <c r="CV405" s="651"/>
      <c r="CW405" s="651"/>
      <c r="CX405" s="651"/>
      <c r="CY405" s="651"/>
      <c r="CZ405" s="651"/>
      <c r="DA405" s="651"/>
      <c r="DB405" s="651"/>
      <c r="DC405" s="651"/>
      <c r="DD405" s="651"/>
      <c r="DE405" s="651"/>
      <c r="DF405" s="651"/>
      <c r="DG405" s="651"/>
      <c r="DH405" s="651"/>
      <c r="DI405" s="651"/>
      <c r="DJ405" s="651"/>
      <c r="DK405" s="651"/>
      <c r="DL405" s="651"/>
      <c r="DM405" s="651"/>
      <c r="DN405" s="651"/>
      <c r="DO405" s="651"/>
      <c r="DP405" s="651"/>
      <c r="DQ405" s="651"/>
      <c r="DR405" s="651"/>
      <c r="DS405" s="651"/>
      <c r="DT405" s="651"/>
      <c r="DU405" s="651"/>
      <c r="DV405" s="651"/>
      <c r="DW405" s="651"/>
      <c r="DX405" s="651"/>
      <c r="DY405" s="651"/>
    </row>
    <row r="406" ht="12.0" customHeight="1">
      <c r="A406" s="651"/>
      <c r="B406" s="651"/>
      <c r="C406" s="651"/>
      <c r="D406" s="651"/>
      <c r="E406" s="651"/>
      <c r="F406" s="651"/>
      <c r="G406" s="651"/>
      <c r="H406" s="651"/>
      <c r="I406" s="651"/>
      <c r="J406" s="651"/>
      <c r="K406" s="651"/>
      <c r="L406" s="651"/>
      <c r="M406" s="651"/>
      <c r="N406" s="651"/>
      <c r="O406" s="651"/>
      <c r="P406" s="651"/>
      <c r="Q406" s="651"/>
      <c r="R406" s="651"/>
      <c r="S406" s="651"/>
      <c r="T406" s="651"/>
      <c r="U406" s="651"/>
      <c r="V406" s="651"/>
      <c r="W406" s="651"/>
      <c r="X406" s="651"/>
      <c r="Y406" s="651"/>
      <c r="Z406" s="651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51"/>
      <c r="BL406" s="651"/>
      <c r="BM406" s="651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  <c r="BX406" s="651"/>
      <c r="BY406" s="651"/>
      <c r="BZ406" s="651"/>
      <c r="CA406" s="651"/>
      <c r="CB406" s="651"/>
      <c r="CC406" s="651"/>
      <c r="CD406" s="651"/>
      <c r="CE406" s="651"/>
      <c r="CF406" s="651"/>
      <c r="CG406" s="651"/>
      <c r="CH406" s="651"/>
      <c r="CI406" s="651"/>
      <c r="CJ406" s="651"/>
      <c r="CK406" s="651"/>
      <c r="CL406" s="651"/>
      <c r="CM406" s="651"/>
      <c r="CN406" s="651"/>
      <c r="CO406" s="651"/>
      <c r="CP406" s="651"/>
      <c r="CQ406" s="651"/>
      <c r="CR406" s="651"/>
      <c r="CS406" s="651"/>
      <c r="CT406" s="651"/>
      <c r="CU406" s="651"/>
      <c r="CV406" s="651"/>
      <c r="CW406" s="651"/>
      <c r="CX406" s="651"/>
      <c r="CY406" s="651"/>
      <c r="CZ406" s="651"/>
      <c r="DA406" s="651"/>
      <c r="DB406" s="651"/>
      <c r="DC406" s="651"/>
      <c r="DD406" s="651"/>
      <c r="DE406" s="651"/>
      <c r="DF406" s="651"/>
      <c r="DG406" s="651"/>
      <c r="DH406" s="651"/>
      <c r="DI406" s="651"/>
      <c r="DJ406" s="651"/>
      <c r="DK406" s="651"/>
      <c r="DL406" s="651"/>
      <c r="DM406" s="651"/>
      <c r="DN406" s="651"/>
      <c r="DO406" s="651"/>
      <c r="DP406" s="651"/>
      <c r="DQ406" s="651"/>
      <c r="DR406" s="651"/>
      <c r="DS406" s="651"/>
      <c r="DT406" s="651"/>
      <c r="DU406" s="651"/>
      <c r="DV406" s="651"/>
      <c r="DW406" s="651"/>
      <c r="DX406" s="651"/>
      <c r="DY406" s="651"/>
    </row>
    <row r="407" ht="12.0" customHeight="1">
      <c r="A407" s="651"/>
      <c r="B407" s="651"/>
      <c r="C407" s="651"/>
      <c r="D407" s="651"/>
      <c r="E407" s="651"/>
      <c r="F407" s="651"/>
      <c r="G407" s="651"/>
      <c r="H407" s="651"/>
      <c r="I407" s="651"/>
      <c r="J407" s="651"/>
      <c r="K407" s="651"/>
      <c r="L407" s="651"/>
      <c r="M407" s="651"/>
      <c r="N407" s="651"/>
      <c r="O407" s="651"/>
      <c r="P407" s="651"/>
      <c r="Q407" s="651"/>
      <c r="R407" s="651"/>
      <c r="S407" s="651"/>
      <c r="T407" s="651"/>
      <c r="U407" s="651"/>
      <c r="V407" s="651"/>
      <c r="W407" s="651"/>
      <c r="X407" s="651"/>
      <c r="Y407" s="651"/>
      <c r="Z407" s="651"/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651"/>
      <c r="BL407" s="651"/>
      <c r="BM407" s="651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  <c r="BX407" s="651"/>
      <c r="BY407" s="651"/>
      <c r="BZ407" s="651"/>
      <c r="CA407" s="651"/>
      <c r="CB407" s="651"/>
      <c r="CC407" s="651"/>
      <c r="CD407" s="651"/>
      <c r="CE407" s="651"/>
      <c r="CF407" s="651"/>
      <c r="CG407" s="651"/>
      <c r="CH407" s="651"/>
      <c r="CI407" s="651"/>
      <c r="CJ407" s="651"/>
      <c r="CK407" s="651"/>
      <c r="CL407" s="651"/>
      <c r="CM407" s="651"/>
      <c r="CN407" s="651"/>
      <c r="CO407" s="651"/>
      <c r="CP407" s="651"/>
      <c r="CQ407" s="651"/>
      <c r="CR407" s="651"/>
      <c r="CS407" s="651"/>
      <c r="CT407" s="651"/>
      <c r="CU407" s="651"/>
      <c r="CV407" s="651"/>
      <c r="CW407" s="651"/>
      <c r="CX407" s="651"/>
      <c r="CY407" s="651"/>
      <c r="CZ407" s="651"/>
      <c r="DA407" s="651"/>
      <c r="DB407" s="651"/>
      <c r="DC407" s="651"/>
      <c r="DD407" s="651"/>
      <c r="DE407" s="651"/>
      <c r="DF407" s="651"/>
      <c r="DG407" s="651"/>
      <c r="DH407" s="651"/>
      <c r="DI407" s="651"/>
      <c r="DJ407" s="651"/>
      <c r="DK407" s="651"/>
      <c r="DL407" s="651"/>
      <c r="DM407" s="651"/>
      <c r="DN407" s="651"/>
      <c r="DO407" s="651"/>
      <c r="DP407" s="651"/>
      <c r="DQ407" s="651"/>
      <c r="DR407" s="651"/>
      <c r="DS407" s="651"/>
      <c r="DT407" s="651"/>
      <c r="DU407" s="651"/>
      <c r="DV407" s="651"/>
      <c r="DW407" s="651"/>
      <c r="DX407" s="651"/>
      <c r="DY407" s="651"/>
    </row>
    <row r="408" ht="12.0" customHeight="1">
      <c r="A408" s="651"/>
      <c r="B408" s="651"/>
      <c r="C408" s="651"/>
      <c r="D408" s="651"/>
      <c r="E408" s="651"/>
      <c r="F408" s="651"/>
      <c r="G408" s="651"/>
      <c r="H408" s="651"/>
      <c r="I408" s="651"/>
      <c r="J408" s="651"/>
      <c r="K408" s="651"/>
      <c r="L408" s="651"/>
      <c r="M408" s="651"/>
      <c r="N408" s="651"/>
      <c r="O408" s="651"/>
      <c r="P408" s="651"/>
      <c r="Q408" s="651"/>
      <c r="R408" s="651"/>
      <c r="S408" s="651"/>
      <c r="T408" s="651"/>
      <c r="U408" s="651"/>
      <c r="V408" s="651"/>
      <c r="W408" s="651"/>
      <c r="X408" s="651"/>
      <c r="Y408" s="651"/>
      <c r="Z408" s="651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651"/>
      <c r="BL408" s="651"/>
      <c r="BM408" s="651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  <c r="BX408" s="651"/>
      <c r="BY408" s="651"/>
      <c r="BZ408" s="651"/>
      <c r="CA408" s="651"/>
      <c r="CB408" s="651"/>
      <c r="CC408" s="651"/>
      <c r="CD408" s="651"/>
      <c r="CE408" s="651"/>
      <c r="CF408" s="651"/>
      <c r="CG408" s="651"/>
      <c r="CH408" s="651"/>
      <c r="CI408" s="651"/>
      <c r="CJ408" s="651"/>
      <c r="CK408" s="651"/>
      <c r="CL408" s="651"/>
      <c r="CM408" s="651"/>
      <c r="CN408" s="651"/>
      <c r="CO408" s="651"/>
      <c r="CP408" s="651"/>
      <c r="CQ408" s="651"/>
      <c r="CR408" s="651"/>
      <c r="CS408" s="651"/>
      <c r="CT408" s="651"/>
      <c r="CU408" s="651"/>
      <c r="CV408" s="651"/>
      <c r="CW408" s="651"/>
      <c r="CX408" s="651"/>
      <c r="CY408" s="651"/>
      <c r="CZ408" s="651"/>
      <c r="DA408" s="651"/>
      <c r="DB408" s="651"/>
      <c r="DC408" s="651"/>
      <c r="DD408" s="651"/>
      <c r="DE408" s="651"/>
      <c r="DF408" s="651"/>
      <c r="DG408" s="651"/>
      <c r="DH408" s="651"/>
      <c r="DI408" s="651"/>
      <c r="DJ408" s="651"/>
      <c r="DK408" s="651"/>
      <c r="DL408" s="651"/>
      <c r="DM408" s="651"/>
      <c r="DN408" s="651"/>
      <c r="DO408" s="651"/>
      <c r="DP408" s="651"/>
      <c r="DQ408" s="651"/>
      <c r="DR408" s="651"/>
      <c r="DS408" s="651"/>
      <c r="DT408" s="651"/>
      <c r="DU408" s="651"/>
      <c r="DV408" s="651"/>
      <c r="DW408" s="651"/>
      <c r="DX408" s="651"/>
      <c r="DY408" s="651"/>
    </row>
    <row r="409" ht="12.0" customHeight="1">
      <c r="A409" s="651"/>
      <c r="B409" s="651"/>
      <c r="C409" s="651"/>
      <c r="D409" s="651"/>
      <c r="E409" s="651"/>
      <c r="F409" s="651"/>
      <c r="G409" s="651"/>
      <c r="H409" s="651"/>
      <c r="I409" s="651"/>
      <c r="J409" s="651"/>
      <c r="K409" s="651"/>
      <c r="L409" s="651"/>
      <c r="M409" s="651"/>
      <c r="N409" s="651"/>
      <c r="O409" s="651"/>
      <c r="P409" s="651"/>
      <c r="Q409" s="651"/>
      <c r="R409" s="651"/>
      <c r="S409" s="651"/>
      <c r="T409" s="651"/>
      <c r="U409" s="651"/>
      <c r="V409" s="651"/>
      <c r="W409" s="651"/>
      <c r="X409" s="651"/>
      <c r="Y409" s="651"/>
      <c r="Z409" s="651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651"/>
      <c r="BL409" s="651"/>
      <c r="BM409" s="651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  <c r="BX409" s="651"/>
      <c r="BY409" s="651"/>
      <c r="BZ409" s="651"/>
      <c r="CA409" s="651"/>
      <c r="CB409" s="651"/>
      <c r="CC409" s="651"/>
      <c r="CD409" s="651"/>
      <c r="CE409" s="651"/>
      <c r="CF409" s="651"/>
      <c r="CG409" s="651"/>
      <c r="CH409" s="651"/>
      <c r="CI409" s="651"/>
      <c r="CJ409" s="651"/>
      <c r="CK409" s="651"/>
      <c r="CL409" s="651"/>
      <c r="CM409" s="651"/>
      <c r="CN409" s="651"/>
      <c r="CO409" s="651"/>
      <c r="CP409" s="651"/>
      <c r="CQ409" s="651"/>
      <c r="CR409" s="651"/>
      <c r="CS409" s="651"/>
      <c r="CT409" s="651"/>
      <c r="CU409" s="651"/>
      <c r="CV409" s="651"/>
      <c r="CW409" s="651"/>
      <c r="CX409" s="651"/>
      <c r="CY409" s="651"/>
      <c r="CZ409" s="651"/>
      <c r="DA409" s="651"/>
      <c r="DB409" s="651"/>
      <c r="DC409" s="651"/>
      <c r="DD409" s="651"/>
      <c r="DE409" s="651"/>
      <c r="DF409" s="651"/>
      <c r="DG409" s="651"/>
      <c r="DH409" s="651"/>
      <c r="DI409" s="651"/>
      <c r="DJ409" s="651"/>
      <c r="DK409" s="651"/>
      <c r="DL409" s="651"/>
      <c r="DM409" s="651"/>
      <c r="DN409" s="651"/>
      <c r="DO409" s="651"/>
      <c r="DP409" s="651"/>
      <c r="DQ409" s="651"/>
      <c r="DR409" s="651"/>
      <c r="DS409" s="651"/>
      <c r="DT409" s="651"/>
      <c r="DU409" s="651"/>
      <c r="DV409" s="651"/>
      <c r="DW409" s="651"/>
      <c r="DX409" s="651"/>
      <c r="DY409" s="651"/>
    </row>
    <row r="410" ht="12.0" customHeight="1">
      <c r="A410" s="651"/>
      <c r="B410" s="651"/>
      <c r="C410" s="651"/>
      <c r="D410" s="651"/>
      <c r="E410" s="651"/>
      <c r="F410" s="651"/>
      <c r="G410" s="651"/>
      <c r="H410" s="651"/>
      <c r="I410" s="651"/>
      <c r="J410" s="651"/>
      <c r="K410" s="651"/>
      <c r="L410" s="651"/>
      <c r="M410" s="651"/>
      <c r="N410" s="651"/>
      <c r="O410" s="651"/>
      <c r="P410" s="651"/>
      <c r="Q410" s="651"/>
      <c r="R410" s="651"/>
      <c r="S410" s="651"/>
      <c r="T410" s="651"/>
      <c r="U410" s="651"/>
      <c r="V410" s="651"/>
      <c r="W410" s="651"/>
      <c r="X410" s="651"/>
      <c r="Y410" s="651"/>
      <c r="Z410" s="651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51"/>
      <c r="BL410" s="651"/>
      <c r="BM410" s="651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  <c r="BX410" s="651"/>
      <c r="BY410" s="651"/>
      <c r="BZ410" s="651"/>
      <c r="CA410" s="651"/>
      <c r="CB410" s="651"/>
      <c r="CC410" s="651"/>
      <c r="CD410" s="651"/>
      <c r="CE410" s="651"/>
      <c r="CF410" s="651"/>
      <c r="CG410" s="651"/>
      <c r="CH410" s="651"/>
      <c r="CI410" s="651"/>
      <c r="CJ410" s="651"/>
      <c r="CK410" s="651"/>
      <c r="CL410" s="651"/>
      <c r="CM410" s="651"/>
      <c r="CN410" s="651"/>
      <c r="CO410" s="651"/>
      <c r="CP410" s="651"/>
      <c r="CQ410" s="651"/>
      <c r="CR410" s="651"/>
      <c r="CS410" s="651"/>
      <c r="CT410" s="651"/>
      <c r="CU410" s="651"/>
      <c r="CV410" s="651"/>
      <c r="CW410" s="651"/>
      <c r="CX410" s="651"/>
      <c r="CY410" s="651"/>
      <c r="CZ410" s="651"/>
      <c r="DA410" s="651"/>
      <c r="DB410" s="651"/>
      <c r="DC410" s="651"/>
      <c r="DD410" s="651"/>
      <c r="DE410" s="651"/>
      <c r="DF410" s="651"/>
      <c r="DG410" s="651"/>
      <c r="DH410" s="651"/>
      <c r="DI410" s="651"/>
      <c r="DJ410" s="651"/>
      <c r="DK410" s="651"/>
      <c r="DL410" s="651"/>
      <c r="DM410" s="651"/>
      <c r="DN410" s="651"/>
      <c r="DO410" s="651"/>
      <c r="DP410" s="651"/>
      <c r="DQ410" s="651"/>
      <c r="DR410" s="651"/>
      <c r="DS410" s="651"/>
      <c r="DT410" s="651"/>
      <c r="DU410" s="651"/>
      <c r="DV410" s="651"/>
      <c r="DW410" s="651"/>
      <c r="DX410" s="651"/>
      <c r="DY410" s="651"/>
    </row>
    <row r="411" ht="12.0" customHeight="1">
      <c r="A411" s="651"/>
      <c r="B411" s="651"/>
      <c r="C411" s="651"/>
      <c r="D411" s="651"/>
      <c r="E411" s="651"/>
      <c r="F411" s="651"/>
      <c r="G411" s="651"/>
      <c r="H411" s="651"/>
      <c r="I411" s="651"/>
      <c r="J411" s="651"/>
      <c r="K411" s="651"/>
      <c r="L411" s="651"/>
      <c r="M411" s="651"/>
      <c r="N411" s="651"/>
      <c r="O411" s="651"/>
      <c r="P411" s="651"/>
      <c r="Q411" s="651"/>
      <c r="R411" s="651"/>
      <c r="S411" s="651"/>
      <c r="T411" s="651"/>
      <c r="U411" s="651"/>
      <c r="V411" s="651"/>
      <c r="W411" s="651"/>
      <c r="X411" s="651"/>
      <c r="Y411" s="651"/>
      <c r="Z411" s="651"/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651"/>
      <c r="BL411" s="651"/>
      <c r="BM411" s="651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  <c r="BX411" s="651"/>
      <c r="BY411" s="651"/>
      <c r="BZ411" s="651"/>
      <c r="CA411" s="651"/>
      <c r="CB411" s="651"/>
      <c r="CC411" s="651"/>
      <c r="CD411" s="651"/>
      <c r="CE411" s="651"/>
      <c r="CF411" s="651"/>
      <c r="CG411" s="651"/>
      <c r="CH411" s="651"/>
      <c r="CI411" s="651"/>
      <c r="CJ411" s="651"/>
      <c r="CK411" s="651"/>
      <c r="CL411" s="651"/>
      <c r="CM411" s="651"/>
      <c r="CN411" s="651"/>
      <c r="CO411" s="651"/>
      <c r="CP411" s="651"/>
      <c r="CQ411" s="651"/>
      <c r="CR411" s="651"/>
      <c r="CS411" s="651"/>
      <c r="CT411" s="651"/>
      <c r="CU411" s="651"/>
      <c r="CV411" s="651"/>
      <c r="CW411" s="651"/>
      <c r="CX411" s="651"/>
      <c r="CY411" s="651"/>
      <c r="CZ411" s="651"/>
      <c r="DA411" s="651"/>
      <c r="DB411" s="651"/>
      <c r="DC411" s="651"/>
      <c r="DD411" s="651"/>
      <c r="DE411" s="651"/>
      <c r="DF411" s="651"/>
      <c r="DG411" s="651"/>
      <c r="DH411" s="651"/>
      <c r="DI411" s="651"/>
      <c r="DJ411" s="651"/>
      <c r="DK411" s="651"/>
      <c r="DL411" s="651"/>
      <c r="DM411" s="651"/>
      <c r="DN411" s="651"/>
      <c r="DO411" s="651"/>
      <c r="DP411" s="651"/>
      <c r="DQ411" s="651"/>
      <c r="DR411" s="651"/>
      <c r="DS411" s="651"/>
      <c r="DT411" s="651"/>
      <c r="DU411" s="651"/>
      <c r="DV411" s="651"/>
      <c r="DW411" s="651"/>
      <c r="DX411" s="651"/>
      <c r="DY411" s="651"/>
    </row>
    <row r="412" ht="12.0" customHeight="1">
      <c r="A412" s="651"/>
      <c r="B412" s="651"/>
      <c r="C412" s="651"/>
      <c r="D412" s="651"/>
      <c r="E412" s="651"/>
      <c r="F412" s="651"/>
      <c r="G412" s="651"/>
      <c r="H412" s="651"/>
      <c r="I412" s="651"/>
      <c r="J412" s="651"/>
      <c r="K412" s="651"/>
      <c r="L412" s="651"/>
      <c r="M412" s="651"/>
      <c r="N412" s="651"/>
      <c r="O412" s="651"/>
      <c r="P412" s="651"/>
      <c r="Q412" s="651"/>
      <c r="R412" s="651"/>
      <c r="S412" s="651"/>
      <c r="T412" s="651"/>
      <c r="U412" s="651"/>
      <c r="V412" s="651"/>
      <c r="W412" s="651"/>
      <c r="X412" s="651"/>
      <c r="Y412" s="651"/>
      <c r="Z412" s="651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651"/>
      <c r="BL412" s="651"/>
      <c r="BM412" s="651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  <c r="BX412" s="651"/>
      <c r="BY412" s="651"/>
      <c r="BZ412" s="651"/>
      <c r="CA412" s="651"/>
      <c r="CB412" s="651"/>
      <c r="CC412" s="651"/>
      <c r="CD412" s="651"/>
      <c r="CE412" s="651"/>
      <c r="CF412" s="651"/>
      <c r="CG412" s="651"/>
      <c r="CH412" s="651"/>
      <c r="CI412" s="651"/>
      <c r="CJ412" s="651"/>
      <c r="CK412" s="651"/>
      <c r="CL412" s="651"/>
      <c r="CM412" s="651"/>
      <c r="CN412" s="651"/>
      <c r="CO412" s="651"/>
      <c r="CP412" s="651"/>
      <c r="CQ412" s="651"/>
      <c r="CR412" s="651"/>
      <c r="CS412" s="651"/>
      <c r="CT412" s="651"/>
      <c r="CU412" s="651"/>
      <c r="CV412" s="651"/>
      <c r="CW412" s="651"/>
      <c r="CX412" s="651"/>
      <c r="CY412" s="651"/>
      <c r="CZ412" s="651"/>
      <c r="DA412" s="651"/>
      <c r="DB412" s="651"/>
      <c r="DC412" s="651"/>
      <c r="DD412" s="651"/>
      <c r="DE412" s="651"/>
      <c r="DF412" s="651"/>
      <c r="DG412" s="651"/>
      <c r="DH412" s="651"/>
      <c r="DI412" s="651"/>
      <c r="DJ412" s="651"/>
      <c r="DK412" s="651"/>
      <c r="DL412" s="651"/>
      <c r="DM412" s="651"/>
      <c r="DN412" s="651"/>
      <c r="DO412" s="651"/>
      <c r="DP412" s="651"/>
      <c r="DQ412" s="651"/>
      <c r="DR412" s="651"/>
      <c r="DS412" s="651"/>
      <c r="DT412" s="651"/>
      <c r="DU412" s="651"/>
      <c r="DV412" s="651"/>
      <c r="DW412" s="651"/>
      <c r="DX412" s="651"/>
      <c r="DY412" s="651"/>
    </row>
    <row r="413" ht="12.0" customHeight="1">
      <c r="A413" s="651"/>
      <c r="B413" s="651"/>
      <c r="C413" s="651"/>
      <c r="D413" s="651"/>
      <c r="E413" s="651"/>
      <c r="F413" s="651"/>
      <c r="G413" s="651"/>
      <c r="H413" s="651"/>
      <c r="I413" s="651"/>
      <c r="J413" s="651"/>
      <c r="K413" s="651"/>
      <c r="L413" s="651"/>
      <c r="M413" s="651"/>
      <c r="N413" s="651"/>
      <c r="O413" s="651"/>
      <c r="P413" s="651"/>
      <c r="Q413" s="651"/>
      <c r="R413" s="651"/>
      <c r="S413" s="651"/>
      <c r="T413" s="651"/>
      <c r="U413" s="651"/>
      <c r="V413" s="651"/>
      <c r="W413" s="651"/>
      <c r="X413" s="651"/>
      <c r="Y413" s="651"/>
      <c r="Z413" s="651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651"/>
      <c r="BL413" s="651"/>
      <c r="BM413" s="651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  <c r="BX413" s="651"/>
      <c r="BY413" s="651"/>
      <c r="BZ413" s="651"/>
      <c r="CA413" s="651"/>
      <c r="CB413" s="651"/>
      <c r="CC413" s="651"/>
      <c r="CD413" s="651"/>
      <c r="CE413" s="651"/>
      <c r="CF413" s="651"/>
      <c r="CG413" s="651"/>
      <c r="CH413" s="651"/>
      <c r="CI413" s="651"/>
      <c r="CJ413" s="651"/>
      <c r="CK413" s="651"/>
      <c r="CL413" s="651"/>
      <c r="CM413" s="651"/>
      <c r="CN413" s="651"/>
      <c r="CO413" s="651"/>
      <c r="CP413" s="651"/>
      <c r="CQ413" s="651"/>
      <c r="CR413" s="651"/>
      <c r="CS413" s="651"/>
      <c r="CT413" s="651"/>
      <c r="CU413" s="651"/>
      <c r="CV413" s="651"/>
      <c r="CW413" s="651"/>
      <c r="CX413" s="651"/>
      <c r="CY413" s="651"/>
      <c r="CZ413" s="651"/>
      <c r="DA413" s="651"/>
      <c r="DB413" s="651"/>
      <c r="DC413" s="651"/>
      <c r="DD413" s="651"/>
      <c r="DE413" s="651"/>
      <c r="DF413" s="651"/>
      <c r="DG413" s="651"/>
      <c r="DH413" s="651"/>
      <c r="DI413" s="651"/>
      <c r="DJ413" s="651"/>
      <c r="DK413" s="651"/>
      <c r="DL413" s="651"/>
      <c r="DM413" s="651"/>
      <c r="DN413" s="651"/>
      <c r="DO413" s="651"/>
      <c r="DP413" s="651"/>
      <c r="DQ413" s="651"/>
      <c r="DR413" s="651"/>
      <c r="DS413" s="651"/>
      <c r="DT413" s="651"/>
      <c r="DU413" s="651"/>
      <c r="DV413" s="651"/>
      <c r="DW413" s="651"/>
      <c r="DX413" s="651"/>
      <c r="DY413" s="651"/>
    </row>
    <row r="414" ht="12.0" customHeight="1">
      <c r="A414" s="651"/>
      <c r="B414" s="651"/>
      <c r="C414" s="651"/>
      <c r="D414" s="651"/>
      <c r="E414" s="651"/>
      <c r="F414" s="651"/>
      <c r="G414" s="651"/>
      <c r="H414" s="651"/>
      <c r="I414" s="651"/>
      <c r="J414" s="651"/>
      <c r="K414" s="651"/>
      <c r="L414" s="651"/>
      <c r="M414" s="651"/>
      <c r="N414" s="651"/>
      <c r="O414" s="651"/>
      <c r="P414" s="651"/>
      <c r="Q414" s="651"/>
      <c r="R414" s="651"/>
      <c r="S414" s="651"/>
      <c r="T414" s="651"/>
      <c r="U414" s="651"/>
      <c r="V414" s="651"/>
      <c r="W414" s="651"/>
      <c r="X414" s="651"/>
      <c r="Y414" s="651"/>
      <c r="Z414" s="651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51"/>
      <c r="BL414" s="651"/>
      <c r="BM414" s="651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  <c r="BX414" s="651"/>
      <c r="BY414" s="651"/>
      <c r="BZ414" s="651"/>
      <c r="CA414" s="651"/>
      <c r="CB414" s="651"/>
      <c r="CC414" s="651"/>
      <c r="CD414" s="651"/>
      <c r="CE414" s="651"/>
      <c r="CF414" s="651"/>
      <c r="CG414" s="651"/>
      <c r="CH414" s="651"/>
      <c r="CI414" s="651"/>
      <c r="CJ414" s="651"/>
      <c r="CK414" s="651"/>
      <c r="CL414" s="651"/>
      <c r="CM414" s="651"/>
      <c r="CN414" s="651"/>
      <c r="CO414" s="651"/>
      <c r="CP414" s="651"/>
      <c r="CQ414" s="651"/>
      <c r="CR414" s="651"/>
      <c r="CS414" s="651"/>
      <c r="CT414" s="651"/>
      <c r="CU414" s="651"/>
      <c r="CV414" s="651"/>
      <c r="CW414" s="651"/>
      <c r="CX414" s="651"/>
      <c r="CY414" s="651"/>
      <c r="CZ414" s="651"/>
      <c r="DA414" s="651"/>
      <c r="DB414" s="651"/>
      <c r="DC414" s="651"/>
      <c r="DD414" s="651"/>
      <c r="DE414" s="651"/>
      <c r="DF414" s="651"/>
      <c r="DG414" s="651"/>
      <c r="DH414" s="651"/>
      <c r="DI414" s="651"/>
      <c r="DJ414" s="651"/>
      <c r="DK414" s="651"/>
      <c r="DL414" s="651"/>
      <c r="DM414" s="651"/>
      <c r="DN414" s="651"/>
      <c r="DO414" s="651"/>
      <c r="DP414" s="651"/>
      <c r="DQ414" s="651"/>
      <c r="DR414" s="651"/>
      <c r="DS414" s="651"/>
      <c r="DT414" s="651"/>
      <c r="DU414" s="651"/>
      <c r="DV414" s="651"/>
      <c r="DW414" s="651"/>
      <c r="DX414" s="651"/>
      <c r="DY414" s="651"/>
    </row>
    <row r="415" ht="12.0" customHeight="1">
      <c r="A415" s="651"/>
      <c r="B415" s="651"/>
      <c r="C415" s="651"/>
      <c r="D415" s="651"/>
      <c r="E415" s="651"/>
      <c r="F415" s="651"/>
      <c r="G415" s="651"/>
      <c r="H415" s="651"/>
      <c r="I415" s="651"/>
      <c r="J415" s="651"/>
      <c r="K415" s="651"/>
      <c r="L415" s="651"/>
      <c r="M415" s="651"/>
      <c r="N415" s="651"/>
      <c r="O415" s="651"/>
      <c r="P415" s="651"/>
      <c r="Q415" s="651"/>
      <c r="R415" s="651"/>
      <c r="S415" s="651"/>
      <c r="T415" s="651"/>
      <c r="U415" s="651"/>
      <c r="V415" s="651"/>
      <c r="W415" s="651"/>
      <c r="X415" s="651"/>
      <c r="Y415" s="651"/>
      <c r="Z415" s="651"/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651"/>
      <c r="BL415" s="651"/>
      <c r="BM415" s="651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  <c r="BX415" s="651"/>
      <c r="BY415" s="651"/>
      <c r="BZ415" s="651"/>
      <c r="CA415" s="651"/>
      <c r="CB415" s="651"/>
      <c r="CC415" s="651"/>
      <c r="CD415" s="651"/>
      <c r="CE415" s="651"/>
      <c r="CF415" s="651"/>
      <c r="CG415" s="651"/>
      <c r="CH415" s="651"/>
      <c r="CI415" s="651"/>
      <c r="CJ415" s="651"/>
      <c r="CK415" s="651"/>
      <c r="CL415" s="651"/>
      <c r="CM415" s="651"/>
      <c r="CN415" s="651"/>
      <c r="CO415" s="651"/>
      <c r="CP415" s="651"/>
      <c r="CQ415" s="651"/>
      <c r="CR415" s="651"/>
      <c r="CS415" s="651"/>
      <c r="CT415" s="651"/>
      <c r="CU415" s="651"/>
      <c r="CV415" s="651"/>
      <c r="CW415" s="651"/>
      <c r="CX415" s="651"/>
      <c r="CY415" s="651"/>
      <c r="CZ415" s="651"/>
      <c r="DA415" s="651"/>
      <c r="DB415" s="651"/>
      <c r="DC415" s="651"/>
      <c r="DD415" s="651"/>
      <c r="DE415" s="651"/>
      <c r="DF415" s="651"/>
      <c r="DG415" s="651"/>
      <c r="DH415" s="651"/>
      <c r="DI415" s="651"/>
      <c r="DJ415" s="651"/>
      <c r="DK415" s="651"/>
      <c r="DL415" s="651"/>
      <c r="DM415" s="651"/>
      <c r="DN415" s="651"/>
      <c r="DO415" s="651"/>
      <c r="DP415" s="651"/>
      <c r="DQ415" s="651"/>
      <c r="DR415" s="651"/>
      <c r="DS415" s="651"/>
      <c r="DT415" s="651"/>
      <c r="DU415" s="651"/>
      <c r="DV415" s="651"/>
      <c r="DW415" s="651"/>
      <c r="DX415" s="651"/>
      <c r="DY415" s="651"/>
    </row>
    <row r="416" ht="12.0" customHeight="1">
      <c r="A416" s="651"/>
      <c r="B416" s="651"/>
      <c r="C416" s="651"/>
      <c r="D416" s="651"/>
      <c r="E416" s="651"/>
      <c r="F416" s="651"/>
      <c r="G416" s="651"/>
      <c r="H416" s="651"/>
      <c r="I416" s="651"/>
      <c r="J416" s="651"/>
      <c r="K416" s="651"/>
      <c r="L416" s="651"/>
      <c r="M416" s="651"/>
      <c r="N416" s="651"/>
      <c r="O416" s="651"/>
      <c r="P416" s="651"/>
      <c r="Q416" s="651"/>
      <c r="R416" s="651"/>
      <c r="S416" s="651"/>
      <c r="T416" s="651"/>
      <c r="U416" s="651"/>
      <c r="V416" s="651"/>
      <c r="W416" s="651"/>
      <c r="X416" s="651"/>
      <c r="Y416" s="651"/>
      <c r="Z416" s="651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651"/>
      <c r="BL416" s="651"/>
      <c r="BM416" s="651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  <c r="BX416" s="651"/>
      <c r="BY416" s="651"/>
      <c r="BZ416" s="651"/>
      <c r="CA416" s="651"/>
      <c r="CB416" s="651"/>
      <c r="CC416" s="651"/>
      <c r="CD416" s="651"/>
      <c r="CE416" s="651"/>
      <c r="CF416" s="651"/>
      <c r="CG416" s="651"/>
      <c r="CH416" s="651"/>
      <c r="CI416" s="651"/>
      <c r="CJ416" s="651"/>
      <c r="CK416" s="651"/>
      <c r="CL416" s="651"/>
      <c r="CM416" s="651"/>
      <c r="CN416" s="651"/>
      <c r="CO416" s="651"/>
      <c r="CP416" s="651"/>
      <c r="CQ416" s="651"/>
      <c r="CR416" s="651"/>
      <c r="CS416" s="651"/>
      <c r="CT416" s="651"/>
      <c r="CU416" s="651"/>
      <c r="CV416" s="651"/>
      <c r="CW416" s="651"/>
      <c r="CX416" s="651"/>
      <c r="CY416" s="651"/>
      <c r="CZ416" s="651"/>
      <c r="DA416" s="651"/>
      <c r="DB416" s="651"/>
      <c r="DC416" s="651"/>
      <c r="DD416" s="651"/>
      <c r="DE416" s="651"/>
      <c r="DF416" s="651"/>
      <c r="DG416" s="651"/>
      <c r="DH416" s="651"/>
      <c r="DI416" s="651"/>
      <c r="DJ416" s="651"/>
      <c r="DK416" s="651"/>
      <c r="DL416" s="651"/>
      <c r="DM416" s="651"/>
      <c r="DN416" s="651"/>
      <c r="DO416" s="651"/>
      <c r="DP416" s="651"/>
      <c r="DQ416" s="651"/>
      <c r="DR416" s="651"/>
      <c r="DS416" s="651"/>
      <c r="DT416" s="651"/>
      <c r="DU416" s="651"/>
      <c r="DV416" s="651"/>
      <c r="DW416" s="651"/>
      <c r="DX416" s="651"/>
      <c r="DY416" s="651"/>
    </row>
    <row r="417" ht="12.0" customHeight="1">
      <c r="A417" s="651"/>
      <c r="B417" s="651"/>
      <c r="C417" s="651"/>
      <c r="D417" s="651"/>
      <c r="E417" s="651"/>
      <c r="F417" s="651"/>
      <c r="G417" s="651"/>
      <c r="H417" s="651"/>
      <c r="I417" s="651"/>
      <c r="J417" s="651"/>
      <c r="K417" s="651"/>
      <c r="L417" s="651"/>
      <c r="M417" s="651"/>
      <c r="N417" s="651"/>
      <c r="O417" s="651"/>
      <c r="P417" s="651"/>
      <c r="Q417" s="651"/>
      <c r="R417" s="651"/>
      <c r="S417" s="651"/>
      <c r="T417" s="651"/>
      <c r="U417" s="651"/>
      <c r="V417" s="651"/>
      <c r="W417" s="651"/>
      <c r="X417" s="651"/>
      <c r="Y417" s="651"/>
      <c r="Z417" s="651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651"/>
      <c r="BL417" s="651"/>
      <c r="BM417" s="651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  <c r="BX417" s="651"/>
      <c r="BY417" s="651"/>
      <c r="BZ417" s="651"/>
      <c r="CA417" s="651"/>
      <c r="CB417" s="651"/>
      <c r="CC417" s="651"/>
      <c r="CD417" s="651"/>
      <c r="CE417" s="651"/>
      <c r="CF417" s="651"/>
      <c r="CG417" s="651"/>
      <c r="CH417" s="651"/>
      <c r="CI417" s="651"/>
      <c r="CJ417" s="651"/>
      <c r="CK417" s="651"/>
      <c r="CL417" s="651"/>
      <c r="CM417" s="651"/>
      <c r="CN417" s="651"/>
      <c r="CO417" s="651"/>
      <c r="CP417" s="651"/>
      <c r="CQ417" s="651"/>
      <c r="CR417" s="651"/>
      <c r="CS417" s="651"/>
      <c r="CT417" s="651"/>
      <c r="CU417" s="651"/>
      <c r="CV417" s="651"/>
      <c r="CW417" s="651"/>
      <c r="CX417" s="651"/>
      <c r="CY417" s="651"/>
      <c r="CZ417" s="651"/>
      <c r="DA417" s="651"/>
      <c r="DB417" s="651"/>
      <c r="DC417" s="651"/>
      <c r="DD417" s="651"/>
      <c r="DE417" s="651"/>
      <c r="DF417" s="651"/>
      <c r="DG417" s="651"/>
      <c r="DH417" s="651"/>
      <c r="DI417" s="651"/>
      <c r="DJ417" s="651"/>
      <c r="DK417" s="651"/>
      <c r="DL417" s="651"/>
      <c r="DM417" s="651"/>
      <c r="DN417" s="651"/>
      <c r="DO417" s="651"/>
      <c r="DP417" s="651"/>
      <c r="DQ417" s="651"/>
      <c r="DR417" s="651"/>
      <c r="DS417" s="651"/>
      <c r="DT417" s="651"/>
      <c r="DU417" s="651"/>
      <c r="DV417" s="651"/>
      <c r="DW417" s="651"/>
      <c r="DX417" s="651"/>
      <c r="DY417" s="651"/>
    </row>
    <row r="418" ht="12.0" customHeight="1">
      <c r="A418" s="651"/>
      <c r="B418" s="651"/>
      <c r="C418" s="651"/>
      <c r="D418" s="651"/>
      <c r="E418" s="651"/>
      <c r="F418" s="651"/>
      <c r="G418" s="651"/>
      <c r="H418" s="651"/>
      <c r="I418" s="651"/>
      <c r="J418" s="651"/>
      <c r="K418" s="651"/>
      <c r="L418" s="651"/>
      <c r="M418" s="651"/>
      <c r="N418" s="651"/>
      <c r="O418" s="651"/>
      <c r="P418" s="651"/>
      <c r="Q418" s="651"/>
      <c r="R418" s="651"/>
      <c r="S418" s="651"/>
      <c r="T418" s="651"/>
      <c r="U418" s="651"/>
      <c r="V418" s="651"/>
      <c r="W418" s="651"/>
      <c r="X418" s="651"/>
      <c r="Y418" s="651"/>
      <c r="Z418" s="651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51"/>
      <c r="BL418" s="651"/>
      <c r="BM418" s="651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  <c r="BX418" s="651"/>
      <c r="BY418" s="651"/>
      <c r="BZ418" s="651"/>
      <c r="CA418" s="651"/>
      <c r="CB418" s="651"/>
      <c r="CC418" s="651"/>
      <c r="CD418" s="651"/>
      <c r="CE418" s="651"/>
      <c r="CF418" s="651"/>
      <c r="CG418" s="651"/>
      <c r="CH418" s="651"/>
      <c r="CI418" s="651"/>
      <c r="CJ418" s="651"/>
      <c r="CK418" s="651"/>
      <c r="CL418" s="651"/>
      <c r="CM418" s="651"/>
      <c r="CN418" s="651"/>
      <c r="CO418" s="651"/>
      <c r="CP418" s="651"/>
      <c r="CQ418" s="651"/>
      <c r="CR418" s="651"/>
      <c r="CS418" s="651"/>
      <c r="CT418" s="651"/>
      <c r="CU418" s="651"/>
      <c r="CV418" s="651"/>
      <c r="CW418" s="651"/>
      <c r="CX418" s="651"/>
      <c r="CY418" s="651"/>
      <c r="CZ418" s="651"/>
      <c r="DA418" s="651"/>
      <c r="DB418" s="651"/>
      <c r="DC418" s="651"/>
      <c r="DD418" s="651"/>
      <c r="DE418" s="651"/>
      <c r="DF418" s="651"/>
      <c r="DG418" s="651"/>
      <c r="DH418" s="651"/>
      <c r="DI418" s="651"/>
      <c r="DJ418" s="651"/>
      <c r="DK418" s="651"/>
      <c r="DL418" s="651"/>
      <c r="DM418" s="651"/>
      <c r="DN418" s="651"/>
      <c r="DO418" s="651"/>
      <c r="DP418" s="651"/>
      <c r="DQ418" s="651"/>
      <c r="DR418" s="651"/>
      <c r="DS418" s="651"/>
      <c r="DT418" s="651"/>
      <c r="DU418" s="651"/>
      <c r="DV418" s="651"/>
      <c r="DW418" s="651"/>
      <c r="DX418" s="651"/>
      <c r="DY418" s="651"/>
    </row>
    <row r="419" ht="12.0" customHeight="1">
      <c r="A419" s="651"/>
      <c r="B419" s="651"/>
      <c r="C419" s="651"/>
      <c r="D419" s="651"/>
      <c r="E419" s="651"/>
      <c r="F419" s="651"/>
      <c r="G419" s="651"/>
      <c r="H419" s="651"/>
      <c r="I419" s="651"/>
      <c r="J419" s="651"/>
      <c r="K419" s="651"/>
      <c r="L419" s="651"/>
      <c r="M419" s="651"/>
      <c r="N419" s="651"/>
      <c r="O419" s="651"/>
      <c r="P419" s="651"/>
      <c r="Q419" s="651"/>
      <c r="R419" s="651"/>
      <c r="S419" s="651"/>
      <c r="T419" s="651"/>
      <c r="U419" s="651"/>
      <c r="V419" s="651"/>
      <c r="W419" s="651"/>
      <c r="X419" s="651"/>
      <c r="Y419" s="651"/>
      <c r="Z419" s="651"/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651"/>
      <c r="BL419" s="651"/>
      <c r="BM419" s="651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  <c r="BX419" s="651"/>
      <c r="BY419" s="651"/>
      <c r="BZ419" s="651"/>
      <c r="CA419" s="651"/>
      <c r="CB419" s="651"/>
      <c r="CC419" s="651"/>
      <c r="CD419" s="651"/>
      <c r="CE419" s="651"/>
      <c r="CF419" s="651"/>
      <c r="CG419" s="651"/>
      <c r="CH419" s="651"/>
      <c r="CI419" s="651"/>
      <c r="CJ419" s="651"/>
      <c r="CK419" s="651"/>
      <c r="CL419" s="651"/>
      <c r="CM419" s="651"/>
      <c r="CN419" s="651"/>
      <c r="CO419" s="651"/>
      <c r="CP419" s="651"/>
      <c r="CQ419" s="651"/>
      <c r="CR419" s="651"/>
      <c r="CS419" s="651"/>
      <c r="CT419" s="651"/>
      <c r="CU419" s="651"/>
      <c r="CV419" s="651"/>
      <c r="CW419" s="651"/>
      <c r="CX419" s="651"/>
      <c r="CY419" s="651"/>
      <c r="CZ419" s="651"/>
      <c r="DA419" s="651"/>
      <c r="DB419" s="651"/>
      <c r="DC419" s="651"/>
      <c r="DD419" s="651"/>
      <c r="DE419" s="651"/>
      <c r="DF419" s="651"/>
      <c r="DG419" s="651"/>
      <c r="DH419" s="651"/>
      <c r="DI419" s="651"/>
      <c r="DJ419" s="651"/>
      <c r="DK419" s="651"/>
      <c r="DL419" s="651"/>
      <c r="DM419" s="651"/>
      <c r="DN419" s="651"/>
      <c r="DO419" s="651"/>
      <c r="DP419" s="651"/>
      <c r="DQ419" s="651"/>
      <c r="DR419" s="651"/>
      <c r="DS419" s="651"/>
      <c r="DT419" s="651"/>
      <c r="DU419" s="651"/>
      <c r="DV419" s="651"/>
      <c r="DW419" s="651"/>
      <c r="DX419" s="651"/>
      <c r="DY419" s="651"/>
    </row>
    <row r="420" ht="12.0" customHeight="1">
      <c r="A420" s="651"/>
      <c r="B420" s="651"/>
      <c r="C420" s="651"/>
      <c r="D420" s="651"/>
      <c r="E420" s="651"/>
      <c r="F420" s="651"/>
      <c r="G420" s="651"/>
      <c r="H420" s="651"/>
      <c r="I420" s="651"/>
      <c r="J420" s="651"/>
      <c r="K420" s="651"/>
      <c r="L420" s="651"/>
      <c r="M420" s="651"/>
      <c r="N420" s="651"/>
      <c r="O420" s="651"/>
      <c r="P420" s="651"/>
      <c r="Q420" s="651"/>
      <c r="R420" s="651"/>
      <c r="S420" s="651"/>
      <c r="T420" s="651"/>
      <c r="U420" s="651"/>
      <c r="V420" s="651"/>
      <c r="W420" s="651"/>
      <c r="X420" s="651"/>
      <c r="Y420" s="651"/>
      <c r="Z420" s="651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651"/>
      <c r="BL420" s="651"/>
      <c r="BM420" s="651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  <c r="BX420" s="651"/>
      <c r="BY420" s="651"/>
      <c r="BZ420" s="651"/>
      <c r="CA420" s="651"/>
      <c r="CB420" s="651"/>
      <c r="CC420" s="651"/>
      <c r="CD420" s="651"/>
      <c r="CE420" s="651"/>
      <c r="CF420" s="651"/>
      <c r="CG420" s="651"/>
      <c r="CH420" s="651"/>
      <c r="CI420" s="651"/>
      <c r="CJ420" s="651"/>
      <c r="CK420" s="651"/>
      <c r="CL420" s="651"/>
      <c r="CM420" s="651"/>
      <c r="CN420" s="651"/>
      <c r="CO420" s="651"/>
      <c r="CP420" s="651"/>
      <c r="CQ420" s="651"/>
      <c r="CR420" s="651"/>
      <c r="CS420" s="651"/>
      <c r="CT420" s="651"/>
      <c r="CU420" s="651"/>
      <c r="CV420" s="651"/>
      <c r="CW420" s="651"/>
      <c r="CX420" s="651"/>
      <c r="CY420" s="651"/>
      <c r="CZ420" s="651"/>
      <c r="DA420" s="651"/>
      <c r="DB420" s="651"/>
      <c r="DC420" s="651"/>
      <c r="DD420" s="651"/>
      <c r="DE420" s="651"/>
      <c r="DF420" s="651"/>
      <c r="DG420" s="651"/>
      <c r="DH420" s="651"/>
      <c r="DI420" s="651"/>
      <c r="DJ420" s="651"/>
      <c r="DK420" s="651"/>
      <c r="DL420" s="651"/>
      <c r="DM420" s="651"/>
      <c r="DN420" s="651"/>
      <c r="DO420" s="651"/>
      <c r="DP420" s="651"/>
      <c r="DQ420" s="651"/>
      <c r="DR420" s="651"/>
      <c r="DS420" s="651"/>
      <c r="DT420" s="651"/>
      <c r="DU420" s="651"/>
      <c r="DV420" s="651"/>
      <c r="DW420" s="651"/>
      <c r="DX420" s="651"/>
      <c r="DY420" s="651"/>
    </row>
    <row r="421" ht="12.0" customHeight="1">
      <c r="A421" s="651"/>
      <c r="B421" s="651"/>
      <c r="C421" s="651"/>
      <c r="D421" s="651"/>
      <c r="E421" s="651"/>
      <c r="F421" s="651"/>
      <c r="G421" s="651"/>
      <c r="H421" s="651"/>
      <c r="I421" s="651"/>
      <c r="J421" s="651"/>
      <c r="K421" s="651"/>
      <c r="L421" s="651"/>
      <c r="M421" s="651"/>
      <c r="N421" s="651"/>
      <c r="O421" s="651"/>
      <c r="P421" s="651"/>
      <c r="Q421" s="651"/>
      <c r="R421" s="651"/>
      <c r="S421" s="651"/>
      <c r="T421" s="651"/>
      <c r="U421" s="651"/>
      <c r="V421" s="651"/>
      <c r="W421" s="651"/>
      <c r="X421" s="651"/>
      <c r="Y421" s="651"/>
      <c r="Z421" s="651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651"/>
      <c r="BL421" s="651"/>
      <c r="BM421" s="651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  <c r="BX421" s="651"/>
      <c r="BY421" s="651"/>
      <c r="BZ421" s="651"/>
      <c r="CA421" s="651"/>
      <c r="CB421" s="651"/>
      <c r="CC421" s="651"/>
      <c r="CD421" s="651"/>
      <c r="CE421" s="651"/>
      <c r="CF421" s="651"/>
      <c r="CG421" s="651"/>
      <c r="CH421" s="651"/>
      <c r="CI421" s="651"/>
      <c r="CJ421" s="651"/>
      <c r="CK421" s="651"/>
      <c r="CL421" s="651"/>
      <c r="CM421" s="651"/>
      <c r="CN421" s="651"/>
      <c r="CO421" s="651"/>
      <c r="CP421" s="651"/>
      <c r="CQ421" s="651"/>
      <c r="CR421" s="651"/>
      <c r="CS421" s="651"/>
      <c r="CT421" s="651"/>
      <c r="CU421" s="651"/>
      <c r="CV421" s="651"/>
      <c r="CW421" s="651"/>
      <c r="CX421" s="651"/>
      <c r="CY421" s="651"/>
      <c r="CZ421" s="651"/>
      <c r="DA421" s="651"/>
      <c r="DB421" s="651"/>
      <c r="DC421" s="651"/>
      <c r="DD421" s="651"/>
      <c r="DE421" s="651"/>
      <c r="DF421" s="651"/>
      <c r="DG421" s="651"/>
      <c r="DH421" s="651"/>
      <c r="DI421" s="651"/>
      <c r="DJ421" s="651"/>
      <c r="DK421" s="651"/>
      <c r="DL421" s="651"/>
      <c r="DM421" s="651"/>
      <c r="DN421" s="651"/>
      <c r="DO421" s="651"/>
      <c r="DP421" s="651"/>
      <c r="DQ421" s="651"/>
      <c r="DR421" s="651"/>
      <c r="DS421" s="651"/>
      <c r="DT421" s="651"/>
      <c r="DU421" s="651"/>
      <c r="DV421" s="651"/>
      <c r="DW421" s="651"/>
      <c r="DX421" s="651"/>
      <c r="DY421" s="651"/>
    </row>
    <row r="422" ht="12.0" customHeight="1">
      <c r="A422" s="651"/>
      <c r="B422" s="651"/>
      <c r="C422" s="651"/>
      <c r="D422" s="651"/>
      <c r="E422" s="651"/>
      <c r="F422" s="651"/>
      <c r="G422" s="651"/>
      <c r="H422" s="651"/>
      <c r="I422" s="651"/>
      <c r="J422" s="651"/>
      <c r="K422" s="651"/>
      <c r="L422" s="651"/>
      <c r="M422" s="651"/>
      <c r="N422" s="651"/>
      <c r="O422" s="651"/>
      <c r="P422" s="651"/>
      <c r="Q422" s="651"/>
      <c r="R422" s="651"/>
      <c r="S422" s="651"/>
      <c r="T422" s="651"/>
      <c r="U422" s="651"/>
      <c r="V422" s="651"/>
      <c r="W422" s="651"/>
      <c r="X422" s="651"/>
      <c r="Y422" s="651"/>
      <c r="Z422" s="651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51"/>
      <c r="BL422" s="651"/>
      <c r="BM422" s="651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  <c r="BX422" s="651"/>
      <c r="BY422" s="651"/>
      <c r="BZ422" s="651"/>
      <c r="CA422" s="651"/>
      <c r="CB422" s="651"/>
      <c r="CC422" s="651"/>
      <c r="CD422" s="651"/>
      <c r="CE422" s="651"/>
      <c r="CF422" s="651"/>
      <c r="CG422" s="651"/>
      <c r="CH422" s="651"/>
      <c r="CI422" s="651"/>
      <c r="CJ422" s="651"/>
      <c r="CK422" s="651"/>
      <c r="CL422" s="651"/>
      <c r="CM422" s="651"/>
      <c r="CN422" s="651"/>
      <c r="CO422" s="651"/>
      <c r="CP422" s="651"/>
      <c r="CQ422" s="651"/>
      <c r="CR422" s="651"/>
      <c r="CS422" s="651"/>
      <c r="CT422" s="651"/>
      <c r="CU422" s="651"/>
      <c r="CV422" s="651"/>
      <c r="CW422" s="651"/>
      <c r="CX422" s="651"/>
      <c r="CY422" s="651"/>
      <c r="CZ422" s="651"/>
      <c r="DA422" s="651"/>
      <c r="DB422" s="651"/>
      <c r="DC422" s="651"/>
      <c r="DD422" s="651"/>
      <c r="DE422" s="651"/>
      <c r="DF422" s="651"/>
      <c r="DG422" s="651"/>
      <c r="DH422" s="651"/>
      <c r="DI422" s="651"/>
      <c r="DJ422" s="651"/>
      <c r="DK422" s="651"/>
      <c r="DL422" s="651"/>
      <c r="DM422" s="651"/>
      <c r="DN422" s="651"/>
      <c r="DO422" s="651"/>
      <c r="DP422" s="651"/>
      <c r="DQ422" s="651"/>
      <c r="DR422" s="651"/>
      <c r="DS422" s="651"/>
      <c r="DT422" s="651"/>
      <c r="DU422" s="651"/>
      <c r="DV422" s="651"/>
      <c r="DW422" s="651"/>
      <c r="DX422" s="651"/>
      <c r="DY422" s="651"/>
    </row>
    <row r="423" ht="12.0" customHeight="1">
      <c r="A423" s="651"/>
      <c r="B423" s="651"/>
      <c r="C423" s="651"/>
      <c r="D423" s="651"/>
      <c r="E423" s="651"/>
      <c r="F423" s="651"/>
      <c r="G423" s="651"/>
      <c r="H423" s="651"/>
      <c r="I423" s="651"/>
      <c r="J423" s="651"/>
      <c r="K423" s="651"/>
      <c r="L423" s="651"/>
      <c r="M423" s="651"/>
      <c r="N423" s="651"/>
      <c r="O423" s="651"/>
      <c r="P423" s="651"/>
      <c r="Q423" s="651"/>
      <c r="R423" s="651"/>
      <c r="S423" s="651"/>
      <c r="T423" s="651"/>
      <c r="U423" s="651"/>
      <c r="V423" s="651"/>
      <c r="W423" s="651"/>
      <c r="X423" s="651"/>
      <c r="Y423" s="651"/>
      <c r="Z423" s="651"/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651"/>
      <c r="BL423" s="651"/>
      <c r="BM423" s="651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  <c r="BX423" s="651"/>
      <c r="BY423" s="651"/>
      <c r="BZ423" s="651"/>
      <c r="CA423" s="651"/>
      <c r="CB423" s="651"/>
      <c r="CC423" s="651"/>
      <c r="CD423" s="651"/>
      <c r="CE423" s="651"/>
      <c r="CF423" s="651"/>
      <c r="CG423" s="651"/>
      <c r="CH423" s="651"/>
      <c r="CI423" s="651"/>
      <c r="CJ423" s="651"/>
      <c r="CK423" s="651"/>
      <c r="CL423" s="651"/>
      <c r="CM423" s="651"/>
      <c r="CN423" s="651"/>
      <c r="CO423" s="651"/>
      <c r="CP423" s="651"/>
      <c r="CQ423" s="651"/>
      <c r="CR423" s="651"/>
      <c r="CS423" s="651"/>
      <c r="CT423" s="651"/>
      <c r="CU423" s="651"/>
      <c r="CV423" s="651"/>
      <c r="CW423" s="651"/>
      <c r="CX423" s="651"/>
      <c r="CY423" s="651"/>
      <c r="CZ423" s="651"/>
      <c r="DA423" s="651"/>
      <c r="DB423" s="651"/>
      <c r="DC423" s="651"/>
      <c r="DD423" s="651"/>
      <c r="DE423" s="651"/>
      <c r="DF423" s="651"/>
      <c r="DG423" s="651"/>
      <c r="DH423" s="651"/>
      <c r="DI423" s="651"/>
      <c r="DJ423" s="651"/>
      <c r="DK423" s="651"/>
      <c r="DL423" s="651"/>
      <c r="DM423" s="651"/>
      <c r="DN423" s="651"/>
      <c r="DO423" s="651"/>
      <c r="DP423" s="651"/>
      <c r="DQ423" s="651"/>
      <c r="DR423" s="651"/>
      <c r="DS423" s="651"/>
      <c r="DT423" s="651"/>
      <c r="DU423" s="651"/>
      <c r="DV423" s="651"/>
      <c r="DW423" s="651"/>
      <c r="DX423" s="651"/>
      <c r="DY423" s="651"/>
    </row>
    <row r="424" ht="12.0" customHeight="1">
      <c r="A424" s="651"/>
      <c r="B424" s="651"/>
      <c r="C424" s="651"/>
      <c r="D424" s="651"/>
      <c r="E424" s="651"/>
      <c r="F424" s="651"/>
      <c r="G424" s="651"/>
      <c r="H424" s="651"/>
      <c r="I424" s="651"/>
      <c r="J424" s="651"/>
      <c r="K424" s="651"/>
      <c r="L424" s="651"/>
      <c r="M424" s="651"/>
      <c r="N424" s="651"/>
      <c r="O424" s="651"/>
      <c r="P424" s="651"/>
      <c r="Q424" s="651"/>
      <c r="R424" s="651"/>
      <c r="S424" s="651"/>
      <c r="T424" s="651"/>
      <c r="U424" s="651"/>
      <c r="V424" s="651"/>
      <c r="W424" s="651"/>
      <c r="X424" s="651"/>
      <c r="Y424" s="651"/>
      <c r="Z424" s="651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651"/>
      <c r="BL424" s="651"/>
      <c r="BM424" s="651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  <c r="BX424" s="651"/>
      <c r="BY424" s="651"/>
      <c r="BZ424" s="651"/>
      <c r="CA424" s="651"/>
      <c r="CB424" s="651"/>
      <c r="CC424" s="651"/>
      <c r="CD424" s="651"/>
      <c r="CE424" s="651"/>
      <c r="CF424" s="651"/>
      <c r="CG424" s="651"/>
      <c r="CH424" s="651"/>
      <c r="CI424" s="651"/>
      <c r="CJ424" s="651"/>
      <c r="CK424" s="651"/>
      <c r="CL424" s="651"/>
      <c r="CM424" s="651"/>
      <c r="CN424" s="651"/>
      <c r="CO424" s="651"/>
      <c r="CP424" s="651"/>
      <c r="CQ424" s="651"/>
      <c r="CR424" s="651"/>
      <c r="CS424" s="651"/>
      <c r="CT424" s="651"/>
      <c r="CU424" s="651"/>
      <c r="CV424" s="651"/>
      <c r="CW424" s="651"/>
      <c r="CX424" s="651"/>
      <c r="CY424" s="651"/>
      <c r="CZ424" s="651"/>
      <c r="DA424" s="651"/>
      <c r="DB424" s="651"/>
      <c r="DC424" s="651"/>
      <c r="DD424" s="651"/>
      <c r="DE424" s="651"/>
      <c r="DF424" s="651"/>
      <c r="DG424" s="651"/>
      <c r="DH424" s="651"/>
      <c r="DI424" s="651"/>
      <c r="DJ424" s="651"/>
      <c r="DK424" s="651"/>
      <c r="DL424" s="651"/>
      <c r="DM424" s="651"/>
      <c r="DN424" s="651"/>
      <c r="DO424" s="651"/>
      <c r="DP424" s="651"/>
      <c r="DQ424" s="651"/>
      <c r="DR424" s="651"/>
      <c r="DS424" s="651"/>
      <c r="DT424" s="651"/>
      <c r="DU424" s="651"/>
      <c r="DV424" s="651"/>
      <c r="DW424" s="651"/>
      <c r="DX424" s="651"/>
      <c r="DY424" s="651"/>
    </row>
    <row r="425" ht="12.0" customHeight="1">
      <c r="A425" s="651"/>
      <c r="B425" s="651"/>
      <c r="C425" s="651"/>
      <c r="D425" s="651"/>
      <c r="E425" s="651"/>
      <c r="F425" s="651"/>
      <c r="G425" s="651"/>
      <c r="H425" s="651"/>
      <c r="I425" s="651"/>
      <c r="J425" s="651"/>
      <c r="K425" s="651"/>
      <c r="L425" s="651"/>
      <c r="M425" s="651"/>
      <c r="N425" s="651"/>
      <c r="O425" s="651"/>
      <c r="P425" s="651"/>
      <c r="Q425" s="651"/>
      <c r="R425" s="651"/>
      <c r="S425" s="651"/>
      <c r="T425" s="651"/>
      <c r="U425" s="651"/>
      <c r="V425" s="651"/>
      <c r="W425" s="651"/>
      <c r="X425" s="651"/>
      <c r="Y425" s="651"/>
      <c r="Z425" s="651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651"/>
      <c r="BL425" s="651"/>
      <c r="BM425" s="651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  <c r="BX425" s="651"/>
      <c r="BY425" s="651"/>
      <c r="BZ425" s="651"/>
      <c r="CA425" s="651"/>
      <c r="CB425" s="651"/>
      <c r="CC425" s="651"/>
      <c r="CD425" s="651"/>
      <c r="CE425" s="651"/>
      <c r="CF425" s="651"/>
      <c r="CG425" s="651"/>
      <c r="CH425" s="651"/>
      <c r="CI425" s="651"/>
      <c r="CJ425" s="651"/>
      <c r="CK425" s="651"/>
      <c r="CL425" s="651"/>
      <c r="CM425" s="651"/>
      <c r="CN425" s="651"/>
      <c r="CO425" s="651"/>
      <c r="CP425" s="651"/>
      <c r="CQ425" s="651"/>
      <c r="CR425" s="651"/>
      <c r="CS425" s="651"/>
      <c r="CT425" s="651"/>
      <c r="CU425" s="651"/>
      <c r="CV425" s="651"/>
      <c r="CW425" s="651"/>
      <c r="CX425" s="651"/>
      <c r="CY425" s="651"/>
      <c r="CZ425" s="651"/>
      <c r="DA425" s="651"/>
      <c r="DB425" s="651"/>
      <c r="DC425" s="651"/>
      <c r="DD425" s="651"/>
      <c r="DE425" s="651"/>
      <c r="DF425" s="651"/>
      <c r="DG425" s="651"/>
      <c r="DH425" s="651"/>
      <c r="DI425" s="651"/>
      <c r="DJ425" s="651"/>
      <c r="DK425" s="651"/>
      <c r="DL425" s="651"/>
      <c r="DM425" s="651"/>
      <c r="DN425" s="651"/>
      <c r="DO425" s="651"/>
      <c r="DP425" s="651"/>
      <c r="DQ425" s="651"/>
      <c r="DR425" s="651"/>
      <c r="DS425" s="651"/>
      <c r="DT425" s="651"/>
      <c r="DU425" s="651"/>
      <c r="DV425" s="651"/>
      <c r="DW425" s="651"/>
      <c r="DX425" s="651"/>
      <c r="DY425" s="651"/>
    </row>
    <row r="426" ht="12.0" customHeight="1">
      <c r="A426" s="651"/>
      <c r="B426" s="651"/>
      <c r="C426" s="651"/>
      <c r="D426" s="651"/>
      <c r="E426" s="651"/>
      <c r="F426" s="651"/>
      <c r="G426" s="651"/>
      <c r="H426" s="651"/>
      <c r="I426" s="651"/>
      <c r="J426" s="651"/>
      <c r="K426" s="651"/>
      <c r="L426" s="651"/>
      <c r="M426" s="651"/>
      <c r="N426" s="651"/>
      <c r="O426" s="651"/>
      <c r="P426" s="651"/>
      <c r="Q426" s="651"/>
      <c r="R426" s="651"/>
      <c r="S426" s="651"/>
      <c r="T426" s="651"/>
      <c r="U426" s="651"/>
      <c r="V426" s="651"/>
      <c r="W426" s="651"/>
      <c r="X426" s="651"/>
      <c r="Y426" s="651"/>
      <c r="Z426" s="651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51"/>
      <c r="BL426" s="651"/>
      <c r="BM426" s="651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  <c r="BX426" s="651"/>
      <c r="BY426" s="651"/>
      <c r="BZ426" s="651"/>
      <c r="CA426" s="651"/>
      <c r="CB426" s="651"/>
      <c r="CC426" s="651"/>
      <c r="CD426" s="651"/>
      <c r="CE426" s="651"/>
      <c r="CF426" s="651"/>
      <c r="CG426" s="651"/>
      <c r="CH426" s="651"/>
      <c r="CI426" s="651"/>
      <c r="CJ426" s="651"/>
      <c r="CK426" s="651"/>
      <c r="CL426" s="651"/>
      <c r="CM426" s="651"/>
      <c r="CN426" s="651"/>
      <c r="CO426" s="651"/>
      <c r="CP426" s="651"/>
      <c r="CQ426" s="651"/>
      <c r="CR426" s="651"/>
      <c r="CS426" s="651"/>
      <c r="CT426" s="651"/>
      <c r="CU426" s="651"/>
      <c r="CV426" s="651"/>
      <c r="CW426" s="651"/>
      <c r="CX426" s="651"/>
      <c r="CY426" s="651"/>
      <c r="CZ426" s="651"/>
      <c r="DA426" s="651"/>
      <c r="DB426" s="651"/>
      <c r="DC426" s="651"/>
      <c r="DD426" s="651"/>
      <c r="DE426" s="651"/>
      <c r="DF426" s="651"/>
      <c r="DG426" s="651"/>
      <c r="DH426" s="651"/>
      <c r="DI426" s="651"/>
      <c r="DJ426" s="651"/>
      <c r="DK426" s="651"/>
      <c r="DL426" s="651"/>
      <c r="DM426" s="651"/>
      <c r="DN426" s="651"/>
      <c r="DO426" s="651"/>
      <c r="DP426" s="651"/>
      <c r="DQ426" s="651"/>
      <c r="DR426" s="651"/>
      <c r="DS426" s="651"/>
      <c r="DT426" s="651"/>
      <c r="DU426" s="651"/>
      <c r="DV426" s="651"/>
      <c r="DW426" s="651"/>
      <c r="DX426" s="651"/>
      <c r="DY426" s="651"/>
    </row>
    <row r="427" ht="12.0" customHeight="1">
      <c r="A427" s="651"/>
      <c r="B427" s="651"/>
      <c r="C427" s="651"/>
      <c r="D427" s="651"/>
      <c r="E427" s="651"/>
      <c r="F427" s="651"/>
      <c r="G427" s="651"/>
      <c r="H427" s="651"/>
      <c r="I427" s="651"/>
      <c r="J427" s="651"/>
      <c r="K427" s="651"/>
      <c r="L427" s="651"/>
      <c r="M427" s="651"/>
      <c r="N427" s="651"/>
      <c r="O427" s="651"/>
      <c r="P427" s="651"/>
      <c r="Q427" s="651"/>
      <c r="R427" s="651"/>
      <c r="S427" s="651"/>
      <c r="T427" s="651"/>
      <c r="U427" s="651"/>
      <c r="V427" s="651"/>
      <c r="W427" s="651"/>
      <c r="X427" s="651"/>
      <c r="Y427" s="651"/>
      <c r="Z427" s="651"/>
      <c r="AA427" s="651"/>
      <c r="AB427" s="651"/>
      <c r="AC427" s="651"/>
      <c r="AD427" s="651"/>
      <c r="AE427" s="651"/>
      <c r="AF427" s="651"/>
      <c r="AG427" s="651"/>
      <c r="AH427" s="651"/>
      <c r="AI427" s="651"/>
      <c r="AJ427" s="651"/>
      <c r="AK427" s="651"/>
      <c r="AL427" s="651"/>
      <c r="AM427" s="651"/>
      <c r="AN427" s="651"/>
      <c r="AO427" s="651"/>
      <c r="AP427" s="651"/>
      <c r="AQ427" s="651"/>
      <c r="AR427" s="651"/>
      <c r="AS427" s="651"/>
      <c r="AT427" s="651"/>
      <c r="AU427" s="651"/>
      <c r="AV427" s="651"/>
      <c r="AW427" s="651"/>
      <c r="AX427" s="651"/>
      <c r="AY427" s="651"/>
      <c r="AZ427" s="651"/>
      <c r="BA427" s="651"/>
      <c r="BB427" s="651"/>
      <c r="BC427" s="651"/>
      <c r="BD427" s="651"/>
      <c r="BE427" s="651"/>
      <c r="BF427" s="651"/>
      <c r="BG427" s="651"/>
      <c r="BH427" s="651"/>
      <c r="BI427" s="651"/>
      <c r="BJ427" s="651"/>
      <c r="BK427" s="651"/>
      <c r="BL427" s="651"/>
      <c r="BM427" s="651"/>
      <c r="BN427" s="651"/>
      <c r="BO427" s="651"/>
      <c r="BP427" s="651"/>
      <c r="BQ427" s="651"/>
      <c r="BR427" s="651"/>
      <c r="BS427" s="651"/>
      <c r="BT427" s="651"/>
      <c r="BU427" s="651"/>
      <c r="BV427" s="651"/>
      <c r="BW427" s="651"/>
      <c r="BX427" s="651"/>
      <c r="BY427" s="651"/>
      <c r="BZ427" s="651"/>
      <c r="CA427" s="651"/>
      <c r="CB427" s="651"/>
      <c r="CC427" s="651"/>
      <c r="CD427" s="651"/>
      <c r="CE427" s="651"/>
      <c r="CF427" s="651"/>
      <c r="CG427" s="651"/>
      <c r="CH427" s="651"/>
      <c r="CI427" s="651"/>
      <c r="CJ427" s="651"/>
      <c r="CK427" s="651"/>
      <c r="CL427" s="651"/>
      <c r="CM427" s="651"/>
      <c r="CN427" s="651"/>
      <c r="CO427" s="651"/>
      <c r="CP427" s="651"/>
      <c r="CQ427" s="651"/>
      <c r="CR427" s="651"/>
      <c r="CS427" s="651"/>
      <c r="CT427" s="651"/>
      <c r="CU427" s="651"/>
      <c r="CV427" s="651"/>
      <c r="CW427" s="651"/>
      <c r="CX427" s="651"/>
      <c r="CY427" s="651"/>
      <c r="CZ427" s="651"/>
      <c r="DA427" s="651"/>
      <c r="DB427" s="651"/>
      <c r="DC427" s="651"/>
      <c r="DD427" s="651"/>
      <c r="DE427" s="651"/>
      <c r="DF427" s="651"/>
      <c r="DG427" s="651"/>
      <c r="DH427" s="651"/>
      <c r="DI427" s="651"/>
      <c r="DJ427" s="651"/>
      <c r="DK427" s="651"/>
      <c r="DL427" s="651"/>
      <c r="DM427" s="651"/>
      <c r="DN427" s="651"/>
      <c r="DO427" s="651"/>
      <c r="DP427" s="651"/>
      <c r="DQ427" s="651"/>
      <c r="DR427" s="651"/>
      <c r="DS427" s="651"/>
      <c r="DT427" s="651"/>
      <c r="DU427" s="651"/>
      <c r="DV427" s="651"/>
      <c r="DW427" s="651"/>
      <c r="DX427" s="651"/>
      <c r="DY427" s="651"/>
    </row>
    <row r="428" ht="12.0" customHeight="1">
      <c r="A428" s="651"/>
      <c r="B428" s="651"/>
      <c r="C428" s="651"/>
      <c r="D428" s="651"/>
      <c r="E428" s="651"/>
      <c r="F428" s="651"/>
      <c r="G428" s="651"/>
      <c r="H428" s="651"/>
      <c r="I428" s="651"/>
      <c r="J428" s="651"/>
      <c r="K428" s="651"/>
      <c r="L428" s="651"/>
      <c r="M428" s="651"/>
      <c r="N428" s="651"/>
      <c r="O428" s="651"/>
      <c r="P428" s="651"/>
      <c r="Q428" s="651"/>
      <c r="R428" s="651"/>
      <c r="S428" s="651"/>
      <c r="T428" s="651"/>
      <c r="U428" s="651"/>
      <c r="V428" s="651"/>
      <c r="W428" s="651"/>
      <c r="X428" s="651"/>
      <c r="Y428" s="651"/>
      <c r="Z428" s="651"/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651"/>
      <c r="BL428" s="651"/>
      <c r="BM428" s="651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  <c r="BX428" s="651"/>
      <c r="BY428" s="651"/>
      <c r="BZ428" s="651"/>
      <c r="CA428" s="651"/>
      <c r="CB428" s="651"/>
      <c r="CC428" s="651"/>
      <c r="CD428" s="651"/>
      <c r="CE428" s="651"/>
      <c r="CF428" s="651"/>
      <c r="CG428" s="651"/>
      <c r="CH428" s="651"/>
      <c r="CI428" s="651"/>
      <c r="CJ428" s="651"/>
      <c r="CK428" s="651"/>
      <c r="CL428" s="651"/>
      <c r="CM428" s="651"/>
      <c r="CN428" s="651"/>
      <c r="CO428" s="651"/>
      <c r="CP428" s="651"/>
      <c r="CQ428" s="651"/>
      <c r="CR428" s="651"/>
      <c r="CS428" s="651"/>
      <c r="CT428" s="651"/>
      <c r="CU428" s="651"/>
      <c r="CV428" s="651"/>
      <c r="CW428" s="651"/>
      <c r="CX428" s="651"/>
      <c r="CY428" s="651"/>
      <c r="CZ428" s="651"/>
      <c r="DA428" s="651"/>
      <c r="DB428" s="651"/>
      <c r="DC428" s="651"/>
      <c r="DD428" s="651"/>
      <c r="DE428" s="651"/>
      <c r="DF428" s="651"/>
      <c r="DG428" s="651"/>
      <c r="DH428" s="651"/>
      <c r="DI428" s="651"/>
      <c r="DJ428" s="651"/>
      <c r="DK428" s="651"/>
      <c r="DL428" s="651"/>
      <c r="DM428" s="651"/>
      <c r="DN428" s="651"/>
      <c r="DO428" s="651"/>
      <c r="DP428" s="651"/>
      <c r="DQ428" s="651"/>
      <c r="DR428" s="651"/>
      <c r="DS428" s="651"/>
      <c r="DT428" s="651"/>
      <c r="DU428" s="651"/>
      <c r="DV428" s="651"/>
      <c r="DW428" s="651"/>
      <c r="DX428" s="651"/>
      <c r="DY428" s="651"/>
    </row>
    <row r="429" ht="12.0" customHeight="1">
      <c r="A429" s="651"/>
      <c r="B429" s="651"/>
      <c r="C429" s="651"/>
      <c r="D429" s="651"/>
      <c r="E429" s="651"/>
      <c r="F429" s="651"/>
      <c r="G429" s="651"/>
      <c r="H429" s="651"/>
      <c r="I429" s="651"/>
      <c r="J429" s="651"/>
      <c r="K429" s="651"/>
      <c r="L429" s="651"/>
      <c r="M429" s="651"/>
      <c r="N429" s="651"/>
      <c r="O429" s="651"/>
      <c r="P429" s="651"/>
      <c r="Q429" s="651"/>
      <c r="R429" s="651"/>
      <c r="S429" s="651"/>
      <c r="T429" s="651"/>
      <c r="U429" s="651"/>
      <c r="V429" s="651"/>
      <c r="W429" s="651"/>
      <c r="X429" s="651"/>
      <c r="Y429" s="651"/>
      <c r="Z429" s="651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651"/>
      <c r="BL429" s="651"/>
      <c r="BM429" s="651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  <c r="BX429" s="651"/>
      <c r="BY429" s="651"/>
      <c r="BZ429" s="651"/>
      <c r="CA429" s="651"/>
      <c r="CB429" s="651"/>
      <c r="CC429" s="651"/>
      <c r="CD429" s="651"/>
      <c r="CE429" s="651"/>
      <c r="CF429" s="651"/>
      <c r="CG429" s="651"/>
      <c r="CH429" s="651"/>
      <c r="CI429" s="651"/>
      <c r="CJ429" s="651"/>
      <c r="CK429" s="651"/>
      <c r="CL429" s="651"/>
      <c r="CM429" s="651"/>
      <c r="CN429" s="651"/>
      <c r="CO429" s="651"/>
      <c r="CP429" s="651"/>
      <c r="CQ429" s="651"/>
      <c r="CR429" s="651"/>
      <c r="CS429" s="651"/>
      <c r="CT429" s="651"/>
      <c r="CU429" s="651"/>
      <c r="CV429" s="651"/>
      <c r="CW429" s="651"/>
      <c r="CX429" s="651"/>
      <c r="CY429" s="651"/>
      <c r="CZ429" s="651"/>
      <c r="DA429" s="651"/>
      <c r="DB429" s="651"/>
      <c r="DC429" s="651"/>
      <c r="DD429" s="651"/>
      <c r="DE429" s="651"/>
      <c r="DF429" s="651"/>
      <c r="DG429" s="651"/>
      <c r="DH429" s="651"/>
      <c r="DI429" s="651"/>
      <c r="DJ429" s="651"/>
      <c r="DK429" s="651"/>
      <c r="DL429" s="651"/>
      <c r="DM429" s="651"/>
      <c r="DN429" s="651"/>
      <c r="DO429" s="651"/>
      <c r="DP429" s="651"/>
      <c r="DQ429" s="651"/>
      <c r="DR429" s="651"/>
      <c r="DS429" s="651"/>
      <c r="DT429" s="651"/>
      <c r="DU429" s="651"/>
      <c r="DV429" s="651"/>
      <c r="DW429" s="651"/>
      <c r="DX429" s="651"/>
      <c r="DY429" s="651"/>
    </row>
    <row r="430" ht="12.0" customHeight="1">
      <c r="A430" s="651"/>
      <c r="B430" s="651"/>
      <c r="C430" s="651"/>
      <c r="D430" s="651"/>
      <c r="E430" s="651"/>
      <c r="F430" s="651"/>
      <c r="G430" s="651"/>
      <c r="H430" s="651"/>
      <c r="I430" s="651"/>
      <c r="J430" s="651"/>
      <c r="K430" s="651"/>
      <c r="L430" s="651"/>
      <c r="M430" s="651"/>
      <c r="N430" s="651"/>
      <c r="O430" s="651"/>
      <c r="P430" s="651"/>
      <c r="Q430" s="651"/>
      <c r="R430" s="651"/>
      <c r="S430" s="651"/>
      <c r="T430" s="651"/>
      <c r="U430" s="651"/>
      <c r="V430" s="651"/>
      <c r="W430" s="651"/>
      <c r="X430" s="651"/>
      <c r="Y430" s="651"/>
      <c r="Z430" s="651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651"/>
      <c r="BL430" s="651"/>
      <c r="BM430" s="651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  <c r="BX430" s="651"/>
      <c r="BY430" s="651"/>
      <c r="BZ430" s="651"/>
      <c r="CA430" s="651"/>
      <c r="CB430" s="651"/>
      <c r="CC430" s="651"/>
      <c r="CD430" s="651"/>
      <c r="CE430" s="651"/>
      <c r="CF430" s="651"/>
      <c r="CG430" s="651"/>
      <c r="CH430" s="651"/>
      <c r="CI430" s="651"/>
      <c r="CJ430" s="651"/>
      <c r="CK430" s="651"/>
      <c r="CL430" s="651"/>
      <c r="CM430" s="651"/>
      <c r="CN430" s="651"/>
      <c r="CO430" s="651"/>
      <c r="CP430" s="651"/>
      <c r="CQ430" s="651"/>
      <c r="CR430" s="651"/>
      <c r="CS430" s="651"/>
      <c r="CT430" s="651"/>
      <c r="CU430" s="651"/>
      <c r="CV430" s="651"/>
      <c r="CW430" s="651"/>
      <c r="CX430" s="651"/>
      <c r="CY430" s="651"/>
      <c r="CZ430" s="651"/>
      <c r="DA430" s="651"/>
      <c r="DB430" s="651"/>
      <c r="DC430" s="651"/>
      <c r="DD430" s="651"/>
      <c r="DE430" s="651"/>
      <c r="DF430" s="651"/>
      <c r="DG430" s="651"/>
      <c r="DH430" s="651"/>
      <c r="DI430" s="651"/>
      <c r="DJ430" s="651"/>
      <c r="DK430" s="651"/>
      <c r="DL430" s="651"/>
      <c r="DM430" s="651"/>
      <c r="DN430" s="651"/>
      <c r="DO430" s="651"/>
      <c r="DP430" s="651"/>
      <c r="DQ430" s="651"/>
      <c r="DR430" s="651"/>
      <c r="DS430" s="651"/>
      <c r="DT430" s="651"/>
      <c r="DU430" s="651"/>
      <c r="DV430" s="651"/>
      <c r="DW430" s="651"/>
      <c r="DX430" s="651"/>
      <c r="DY430" s="651"/>
    </row>
    <row r="431" ht="12.0" customHeight="1">
      <c r="A431" s="651"/>
      <c r="B431" s="651"/>
      <c r="C431" s="651"/>
      <c r="D431" s="651"/>
      <c r="E431" s="651"/>
      <c r="F431" s="651"/>
      <c r="G431" s="651"/>
      <c r="H431" s="651"/>
      <c r="I431" s="651"/>
      <c r="J431" s="651"/>
      <c r="K431" s="651"/>
      <c r="L431" s="651"/>
      <c r="M431" s="651"/>
      <c r="N431" s="651"/>
      <c r="O431" s="651"/>
      <c r="P431" s="651"/>
      <c r="Q431" s="651"/>
      <c r="R431" s="651"/>
      <c r="S431" s="651"/>
      <c r="T431" s="651"/>
      <c r="U431" s="651"/>
      <c r="V431" s="651"/>
      <c r="W431" s="651"/>
      <c r="X431" s="651"/>
      <c r="Y431" s="651"/>
      <c r="Z431" s="651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51"/>
      <c r="BL431" s="651"/>
      <c r="BM431" s="651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  <c r="BX431" s="651"/>
      <c r="BY431" s="651"/>
      <c r="BZ431" s="651"/>
      <c r="CA431" s="651"/>
      <c r="CB431" s="651"/>
      <c r="CC431" s="651"/>
      <c r="CD431" s="651"/>
      <c r="CE431" s="651"/>
      <c r="CF431" s="651"/>
      <c r="CG431" s="651"/>
      <c r="CH431" s="651"/>
      <c r="CI431" s="651"/>
      <c r="CJ431" s="651"/>
      <c r="CK431" s="651"/>
      <c r="CL431" s="651"/>
      <c r="CM431" s="651"/>
      <c r="CN431" s="651"/>
      <c r="CO431" s="651"/>
      <c r="CP431" s="651"/>
      <c r="CQ431" s="651"/>
      <c r="CR431" s="651"/>
      <c r="CS431" s="651"/>
      <c r="CT431" s="651"/>
      <c r="CU431" s="651"/>
      <c r="CV431" s="651"/>
      <c r="CW431" s="651"/>
      <c r="CX431" s="651"/>
      <c r="CY431" s="651"/>
      <c r="CZ431" s="651"/>
      <c r="DA431" s="651"/>
      <c r="DB431" s="651"/>
      <c r="DC431" s="651"/>
      <c r="DD431" s="651"/>
      <c r="DE431" s="651"/>
      <c r="DF431" s="651"/>
      <c r="DG431" s="651"/>
      <c r="DH431" s="651"/>
      <c r="DI431" s="651"/>
      <c r="DJ431" s="651"/>
      <c r="DK431" s="651"/>
      <c r="DL431" s="651"/>
      <c r="DM431" s="651"/>
      <c r="DN431" s="651"/>
      <c r="DO431" s="651"/>
      <c r="DP431" s="651"/>
      <c r="DQ431" s="651"/>
      <c r="DR431" s="651"/>
      <c r="DS431" s="651"/>
      <c r="DT431" s="651"/>
      <c r="DU431" s="651"/>
      <c r="DV431" s="651"/>
      <c r="DW431" s="651"/>
      <c r="DX431" s="651"/>
      <c r="DY431" s="651"/>
    </row>
    <row r="432" ht="12.0" customHeight="1">
      <c r="A432" s="651"/>
      <c r="B432" s="651"/>
      <c r="C432" s="651"/>
      <c r="D432" s="651"/>
      <c r="E432" s="651"/>
      <c r="F432" s="651"/>
      <c r="G432" s="651"/>
      <c r="H432" s="651"/>
      <c r="I432" s="651"/>
      <c r="J432" s="651"/>
      <c r="K432" s="651"/>
      <c r="L432" s="651"/>
      <c r="M432" s="651"/>
      <c r="N432" s="651"/>
      <c r="O432" s="651"/>
      <c r="P432" s="651"/>
      <c r="Q432" s="651"/>
      <c r="R432" s="651"/>
      <c r="S432" s="651"/>
      <c r="T432" s="651"/>
      <c r="U432" s="651"/>
      <c r="V432" s="651"/>
      <c r="W432" s="651"/>
      <c r="X432" s="651"/>
      <c r="Y432" s="651"/>
      <c r="Z432" s="651"/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651"/>
      <c r="BL432" s="651"/>
      <c r="BM432" s="651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  <c r="BX432" s="651"/>
      <c r="BY432" s="651"/>
      <c r="BZ432" s="651"/>
      <c r="CA432" s="651"/>
      <c r="CB432" s="651"/>
      <c r="CC432" s="651"/>
      <c r="CD432" s="651"/>
      <c r="CE432" s="651"/>
      <c r="CF432" s="651"/>
      <c r="CG432" s="651"/>
      <c r="CH432" s="651"/>
      <c r="CI432" s="651"/>
      <c r="CJ432" s="651"/>
      <c r="CK432" s="651"/>
      <c r="CL432" s="651"/>
      <c r="CM432" s="651"/>
      <c r="CN432" s="651"/>
      <c r="CO432" s="651"/>
      <c r="CP432" s="651"/>
      <c r="CQ432" s="651"/>
      <c r="CR432" s="651"/>
      <c r="CS432" s="651"/>
      <c r="CT432" s="651"/>
      <c r="CU432" s="651"/>
      <c r="CV432" s="651"/>
      <c r="CW432" s="651"/>
      <c r="CX432" s="651"/>
      <c r="CY432" s="651"/>
      <c r="CZ432" s="651"/>
      <c r="DA432" s="651"/>
      <c r="DB432" s="651"/>
      <c r="DC432" s="651"/>
      <c r="DD432" s="651"/>
      <c r="DE432" s="651"/>
      <c r="DF432" s="651"/>
      <c r="DG432" s="651"/>
      <c r="DH432" s="651"/>
      <c r="DI432" s="651"/>
      <c r="DJ432" s="651"/>
      <c r="DK432" s="651"/>
      <c r="DL432" s="651"/>
      <c r="DM432" s="651"/>
      <c r="DN432" s="651"/>
      <c r="DO432" s="651"/>
      <c r="DP432" s="651"/>
      <c r="DQ432" s="651"/>
      <c r="DR432" s="651"/>
      <c r="DS432" s="651"/>
      <c r="DT432" s="651"/>
      <c r="DU432" s="651"/>
      <c r="DV432" s="651"/>
      <c r="DW432" s="651"/>
      <c r="DX432" s="651"/>
      <c r="DY432" s="651"/>
    </row>
    <row r="433" ht="12.0" customHeight="1">
      <c r="A433" s="651"/>
      <c r="B433" s="651"/>
      <c r="C433" s="651"/>
      <c r="D433" s="651"/>
      <c r="E433" s="651"/>
      <c r="F433" s="651"/>
      <c r="G433" s="651"/>
      <c r="H433" s="651"/>
      <c r="I433" s="651"/>
      <c r="J433" s="651"/>
      <c r="K433" s="651"/>
      <c r="L433" s="651"/>
      <c r="M433" s="651"/>
      <c r="N433" s="651"/>
      <c r="O433" s="651"/>
      <c r="P433" s="651"/>
      <c r="Q433" s="651"/>
      <c r="R433" s="651"/>
      <c r="S433" s="651"/>
      <c r="T433" s="651"/>
      <c r="U433" s="651"/>
      <c r="V433" s="651"/>
      <c r="W433" s="651"/>
      <c r="X433" s="651"/>
      <c r="Y433" s="651"/>
      <c r="Z433" s="651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651"/>
      <c r="BL433" s="651"/>
      <c r="BM433" s="651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  <c r="BX433" s="651"/>
      <c r="BY433" s="651"/>
      <c r="BZ433" s="651"/>
      <c r="CA433" s="651"/>
      <c r="CB433" s="651"/>
      <c r="CC433" s="651"/>
      <c r="CD433" s="651"/>
      <c r="CE433" s="651"/>
      <c r="CF433" s="651"/>
      <c r="CG433" s="651"/>
      <c r="CH433" s="651"/>
      <c r="CI433" s="651"/>
      <c r="CJ433" s="651"/>
      <c r="CK433" s="651"/>
      <c r="CL433" s="651"/>
      <c r="CM433" s="651"/>
      <c r="CN433" s="651"/>
      <c r="CO433" s="651"/>
      <c r="CP433" s="651"/>
      <c r="CQ433" s="651"/>
      <c r="CR433" s="651"/>
      <c r="CS433" s="651"/>
      <c r="CT433" s="651"/>
      <c r="CU433" s="651"/>
      <c r="CV433" s="651"/>
      <c r="CW433" s="651"/>
      <c r="CX433" s="651"/>
      <c r="CY433" s="651"/>
      <c r="CZ433" s="651"/>
      <c r="DA433" s="651"/>
      <c r="DB433" s="651"/>
      <c r="DC433" s="651"/>
      <c r="DD433" s="651"/>
      <c r="DE433" s="651"/>
      <c r="DF433" s="651"/>
      <c r="DG433" s="651"/>
      <c r="DH433" s="651"/>
      <c r="DI433" s="651"/>
      <c r="DJ433" s="651"/>
      <c r="DK433" s="651"/>
      <c r="DL433" s="651"/>
      <c r="DM433" s="651"/>
      <c r="DN433" s="651"/>
      <c r="DO433" s="651"/>
      <c r="DP433" s="651"/>
      <c r="DQ433" s="651"/>
      <c r="DR433" s="651"/>
      <c r="DS433" s="651"/>
      <c r="DT433" s="651"/>
      <c r="DU433" s="651"/>
      <c r="DV433" s="651"/>
      <c r="DW433" s="651"/>
      <c r="DX433" s="651"/>
      <c r="DY433" s="651"/>
    </row>
    <row r="434" ht="12.0" customHeight="1">
      <c r="A434" s="651"/>
      <c r="B434" s="651"/>
      <c r="C434" s="651"/>
      <c r="D434" s="651"/>
      <c r="E434" s="651"/>
      <c r="F434" s="651"/>
      <c r="G434" s="651"/>
      <c r="H434" s="651"/>
      <c r="I434" s="651"/>
      <c r="J434" s="651"/>
      <c r="K434" s="651"/>
      <c r="L434" s="651"/>
      <c r="M434" s="651"/>
      <c r="N434" s="651"/>
      <c r="O434" s="651"/>
      <c r="P434" s="651"/>
      <c r="Q434" s="651"/>
      <c r="R434" s="651"/>
      <c r="S434" s="651"/>
      <c r="T434" s="651"/>
      <c r="U434" s="651"/>
      <c r="V434" s="651"/>
      <c r="W434" s="651"/>
      <c r="X434" s="651"/>
      <c r="Y434" s="651"/>
      <c r="Z434" s="651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651"/>
      <c r="BL434" s="651"/>
      <c r="BM434" s="651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  <c r="BX434" s="651"/>
      <c r="BY434" s="651"/>
      <c r="BZ434" s="651"/>
      <c r="CA434" s="651"/>
      <c r="CB434" s="651"/>
      <c r="CC434" s="651"/>
      <c r="CD434" s="651"/>
      <c r="CE434" s="651"/>
      <c r="CF434" s="651"/>
      <c r="CG434" s="651"/>
      <c r="CH434" s="651"/>
      <c r="CI434" s="651"/>
      <c r="CJ434" s="651"/>
      <c r="CK434" s="651"/>
      <c r="CL434" s="651"/>
      <c r="CM434" s="651"/>
      <c r="CN434" s="651"/>
      <c r="CO434" s="651"/>
      <c r="CP434" s="651"/>
      <c r="CQ434" s="651"/>
      <c r="CR434" s="651"/>
      <c r="CS434" s="651"/>
      <c r="CT434" s="651"/>
      <c r="CU434" s="651"/>
      <c r="CV434" s="651"/>
      <c r="CW434" s="651"/>
      <c r="CX434" s="651"/>
      <c r="CY434" s="651"/>
      <c r="CZ434" s="651"/>
      <c r="DA434" s="651"/>
      <c r="DB434" s="651"/>
      <c r="DC434" s="651"/>
      <c r="DD434" s="651"/>
      <c r="DE434" s="651"/>
      <c r="DF434" s="651"/>
      <c r="DG434" s="651"/>
      <c r="DH434" s="651"/>
      <c r="DI434" s="651"/>
      <c r="DJ434" s="651"/>
      <c r="DK434" s="651"/>
      <c r="DL434" s="651"/>
      <c r="DM434" s="651"/>
      <c r="DN434" s="651"/>
      <c r="DO434" s="651"/>
      <c r="DP434" s="651"/>
      <c r="DQ434" s="651"/>
      <c r="DR434" s="651"/>
      <c r="DS434" s="651"/>
      <c r="DT434" s="651"/>
      <c r="DU434" s="651"/>
      <c r="DV434" s="651"/>
      <c r="DW434" s="651"/>
      <c r="DX434" s="651"/>
      <c r="DY434" s="651"/>
    </row>
    <row r="435" ht="12.0" customHeight="1">
      <c r="A435" s="651"/>
      <c r="B435" s="651"/>
      <c r="C435" s="651"/>
      <c r="D435" s="651"/>
      <c r="E435" s="651"/>
      <c r="F435" s="651"/>
      <c r="G435" s="651"/>
      <c r="H435" s="651"/>
      <c r="I435" s="651"/>
      <c r="J435" s="651"/>
      <c r="K435" s="651"/>
      <c r="L435" s="651"/>
      <c r="M435" s="651"/>
      <c r="N435" s="651"/>
      <c r="O435" s="651"/>
      <c r="P435" s="651"/>
      <c r="Q435" s="651"/>
      <c r="R435" s="651"/>
      <c r="S435" s="651"/>
      <c r="T435" s="651"/>
      <c r="U435" s="651"/>
      <c r="V435" s="651"/>
      <c r="W435" s="651"/>
      <c r="X435" s="651"/>
      <c r="Y435" s="651"/>
      <c r="Z435" s="651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51"/>
      <c r="BL435" s="651"/>
      <c r="BM435" s="651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  <c r="BX435" s="651"/>
      <c r="BY435" s="651"/>
      <c r="BZ435" s="651"/>
      <c r="CA435" s="651"/>
      <c r="CB435" s="651"/>
      <c r="CC435" s="651"/>
      <c r="CD435" s="651"/>
      <c r="CE435" s="651"/>
      <c r="CF435" s="651"/>
      <c r="CG435" s="651"/>
      <c r="CH435" s="651"/>
      <c r="CI435" s="651"/>
      <c r="CJ435" s="651"/>
      <c r="CK435" s="651"/>
      <c r="CL435" s="651"/>
      <c r="CM435" s="651"/>
      <c r="CN435" s="651"/>
      <c r="CO435" s="651"/>
      <c r="CP435" s="651"/>
      <c r="CQ435" s="651"/>
      <c r="CR435" s="651"/>
      <c r="CS435" s="651"/>
      <c r="CT435" s="651"/>
      <c r="CU435" s="651"/>
      <c r="CV435" s="651"/>
      <c r="CW435" s="651"/>
      <c r="CX435" s="651"/>
      <c r="CY435" s="651"/>
      <c r="CZ435" s="651"/>
      <c r="DA435" s="651"/>
      <c r="DB435" s="651"/>
      <c r="DC435" s="651"/>
      <c r="DD435" s="651"/>
      <c r="DE435" s="651"/>
      <c r="DF435" s="651"/>
      <c r="DG435" s="651"/>
      <c r="DH435" s="651"/>
      <c r="DI435" s="651"/>
      <c r="DJ435" s="651"/>
      <c r="DK435" s="651"/>
      <c r="DL435" s="651"/>
      <c r="DM435" s="651"/>
      <c r="DN435" s="651"/>
      <c r="DO435" s="651"/>
      <c r="DP435" s="651"/>
      <c r="DQ435" s="651"/>
      <c r="DR435" s="651"/>
      <c r="DS435" s="651"/>
      <c r="DT435" s="651"/>
      <c r="DU435" s="651"/>
      <c r="DV435" s="651"/>
      <c r="DW435" s="651"/>
      <c r="DX435" s="651"/>
      <c r="DY435" s="651"/>
    </row>
    <row r="436" ht="12.0" customHeight="1">
      <c r="A436" s="651"/>
      <c r="B436" s="651"/>
      <c r="C436" s="651"/>
      <c r="D436" s="651"/>
      <c r="E436" s="651"/>
      <c r="F436" s="651"/>
      <c r="G436" s="651"/>
      <c r="H436" s="651"/>
      <c r="I436" s="651"/>
      <c r="J436" s="651"/>
      <c r="K436" s="651"/>
      <c r="L436" s="651"/>
      <c r="M436" s="651"/>
      <c r="N436" s="651"/>
      <c r="O436" s="651"/>
      <c r="P436" s="651"/>
      <c r="Q436" s="651"/>
      <c r="R436" s="651"/>
      <c r="S436" s="651"/>
      <c r="T436" s="651"/>
      <c r="U436" s="651"/>
      <c r="V436" s="651"/>
      <c r="W436" s="651"/>
      <c r="X436" s="651"/>
      <c r="Y436" s="651"/>
      <c r="Z436" s="651"/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651"/>
      <c r="BL436" s="651"/>
      <c r="BM436" s="651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  <c r="BX436" s="651"/>
      <c r="BY436" s="651"/>
      <c r="BZ436" s="651"/>
      <c r="CA436" s="651"/>
      <c r="CB436" s="651"/>
      <c r="CC436" s="651"/>
      <c r="CD436" s="651"/>
      <c r="CE436" s="651"/>
      <c r="CF436" s="651"/>
      <c r="CG436" s="651"/>
      <c r="CH436" s="651"/>
      <c r="CI436" s="651"/>
      <c r="CJ436" s="651"/>
      <c r="CK436" s="651"/>
      <c r="CL436" s="651"/>
      <c r="CM436" s="651"/>
      <c r="CN436" s="651"/>
      <c r="CO436" s="651"/>
      <c r="CP436" s="651"/>
      <c r="CQ436" s="651"/>
      <c r="CR436" s="651"/>
      <c r="CS436" s="651"/>
      <c r="CT436" s="651"/>
      <c r="CU436" s="651"/>
      <c r="CV436" s="651"/>
      <c r="CW436" s="651"/>
      <c r="CX436" s="651"/>
      <c r="CY436" s="651"/>
      <c r="CZ436" s="651"/>
      <c r="DA436" s="651"/>
      <c r="DB436" s="651"/>
      <c r="DC436" s="651"/>
      <c r="DD436" s="651"/>
      <c r="DE436" s="651"/>
      <c r="DF436" s="651"/>
      <c r="DG436" s="651"/>
      <c r="DH436" s="651"/>
      <c r="DI436" s="651"/>
      <c r="DJ436" s="651"/>
      <c r="DK436" s="651"/>
      <c r="DL436" s="651"/>
      <c r="DM436" s="651"/>
      <c r="DN436" s="651"/>
      <c r="DO436" s="651"/>
      <c r="DP436" s="651"/>
      <c r="DQ436" s="651"/>
      <c r="DR436" s="651"/>
      <c r="DS436" s="651"/>
      <c r="DT436" s="651"/>
      <c r="DU436" s="651"/>
      <c r="DV436" s="651"/>
      <c r="DW436" s="651"/>
      <c r="DX436" s="651"/>
      <c r="DY436" s="651"/>
    </row>
    <row r="437" ht="12.0" customHeight="1">
      <c r="A437" s="651"/>
      <c r="B437" s="651"/>
      <c r="C437" s="651"/>
      <c r="D437" s="651"/>
      <c r="E437" s="651"/>
      <c r="F437" s="651"/>
      <c r="G437" s="651"/>
      <c r="H437" s="651"/>
      <c r="I437" s="651"/>
      <c r="J437" s="651"/>
      <c r="K437" s="651"/>
      <c r="L437" s="651"/>
      <c r="M437" s="651"/>
      <c r="N437" s="651"/>
      <c r="O437" s="651"/>
      <c r="P437" s="651"/>
      <c r="Q437" s="651"/>
      <c r="R437" s="651"/>
      <c r="S437" s="651"/>
      <c r="T437" s="651"/>
      <c r="U437" s="651"/>
      <c r="V437" s="651"/>
      <c r="W437" s="651"/>
      <c r="X437" s="651"/>
      <c r="Y437" s="651"/>
      <c r="Z437" s="651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651"/>
      <c r="BL437" s="651"/>
      <c r="BM437" s="651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  <c r="BX437" s="651"/>
      <c r="BY437" s="651"/>
      <c r="BZ437" s="651"/>
      <c r="CA437" s="651"/>
      <c r="CB437" s="651"/>
      <c r="CC437" s="651"/>
      <c r="CD437" s="651"/>
      <c r="CE437" s="651"/>
      <c r="CF437" s="651"/>
      <c r="CG437" s="651"/>
      <c r="CH437" s="651"/>
      <c r="CI437" s="651"/>
      <c r="CJ437" s="651"/>
      <c r="CK437" s="651"/>
      <c r="CL437" s="651"/>
      <c r="CM437" s="651"/>
      <c r="CN437" s="651"/>
      <c r="CO437" s="651"/>
      <c r="CP437" s="651"/>
      <c r="CQ437" s="651"/>
      <c r="CR437" s="651"/>
      <c r="CS437" s="651"/>
      <c r="CT437" s="651"/>
      <c r="CU437" s="651"/>
      <c r="CV437" s="651"/>
      <c r="CW437" s="651"/>
      <c r="CX437" s="651"/>
      <c r="CY437" s="651"/>
      <c r="CZ437" s="651"/>
      <c r="DA437" s="651"/>
      <c r="DB437" s="651"/>
      <c r="DC437" s="651"/>
      <c r="DD437" s="651"/>
      <c r="DE437" s="651"/>
      <c r="DF437" s="651"/>
      <c r="DG437" s="651"/>
      <c r="DH437" s="651"/>
      <c r="DI437" s="651"/>
      <c r="DJ437" s="651"/>
      <c r="DK437" s="651"/>
      <c r="DL437" s="651"/>
      <c r="DM437" s="651"/>
      <c r="DN437" s="651"/>
      <c r="DO437" s="651"/>
      <c r="DP437" s="651"/>
      <c r="DQ437" s="651"/>
      <c r="DR437" s="651"/>
      <c r="DS437" s="651"/>
      <c r="DT437" s="651"/>
      <c r="DU437" s="651"/>
      <c r="DV437" s="651"/>
      <c r="DW437" s="651"/>
      <c r="DX437" s="651"/>
      <c r="DY437" s="651"/>
    </row>
    <row r="438" ht="12.0" customHeight="1">
      <c r="A438" s="651"/>
      <c r="B438" s="651"/>
      <c r="C438" s="651"/>
      <c r="D438" s="651"/>
      <c r="E438" s="651"/>
      <c r="F438" s="651"/>
      <c r="G438" s="651"/>
      <c r="H438" s="651"/>
      <c r="I438" s="651"/>
      <c r="J438" s="651"/>
      <c r="K438" s="651"/>
      <c r="L438" s="651"/>
      <c r="M438" s="651"/>
      <c r="N438" s="651"/>
      <c r="O438" s="651"/>
      <c r="P438" s="651"/>
      <c r="Q438" s="651"/>
      <c r="R438" s="651"/>
      <c r="S438" s="651"/>
      <c r="T438" s="651"/>
      <c r="U438" s="651"/>
      <c r="V438" s="651"/>
      <c r="W438" s="651"/>
      <c r="X438" s="651"/>
      <c r="Y438" s="651"/>
      <c r="Z438" s="651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651"/>
      <c r="BL438" s="651"/>
      <c r="BM438" s="651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  <c r="BX438" s="651"/>
      <c r="BY438" s="651"/>
      <c r="BZ438" s="651"/>
      <c r="CA438" s="651"/>
      <c r="CB438" s="651"/>
      <c r="CC438" s="651"/>
      <c r="CD438" s="651"/>
      <c r="CE438" s="651"/>
      <c r="CF438" s="651"/>
      <c r="CG438" s="651"/>
      <c r="CH438" s="651"/>
      <c r="CI438" s="651"/>
      <c r="CJ438" s="651"/>
      <c r="CK438" s="651"/>
      <c r="CL438" s="651"/>
      <c r="CM438" s="651"/>
      <c r="CN438" s="651"/>
      <c r="CO438" s="651"/>
      <c r="CP438" s="651"/>
      <c r="CQ438" s="651"/>
      <c r="CR438" s="651"/>
      <c r="CS438" s="651"/>
      <c r="CT438" s="651"/>
      <c r="CU438" s="651"/>
      <c r="CV438" s="651"/>
      <c r="CW438" s="651"/>
      <c r="CX438" s="651"/>
      <c r="CY438" s="651"/>
      <c r="CZ438" s="651"/>
      <c r="DA438" s="651"/>
      <c r="DB438" s="651"/>
      <c r="DC438" s="651"/>
      <c r="DD438" s="651"/>
      <c r="DE438" s="651"/>
      <c r="DF438" s="651"/>
      <c r="DG438" s="651"/>
      <c r="DH438" s="651"/>
      <c r="DI438" s="651"/>
      <c r="DJ438" s="651"/>
      <c r="DK438" s="651"/>
      <c r="DL438" s="651"/>
      <c r="DM438" s="651"/>
      <c r="DN438" s="651"/>
      <c r="DO438" s="651"/>
      <c r="DP438" s="651"/>
      <c r="DQ438" s="651"/>
      <c r="DR438" s="651"/>
      <c r="DS438" s="651"/>
      <c r="DT438" s="651"/>
      <c r="DU438" s="651"/>
      <c r="DV438" s="651"/>
      <c r="DW438" s="651"/>
      <c r="DX438" s="651"/>
      <c r="DY438" s="651"/>
    </row>
    <row r="439" ht="12.0" customHeight="1">
      <c r="A439" s="651"/>
      <c r="B439" s="651"/>
      <c r="C439" s="651"/>
      <c r="D439" s="651"/>
      <c r="E439" s="651"/>
      <c r="F439" s="651"/>
      <c r="G439" s="651"/>
      <c r="H439" s="651"/>
      <c r="I439" s="651"/>
      <c r="J439" s="651"/>
      <c r="K439" s="651"/>
      <c r="L439" s="651"/>
      <c r="M439" s="651"/>
      <c r="N439" s="651"/>
      <c r="O439" s="651"/>
      <c r="P439" s="651"/>
      <c r="Q439" s="651"/>
      <c r="R439" s="651"/>
      <c r="S439" s="651"/>
      <c r="T439" s="651"/>
      <c r="U439" s="651"/>
      <c r="V439" s="651"/>
      <c r="W439" s="651"/>
      <c r="X439" s="651"/>
      <c r="Y439" s="651"/>
      <c r="Z439" s="651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51"/>
      <c r="BL439" s="651"/>
      <c r="BM439" s="651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  <c r="BX439" s="651"/>
      <c r="BY439" s="651"/>
      <c r="BZ439" s="651"/>
      <c r="CA439" s="651"/>
      <c r="CB439" s="651"/>
      <c r="CC439" s="651"/>
      <c r="CD439" s="651"/>
      <c r="CE439" s="651"/>
      <c r="CF439" s="651"/>
      <c r="CG439" s="651"/>
      <c r="CH439" s="651"/>
      <c r="CI439" s="651"/>
      <c r="CJ439" s="651"/>
      <c r="CK439" s="651"/>
      <c r="CL439" s="651"/>
      <c r="CM439" s="651"/>
      <c r="CN439" s="651"/>
      <c r="CO439" s="651"/>
      <c r="CP439" s="651"/>
      <c r="CQ439" s="651"/>
      <c r="CR439" s="651"/>
      <c r="CS439" s="651"/>
      <c r="CT439" s="651"/>
      <c r="CU439" s="651"/>
      <c r="CV439" s="651"/>
      <c r="CW439" s="651"/>
      <c r="CX439" s="651"/>
      <c r="CY439" s="651"/>
      <c r="CZ439" s="651"/>
      <c r="DA439" s="651"/>
      <c r="DB439" s="651"/>
      <c r="DC439" s="651"/>
      <c r="DD439" s="651"/>
      <c r="DE439" s="651"/>
      <c r="DF439" s="651"/>
      <c r="DG439" s="651"/>
      <c r="DH439" s="651"/>
      <c r="DI439" s="651"/>
      <c r="DJ439" s="651"/>
      <c r="DK439" s="651"/>
      <c r="DL439" s="651"/>
      <c r="DM439" s="651"/>
      <c r="DN439" s="651"/>
      <c r="DO439" s="651"/>
      <c r="DP439" s="651"/>
      <c r="DQ439" s="651"/>
      <c r="DR439" s="651"/>
      <c r="DS439" s="651"/>
      <c r="DT439" s="651"/>
      <c r="DU439" s="651"/>
      <c r="DV439" s="651"/>
      <c r="DW439" s="651"/>
      <c r="DX439" s="651"/>
      <c r="DY439" s="651"/>
    </row>
    <row r="440" ht="12.0" customHeight="1">
      <c r="A440" s="651"/>
      <c r="B440" s="651"/>
      <c r="C440" s="651"/>
      <c r="D440" s="651"/>
      <c r="E440" s="651"/>
      <c r="F440" s="651"/>
      <c r="G440" s="651"/>
      <c r="H440" s="651"/>
      <c r="I440" s="651"/>
      <c r="J440" s="651"/>
      <c r="K440" s="651"/>
      <c r="L440" s="651"/>
      <c r="M440" s="651"/>
      <c r="N440" s="651"/>
      <c r="O440" s="651"/>
      <c r="P440" s="651"/>
      <c r="Q440" s="651"/>
      <c r="R440" s="651"/>
      <c r="S440" s="651"/>
      <c r="T440" s="651"/>
      <c r="U440" s="651"/>
      <c r="V440" s="651"/>
      <c r="W440" s="651"/>
      <c r="X440" s="651"/>
      <c r="Y440" s="651"/>
      <c r="Z440" s="651"/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651"/>
      <c r="BL440" s="651"/>
      <c r="BM440" s="651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  <c r="BX440" s="651"/>
      <c r="BY440" s="651"/>
      <c r="BZ440" s="651"/>
      <c r="CA440" s="651"/>
      <c r="CB440" s="651"/>
      <c r="CC440" s="651"/>
      <c r="CD440" s="651"/>
      <c r="CE440" s="651"/>
      <c r="CF440" s="651"/>
      <c r="CG440" s="651"/>
      <c r="CH440" s="651"/>
      <c r="CI440" s="651"/>
      <c r="CJ440" s="651"/>
      <c r="CK440" s="651"/>
      <c r="CL440" s="651"/>
      <c r="CM440" s="651"/>
      <c r="CN440" s="651"/>
      <c r="CO440" s="651"/>
      <c r="CP440" s="651"/>
      <c r="CQ440" s="651"/>
      <c r="CR440" s="651"/>
      <c r="CS440" s="651"/>
      <c r="CT440" s="651"/>
      <c r="CU440" s="651"/>
      <c r="CV440" s="651"/>
      <c r="CW440" s="651"/>
      <c r="CX440" s="651"/>
      <c r="CY440" s="651"/>
      <c r="CZ440" s="651"/>
      <c r="DA440" s="651"/>
      <c r="DB440" s="651"/>
      <c r="DC440" s="651"/>
      <c r="DD440" s="651"/>
      <c r="DE440" s="651"/>
      <c r="DF440" s="651"/>
      <c r="DG440" s="651"/>
      <c r="DH440" s="651"/>
      <c r="DI440" s="651"/>
      <c r="DJ440" s="651"/>
      <c r="DK440" s="651"/>
      <c r="DL440" s="651"/>
      <c r="DM440" s="651"/>
      <c r="DN440" s="651"/>
      <c r="DO440" s="651"/>
      <c r="DP440" s="651"/>
      <c r="DQ440" s="651"/>
      <c r="DR440" s="651"/>
      <c r="DS440" s="651"/>
      <c r="DT440" s="651"/>
      <c r="DU440" s="651"/>
      <c r="DV440" s="651"/>
      <c r="DW440" s="651"/>
      <c r="DX440" s="651"/>
      <c r="DY440" s="651"/>
    </row>
    <row r="441" ht="12.0" customHeight="1">
      <c r="A441" s="651"/>
      <c r="B441" s="651"/>
      <c r="C441" s="651"/>
      <c r="D441" s="651"/>
      <c r="E441" s="651"/>
      <c r="F441" s="651"/>
      <c r="G441" s="651"/>
      <c r="H441" s="651"/>
      <c r="I441" s="651"/>
      <c r="J441" s="651"/>
      <c r="K441" s="651"/>
      <c r="L441" s="651"/>
      <c r="M441" s="651"/>
      <c r="N441" s="651"/>
      <c r="O441" s="651"/>
      <c r="P441" s="651"/>
      <c r="Q441" s="651"/>
      <c r="R441" s="651"/>
      <c r="S441" s="651"/>
      <c r="T441" s="651"/>
      <c r="U441" s="651"/>
      <c r="V441" s="651"/>
      <c r="W441" s="651"/>
      <c r="X441" s="651"/>
      <c r="Y441" s="651"/>
      <c r="Z441" s="651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651"/>
      <c r="BL441" s="651"/>
      <c r="BM441" s="651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  <c r="BX441" s="651"/>
      <c r="BY441" s="651"/>
      <c r="BZ441" s="651"/>
      <c r="CA441" s="651"/>
      <c r="CB441" s="651"/>
      <c r="CC441" s="651"/>
      <c r="CD441" s="651"/>
      <c r="CE441" s="651"/>
      <c r="CF441" s="651"/>
      <c r="CG441" s="651"/>
      <c r="CH441" s="651"/>
      <c r="CI441" s="651"/>
      <c r="CJ441" s="651"/>
      <c r="CK441" s="651"/>
      <c r="CL441" s="651"/>
      <c r="CM441" s="651"/>
      <c r="CN441" s="651"/>
      <c r="CO441" s="651"/>
      <c r="CP441" s="651"/>
      <c r="CQ441" s="651"/>
      <c r="CR441" s="651"/>
      <c r="CS441" s="651"/>
      <c r="CT441" s="651"/>
      <c r="CU441" s="651"/>
      <c r="CV441" s="651"/>
      <c r="CW441" s="651"/>
      <c r="CX441" s="651"/>
      <c r="CY441" s="651"/>
      <c r="CZ441" s="651"/>
      <c r="DA441" s="651"/>
      <c r="DB441" s="651"/>
      <c r="DC441" s="651"/>
      <c r="DD441" s="651"/>
      <c r="DE441" s="651"/>
      <c r="DF441" s="651"/>
      <c r="DG441" s="651"/>
      <c r="DH441" s="651"/>
      <c r="DI441" s="651"/>
      <c r="DJ441" s="651"/>
      <c r="DK441" s="651"/>
      <c r="DL441" s="651"/>
      <c r="DM441" s="651"/>
      <c r="DN441" s="651"/>
      <c r="DO441" s="651"/>
      <c r="DP441" s="651"/>
      <c r="DQ441" s="651"/>
      <c r="DR441" s="651"/>
      <c r="DS441" s="651"/>
      <c r="DT441" s="651"/>
      <c r="DU441" s="651"/>
      <c r="DV441" s="651"/>
      <c r="DW441" s="651"/>
      <c r="DX441" s="651"/>
      <c r="DY441" s="651"/>
    </row>
    <row r="442" ht="12.0" customHeight="1">
      <c r="A442" s="651"/>
      <c r="B442" s="651"/>
      <c r="C442" s="651"/>
      <c r="D442" s="651"/>
      <c r="E442" s="651"/>
      <c r="F442" s="651"/>
      <c r="G442" s="651"/>
      <c r="H442" s="651"/>
      <c r="I442" s="651"/>
      <c r="J442" s="651"/>
      <c r="K442" s="651"/>
      <c r="L442" s="651"/>
      <c r="M442" s="651"/>
      <c r="N442" s="651"/>
      <c r="O442" s="651"/>
      <c r="P442" s="651"/>
      <c r="Q442" s="651"/>
      <c r="R442" s="651"/>
      <c r="S442" s="651"/>
      <c r="T442" s="651"/>
      <c r="U442" s="651"/>
      <c r="V442" s="651"/>
      <c r="W442" s="651"/>
      <c r="X442" s="651"/>
      <c r="Y442" s="651"/>
      <c r="Z442" s="651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651"/>
      <c r="BL442" s="651"/>
      <c r="BM442" s="651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  <c r="BX442" s="651"/>
      <c r="BY442" s="651"/>
      <c r="BZ442" s="651"/>
      <c r="CA442" s="651"/>
      <c r="CB442" s="651"/>
      <c r="CC442" s="651"/>
      <c r="CD442" s="651"/>
      <c r="CE442" s="651"/>
      <c r="CF442" s="651"/>
      <c r="CG442" s="651"/>
      <c r="CH442" s="651"/>
      <c r="CI442" s="651"/>
      <c r="CJ442" s="651"/>
      <c r="CK442" s="651"/>
      <c r="CL442" s="651"/>
      <c r="CM442" s="651"/>
      <c r="CN442" s="651"/>
      <c r="CO442" s="651"/>
      <c r="CP442" s="651"/>
      <c r="CQ442" s="651"/>
      <c r="CR442" s="651"/>
      <c r="CS442" s="651"/>
      <c r="CT442" s="651"/>
      <c r="CU442" s="651"/>
      <c r="CV442" s="651"/>
      <c r="CW442" s="651"/>
      <c r="CX442" s="651"/>
      <c r="CY442" s="651"/>
      <c r="CZ442" s="651"/>
      <c r="DA442" s="651"/>
      <c r="DB442" s="651"/>
      <c r="DC442" s="651"/>
      <c r="DD442" s="651"/>
      <c r="DE442" s="651"/>
      <c r="DF442" s="651"/>
      <c r="DG442" s="651"/>
      <c r="DH442" s="651"/>
      <c r="DI442" s="651"/>
      <c r="DJ442" s="651"/>
      <c r="DK442" s="651"/>
      <c r="DL442" s="651"/>
      <c r="DM442" s="651"/>
      <c r="DN442" s="651"/>
      <c r="DO442" s="651"/>
      <c r="DP442" s="651"/>
      <c r="DQ442" s="651"/>
      <c r="DR442" s="651"/>
      <c r="DS442" s="651"/>
      <c r="DT442" s="651"/>
      <c r="DU442" s="651"/>
      <c r="DV442" s="651"/>
      <c r="DW442" s="651"/>
      <c r="DX442" s="651"/>
      <c r="DY442" s="651"/>
    </row>
    <row r="443" ht="12.0" customHeight="1">
      <c r="A443" s="651"/>
      <c r="B443" s="651"/>
      <c r="C443" s="651"/>
      <c r="D443" s="651"/>
      <c r="E443" s="651"/>
      <c r="F443" s="651"/>
      <c r="G443" s="651"/>
      <c r="H443" s="651"/>
      <c r="I443" s="651"/>
      <c r="J443" s="651"/>
      <c r="K443" s="651"/>
      <c r="L443" s="651"/>
      <c r="M443" s="651"/>
      <c r="N443" s="651"/>
      <c r="O443" s="651"/>
      <c r="P443" s="651"/>
      <c r="Q443" s="651"/>
      <c r="R443" s="651"/>
      <c r="S443" s="651"/>
      <c r="T443" s="651"/>
      <c r="U443" s="651"/>
      <c r="V443" s="651"/>
      <c r="W443" s="651"/>
      <c r="X443" s="651"/>
      <c r="Y443" s="651"/>
      <c r="Z443" s="651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51"/>
      <c r="BL443" s="651"/>
      <c r="BM443" s="651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  <c r="BX443" s="651"/>
      <c r="BY443" s="651"/>
      <c r="BZ443" s="651"/>
      <c r="CA443" s="651"/>
      <c r="CB443" s="651"/>
      <c r="CC443" s="651"/>
      <c r="CD443" s="651"/>
      <c r="CE443" s="651"/>
      <c r="CF443" s="651"/>
      <c r="CG443" s="651"/>
      <c r="CH443" s="651"/>
      <c r="CI443" s="651"/>
      <c r="CJ443" s="651"/>
      <c r="CK443" s="651"/>
      <c r="CL443" s="651"/>
      <c r="CM443" s="651"/>
      <c r="CN443" s="651"/>
      <c r="CO443" s="651"/>
      <c r="CP443" s="651"/>
      <c r="CQ443" s="651"/>
      <c r="CR443" s="651"/>
      <c r="CS443" s="651"/>
      <c r="CT443" s="651"/>
      <c r="CU443" s="651"/>
      <c r="CV443" s="651"/>
      <c r="CW443" s="651"/>
      <c r="CX443" s="651"/>
      <c r="CY443" s="651"/>
      <c r="CZ443" s="651"/>
      <c r="DA443" s="651"/>
      <c r="DB443" s="651"/>
      <c r="DC443" s="651"/>
      <c r="DD443" s="651"/>
      <c r="DE443" s="651"/>
      <c r="DF443" s="651"/>
      <c r="DG443" s="651"/>
      <c r="DH443" s="651"/>
      <c r="DI443" s="651"/>
      <c r="DJ443" s="651"/>
      <c r="DK443" s="651"/>
      <c r="DL443" s="651"/>
      <c r="DM443" s="651"/>
      <c r="DN443" s="651"/>
      <c r="DO443" s="651"/>
      <c r="DP443" s="651"/>
      <c r="DQ443" s="651"/>
      <c r="DR443" s="651"/>
      <c r="DS443" s="651"/>
      <c r="DT443" s="651"/>
      <c r="DU443" s="651"/>
      <c r="DV443" s="651"/>
      <c r="DW443" s="651"/>
      <c r="DX443" s="651"/>
      <c r="DY443" s="651"/>
    </row>
    <row r="444" ht="12.0" customHeight="1">
      <c r="A444" s="651"/>
      <c r="B444" s="651"/>
      <c r="C444" s="651"/>
      <c r="D444" s="651"/>
      <c r="E444" s="651"/>
      <c r="F444" s="651"/>
      <c r="G444" s="651"/>
      <c r="H444" s="651"/>
      <c r="I444" s="651"/>
      <c r="J444" s="651"/>
      <c r="K444" s="651"/>
      <c r="L444" s="651"/>
      <c r="M444" s="651"/>
      <c r="N444" s="651"/>
      <c r="O444" s="651"/>
      <c r="P444" s="651"/>
      <c r="Q444" s="651"/>
      <c r="R444" s="651"/>
      <c r="S444" s="651"/>
      <c r="T444" s="651"/>
      <c r="U444" s="651"/>
      <c r="V444" s="651"/>
      <c r="W444" s="651"/>
      <c r="X444" s="651"/>
      <c r="Y444" s="651"/>
      <c r="Z444" s="651"/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651"/>
      <c r="BL444" s="651"/>
      <c r="BM444" s="651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  <c r="BX444" s="651"/>
      <c r="BY444" s="651"/>
      <c r="BZ444" s="651"/>
      <c r="CA444" s="651"/>
      <c r="CB444" s="651"/>
      <c r="CC444" s="651"/>
      <c r="CD444" s="651"/>
      <c r="CE444" s="651"/>
      <c r="CF444" s="651"/>
      <c r="CG444" s="651"/>
      <c r="CH444" s="651"/>
      <c r="CI444" s="651"/>
      <c r="CJ444" s="651"/>
      <c r="CK444" s="651"/>
      <c r="CL444" s="651"/>
      <c r="CM444" s="651"/>
      <c r="CN444" s="651"/>
      <c r="CO444" s="651"/>
      <c r="CP444" s="651"/>
      <c r="CQ444" s="651"/>
      <c r="CR444" s="651"/>
      <c r="CS444" s="651"/>
      <c r="CT444" s="651"/>
      <c r="CU444" s="651"/>
      <c r="CV444" s="651"/>
      <c r="CW444" s="651"/>
      <c r="CX444" s="651"/>
      <c r="CY444" s="651"/>
      <c r="CZ444" s="651"/>
      <c r="DA444" s="651"/>
      <c r="DB444" s="651"/>
      <c r="DC444" s="651"/>
      <c r="DD444" s="651"/>
      <c r="DE444" s="651"/>
      <c r="DF444" s="651"/>
      <c r="DG444" s="651"/>
      <c r="DH444" s="651"/>
      <c r="DI444" s="651"/>
      <c r="DJ444" s="651"/>
      <c r="DK444" s="651"/>
      <c r="DL444" s="651"/>
      <c r="DM444" s="651"/>
      <c r="DN444" s="651"/>
      <c r="DO444" s="651"/>
      <c r="DP444" s="651"/>
      <c r="DQ444" s="651"/>
      <c r="DR444" s="651"/>
      <c r="DS444" s="651"/>
      <c r="DT444" s="651"/>
      <c r="DU444" s="651"/>
      <c r="DV444" s="651"/>
      <c r="DW444" s="651"/>
      <c r="DX444" s="651"/>
      <c r="DY444" s="651"/>
    </row>
    <row r="445" ht="12.0" customHeight="1">
      <c r="A445" s="651"/>
      <c r="B445" s="651"/>
      <c r="C445" s="651"/>
      <c r="D445" s="651"/>
      <c r="E445" s="651"/>
      <c r="F445" s="651"/>
      <c r="G445" s="651"/>
      <c r="H445" s="651"/>
      <c r="I445" s="651"/>
      <c r="J445" s="651"/>
      <c r="K445" s="651"/>
      <c r="L445" s="651"/>
      <c r="M445" s="651"/>
      <c r="N445" s="651"/>
      <c r="O445" s="651"/>
      <c r="P445" s="651"/>
      <c r="Q445" s="651"/>
      <c r="R445" s="651"/>
      <c r="S445" s="651"/>
      <c r="T445" s="651"/>
      <c r="U445" s="651"/>
      <c r="V445" s="651"/>
      <c r="W445" s="651"/>
      <c r="X445" s="651"/>
      <c r="Y445" s="651"/>
      <c r="Z445" s="651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651"/>
      <c r="BL445" s="651"/>
      <c r="BM445" s="651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  <c r="BX445" s="651"/>
      <c r="BY445" s="651"/>
      <c r="BZ445" s="651"/>
      <c r="CA445" s="651"/>
      <c r="CB445" s="651"/>
      <c r="CC445" s="651"/>
      <c r="CD445" s="651"/>
      <c r="CE445" s="651"/>
      <c r="CF445" s="651"/>
      <c r="CG445" s="651"/>
      <c r="CH445" s="651"/>
      <c r="CI445" s="651"/>
      <c r="CJ445" s="651"/>
      <c r="CK445" s="651"/>
      <c r="CL445" s="651"/>
      <c r="CM445" s="651"/>
      <c r="CN445" s="651"/>
      <c r="CO445" s="651"/>
      <c r="CP445" s="651"/>
      <c r="CQ445" s="651"/>
      <c r="CR445" s="651"/>
      <c r="CS445" s="651"/>
      <c r="CT445" s="651"/>
      <c r="CU445" s="651"/>
      <c r="CV445" s="651"/>
      <c r="CW445" s="651"/>
      <c r="CX445" s="651"/>
      <c r="CY445" s="651"/>
      <c r="CZ445" s="651"/>
      <c r="DA445" s="651"/>
      <c r="DB445" s="651"/>
      <c r="DC445" s="651"/>
      <c r="DD445" s="651"/>
      <c r="DE445" s="651"/>
      <c r="DF445" s="651"/>
      <c r="DG445" s="651"/>
      <c r="DH445" s="651"/>
      <c r="DI445" s="651"/>
      <c r="DJ445" s="651"/>
      <c r="DK445" s="651"/>
      <c r="DL445" s="651"/>
      <c r="DM445" s="651"/>
      <c r="DN445" s="651"/>
      <c r="DO445" s="651"/>
      <c r="DP445" s="651"/>
      <c r="DQ445" s="651"/>
      <c r="DR445" s="651"/>
      <c r="DS445" s="651"/>
      <c r="DT445" s="651"/>
      <c r="DU445" s="651"/>
      <c r="DV445" s="651"/>
      <c r="DW445" s="651"/>
      <c r="DX445" s="651"/>
      <c r="DY445" s="651"/>
    </row>
    <row r="446" ht="12.0" customHeight="1">
      <c r="A446" s="651"/>
      <c r="B446" s="651"/>
      <c r="C446" s="651"/>
      <c r="D446" s="651"/>
      <c r="E446" s="651"/>
      <c r="F446" s="651"/>
      <c r="G446" s="651"/>
      <c r="H446" s="651"/>
      <c r="I446" s="651"/>
      <c r="J446" s="651"/>
      <c r="K446" s="651"/>
      <c r="L446" s="651"/>
      <c r="M446" s="651"/>
      <c r="N446" s="651"/>
      <c r="O446" s="651"/>
      <c r="P446" s="651"/>
      <c r="Q446" s="651"/>
      <c r="R446" s="651"/>
      <c r="S446" s="651"/>
      <c r="T446" s="651"/>
      <c r="U446" s="651"/>
      <c r="V446" s="651"/>
      <c r="W446" s="651"/>
      <c r="X446" s="651"/>
      <c r="Y446" s="651"/>
      <c r="Z446" s="651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651"/>
      <c r="BL446" s="651"/>
      <c r="BM446" s="651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  <c r="BX446" s="651"/>
      <c r="BY446" s="651"/>
      <c r="BZ446" s="651"/>
      <c r="CA446" s="651"/>
      <c r="CB446" s="651"/>
      <c r="CC446" s="651"/>
      <c r="CD446" s="651"/>
      <c r="CE446" s="651"/>
      <c r="CF446" s="651"/>
      <c r="CG446" s="651"/>
      <c r="CH446" s="651"/>
      <c r="CI446" s="651"/>
      <c r="CJ446" s="651"/>
      <c r="CK446" s="651"/>
      <c r="CL446" s="651"/>
      <c r="CM446" s="651"/>
      <c r="CN446" s="651"/>
      <c r="CO446" s="651"/>
      <c r="CP446" s="651"/>
      <c r="CQ446" s="651"/>
      <c r="CR446" s="651"/>
      <c r="CS446" s="651"/>
      <c r="CT446" s="651"/>
      <c r="CU446" s="651"/>
      <c r="CV446" s="651"/>
      <c r="CW446" s="651"/>
      <c r="CX446" s="651"/>
      <c r="CY446" s="651"/>
      <c r="CZ446" s="651"/>
      <c r="DA446" s="651"/>
      <c r="DB446" s="651"/>
      <c r="DC446" s="651"/>
      <c r="DD446" s="651"/>
      <c r="DE446" s="651"/>
      <c r="DF446" s="651"/>
      <c r="DG446" s="651"/>
      <c r="DH446" s="651"/>
      <c r="DI446" s="651"/>
      <c r="DJ446" s="651"/>
      <c r="DK446" s="651"/>
      <c r="DL446" s="651"/>
      <c r="DM446" s="651"/>
      <c r="DN446" s="651"/>
      <c r="DO446" s="651"/>
      <c r="DP446" s="651"/>
      <c r="DQ446" s="651"/>
      <c r="DR446" s="651"/>
      <c r="DS446" s="651"/>
      <c r="DT446" s="651"/>
      <c r="DU446" s="651"/>
      <c r="DV446" s="651"/>
      <c r="DW446" s="651"/>
      <c r="DX446" s="651"/>
      <c r="DY446" s="651"/>
    </row>
    <row r="447" ht="12.0" customHeight="1">
      <c r="A447" s="651"/>
      <c r="B447" s="651"/>
      <c r="C447" s="651"/>
      <c r="D447" s="651"/>
      <c r="E447" s="651"/>
      <c r="F447" s="651"/>
      <c r="G447" s="651"/>
      <c r="H447" s="651"/>
      <c r="I447" s="651"/>
      <c r="J447" s="651"/>
      <c r="K447" s="651"/>
      <c r="L447" s="651"/>
      <c r="M447" s="651"/>
      <c r="N447" s="651"/>
      <c r="O447" s="651"/>
      <c r="P447" s="651"/>
      <c r="Q447" s="651"/>
      <c r="R447" s="651"/>
      <c r="S447" s="651"/>
      <c r="T447" s="651"/>
      <c r="U447" s="651"/>
      <c r="V447" s="651"/>
      <c r="W447" s="651"/>
      <c r="X447" s="651"/>
      <c r="Y447" s="651"/>
      <c r="Z447" s="651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51"/>
      <c r="BL447" s="651"/>
      <c r="BM447" s="651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  <c r="BX447" s="651"/>
      <c r="BY447" s="651"/>
      <c r="BZ447" s="651"/>
      <c r="CA447" s="651"/>
      <c r="CB447" s="651"/>
      <c r="CC447" s="651"/>
      <c r="CD447" s="651"/>
      <c r="CE447" s="651"/>
      <c r="CF447" s="651"/>
      <c r="CG447" s="651"/>
      <c r="CH447" s="651"/>
      <c r="CI447" s="651"/>
      <c r="CJ447" s="651"/>
      <c r="CK447" s="651"/>
      <c r="CL447" s="651"/>
      <c r="CM447" s="651"/>
      <c r="CN447" s="651"/>
      <c r="CO447" s="651"/>
      <c r="CP447" s="651"/>
      <c r="CQ447" s="651"/>
      <c r="CR447" s="651"/>
      <c r="CS447" s="651"/>
      <c r="CT447" s="651"/>
      <c r="CU447" s="651"/>
      <c r="CV447" s="651"/>
      <c r="CW447" s="651"/>
      <c r="CX447" s="651"/>
      <c r="CY447" s="651"/>
      <c r="CZ447" s="651"/>
      <c r="DA447" s="651"/>
      <c r="DB447" s="651"/>
      <c r="DC447" s="651"/>
      <c r="DD447" s="651"/>
      <c r="DE447" s="651"/>
      <c r="DF447" s="651"/>
      <c r="DG447" s="651"/>
      <c r="DH447" s="651"/>
      <c r="DI447" s="651"/>
      <c r="DJ447" s="651"/>
      <c r="DK447" s="651"/>
      <c r="DL447" s="651"/>
      <c r="DM447" s="651"/>
      <c r="DN447" s="651"/>
      <c r="DO447" s="651"/>
      <c r="DP447" s="651"/>
      <c r="DQ447" s="651"/>
      <c r="DR447" s="651"/>
      <c r="DS447" s="651"/>
      <c r="DT447" s="651"/>
      <c r="DU447" s="651"/>
      <c r="DV447" s="651"/>
      <c r="DW447" s="651"/>
      <c r="DX447" s="651"/>
      <c r="DY447" s="651"/>
    </row>
    <row r="448" ht="12.0" customHeight="1">
      <c r="A448" s="651"/>
      <c r="B448" s="651"/>
      <c r="C448" s="651"/>
      <c r="D448" s="651"/>
      <c r="E448" s="651"/>
      <c r="F448" s="651"/>
      <c r="G448" s="651"/>
      <c r="H448" s="651"/>
      <c r="I448" s="651"/>
      <c r="J448" s="651"/>
      <c r="K448" s="651"/>
      <c r="L448" s="651"/>
      <c r="M448" s="651"/>
      <c r="N448" s="651"/>
      <c r="O448" s="651"/>
      <c r="P448" s="651"/>
      <c r="Q448" s="651"/>
      <c r="R448" s="651"/>
      <c r="S448" s="651"/>
      <c r="T448" s="651"/>
      <c r="U448" s="651"/>
      <c r="V448" s="651"/>
      <c r="W448" s="651"/>
      <c r="X448" s="651"/>
      <c r="Y448" s="651"/>
      <c r="Z448" s="651"/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651"/>
      <c r="BL448" s="651"/>
      <c r="BM448" s="651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  <c r="BX448" s="651"/>
      <c r="BY448" s="651"/>
      <c r="BZ448" s="651"/>
      <c r="CA448" s="651"/>
      <c r="CB448" s="651"/>
      <c r="CC448" s="651"/>
      <c r="CD448" s="651"/>
      <c r="CE448" s="651"/>
      <c r="CF448" s="651"/>
      <c r="CG448" s="651"/>
      <c r="CH448" s="651"/>
      <c r="CI448" s="651"/>
      <c r="CJ448" s="651"/>
      <c r="CK448" s="651"/>
      <c r="CL448" s="651"/>
      <c r="CM448" s="651"/>
      <c r="CN448" s="651"/>
      <c r="CO448" s="651"/>
      <c r="CP448" s="651"/>
      <c r="CQ448" s="651"/>
      <c r="CR448" s="651"/>
      <c r="CS448" s="651"/>
      <c r="CT448" s="651"/>
      <c r="CU448" s="651"/>
      <c r="CV448" s="651"/>
      <c r="CW448" s="651"/>
      <c r="CX448" s="651"/>
      <c r="CY448" s="651"/>
      <c r="CZ448" s="651"/>
      <c r="DA448" s="651"/>
      <c r="DB448" s="651"/>
      <c r="DC448" s="651"/>
      <c r="DD448" s="651"/>
      <c r="DE448" s="651"/>
      <c r="DF448" s="651"/>
      <c r="DG448" s="651"/>
      <c r="DH448" s="651"/>
      <c r="DI448" s="651"/>
      <c r="DJ448" s="651"/>
      <c r="DK448" s="651"/>
      <c r="DL448" s="651"/>
      <c r="DM448" s="651"/>
      <c r="DN448" s="651"/>
      <c r="DO448" s="651"/>
      <c r="DP448" s="651"/>
      <c r="DQ448" s="651"/>
      <c r="DR448" s="651"/>
      <c r="DS448" s="651"/>
      <c r="DT448" s="651"/>
      <c r="DU448" s="651"/>
      <c r="DV448" s="651"/>
      <c r="DW448" s="651"/>
      <c r="DX448" s="651"/>
      <c r="DY448" s="651"/>
    </row>
    <row r="449" ht="12.0" customHeight="1">
      <c r="A449" s="651"/>
      <c r="B449" s="651"/>
      <c r="C449" s="651"/>
      <c r="D449" s="651"/>
      <c r="E449" s="651"/>
      <c r="F449" s="651"/>
      <c r="G449" s="651"/>
      <c r="H449" s="651"/>
      <c r="I449" s="651"/>
      <c r="J449" s="651"/>
      <c r="K449" s="651"/>
      <c r="L449" s="651"/>
      <c r="M449" s="651"/>
      <c r="N449" s="651"/>
      <c r="O449" s="651"/>
      <c r="P449" s="651"/>
      <c r="Q449" s="651"/>
      <c r="R449" s="651"/>
      <c r="S449" s="651"/>
      <c r="T449" s="651"/>
      <c r="U449" s="651"/>
      <c r="V449" s="651"/>
      <c r="W449" s="651"/>
      <c r="X449" s="651"/>
      <c r="Y449" s="651"/>
      <c r="Z449" s="651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651"/>
      <c r="BL449" s="651"/>
      <c r="BM449" s="651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  <c r="BX449" s="651"/>
      <c r="BY449" s="651"/>
      <c r="BZ449" s="651"/>
      <c r="CA449" s="651"/>
      <c r="CB449" s="651"/>
      <c r="CC449" s="651"/>
      <c r="CD449" s="651"/>
      <c r="CE449" s="651"/>
      <c r="CF449" s="651"/>
      <c r="CG449" s="651"/>
      <c r="CH449" s="651"/>
      <c r="CI449" s="651"/>
      <c r="CJ449" s="651"/>
      <c r="CK449" s="651"/>
      <c r="CL449" s="651"/>
      <c r="CM449" s="651"/>
      <c r="CN449" s="651"/>
      <c r="CO449" s="651"/>
      <c r="CP449" s="651"/>
      <c r="CQ449" s="651"/>
      <c r="CR449" s="651"/>
      <c r="CS449" s="651"/>
      <c r="CT449" s="651"/>
      <c r="CU449" s="651"/>
      <c r="CV449" s="651"/>
      <c r="CW449" s="651"/>
      <c r="CX449" s="651"/>
      <c r="CY449" s="651"/>
      <c r="CZ449" s="651"/>
      <c r="DA449" s="651"/>
      <c r="DB449" s="651"/>
      <c r="DC449" s="651"/>
      <c r="DD449" s="651"/>
      <c r="DE449" s="651"/>
      <c r="DF449" s="651"/>
      <c r="DG449" s="651"/>
      <c r="DH449" s="651"/>
      <c r="DI449" s="651"/>
      <c r="DJ449" s="651"/>
      <c r="DK449" s="651"/>
      <c r="DL449" s="651"/>
      <c r="DM449" s="651"/>
      <c r="DN449" s="651"/>
      <c r="DO449" s="651"/>
      <c r="DP449" s="651"/>
      <c r="DQ449" s="651"/>
      <c r="DR449" s="651"/>
      <c r="DS449" s="651"/>
      <c r="DT449" s="651"/>
      <c r="DU449" s="651"/>
      <c r="DV449" s="651"/>
      <c r="DW449" s="651"/>
      <c r="DX449" s="651"/>
      <c r="DY449" s="651"/>
    </row>
    <row r="450" ht="12.0" customHeight="1">
      <c r="A450" s="651"/>
      <c r="B450" s="651"/>
      <c r="C450" s="651"/>
      <c r="D450" s="651"/>
      <c r="E450" s="651"/>
      <c r="F450" s="651"/>
      <c r="G450" s="651"/>
      <c r="H450" s="651"/>
      <c r="I450" s="651"/>
      <c r="J450" s="651"/>
      <c r="K450" s="651"/>
      <c r="L450" s="651"/>
      <c r="M450" s="651"/>
      <c r="N450" s="651"/>
      <c r="O450" s="651"/>
      <c r="P450" s="651"/>
      <c r="Q450" s="651"/>
      <c r="R450" s="651"/>
      <c r="S450" s="651"/>
      <c r="T450" s="651"/>
      <c r="U450" s="651"/>
      <c r="V450" s="651"/>
      <c r="W450" s="651"/>
      <c r="X450" s="651"/>
      <c r="Y450" s="651"/>
      <c r="Z450" s="651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651"/>
      <c r="BL450" s="651"/>
      <c r="BM450" s="651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  <c r="BX450" s="651"/>
      <c r="BY450" s="651"/>
      <c r="BZ450" s="651"/>
      <c r="CA450" s="651"/>
      <c r="CB450" s="651"/>
      <c r="CC450" s="651"/>
      <c r="CD450" s="651"/>
      <c r="CE450" s="651"/>
      <c r="CF450" s="651"/>
      <c r="CG450" s="651"/>
      <c r="CH450" s="651"/>
      <c r="CI450" s="651"/>
      <c r="CJ450" s="651"/>
      <c r="CK450" s="651"/>
      <c r="CL450" s="651"/>
      <c r="CM450" s="651"/>
      <c r="CN450" s="651"/>
      <c r="CO450" s="651"/>
      <c r="CP450" s="651"/>
      <c r="CQ450" s="651"/>
      <c r="CR450" s="651"/>
      <c r="CS450" s="651"/>
      <c r="CT450" s="651"/>
      <c r="CU450" s="651"/>
      <c r="CV450" s="651"/>
      <c r="CW450" s="651"/>
      <c r="CX450" s="651"/>
      <c r="CY450" s="651"/>
      <c r="CZ450" s="651"/>
      <c r="DA450" s="651"/>
      <c r="DB450" s="651"/>
      <c r="DC450" s="651"/>
      <c r="DD450" s="651"/>
      <c r="DE450" s="651"/>
      <c r="DF450" s="651"/>
      <c r="DG450" s="651"/>
      <c r="DH450" s="651"/>
      <c r="DI450" s="651"/>
      <c r="DJ450" s="651"/>
      <c r="DK450" s="651"/>
      <c r="DL450" s="651"/>
      <c r="DM450" s="651"/>
      <c r="DN450" s="651"/>
      <c r="DO450" s="651"/>
      <c r="DP450" s="651"/>
      <c r="DQ450" s="651"/>
      <c r="DR450" s="651"/>
      <c r="DS450" s="651"/>
      <c r="DT450" s="651"/>
      <c r="DU450" s="651"/>
      <c r="DV450" s="651"/>
      <c r="DW450" s="651"/>
      <c r="DX450" s="651"/>
      <c r="DY450" s="651"/>
    </row>
    <row r="451" ht="12.0" customHeight="1">
      <c r="A451" s="651"/>
      <c r="B451" s="651"/>
      <c r="C451" s="651"/>
      <c r="D451" s="651"/>
      <c r="E451" s="651"/>
      <c r="F451" s="651"/>
      <c r="G451" s="651"/>
      <c r="H451" s="651"/>
      <c r="I451" s="651"/>
      <c r="J451" s="651"/>
      <c r="K451" s="651"/>
      <c r="L451" s="651"/>
      <c r="M451" s="651"/>
      <c r="N451" s="651"/>
      <c r="O451" s="651"/>
      <c r="P451" s="651"/>
      <c r="Q451" s="651"/>
      <c r="R451" s="651"/>
      <c r="S451" s="651"/>
      <c r="T451" s="651"/>
      <c r="U451" s="651"/>
      <c r="V451" s="651"/>
      <c r="W451" s="651"/>
      <c r="X451" s="651"/>
      <c r="Y451" s="651"/>
      <c r="Z451" s="651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51"/>
      <c r="BL451" s="651"/>
      <c r="BM451" s="651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  <c r="BX451" s="651"/>
      <c r="BY451" s="651"/>
      <c r="BZ451" s="651"/>
      <c r="CA451" s="651"/>
      <c r="CB451" s="651"/>
      <c r="CC451" s="651"/>
      <c r="CD451" s="651"/>
      <c r="CE451" s="651"/>
      <c r="CF451" s="651"/>
      <c r="CG451" s="651"/>
      <c r="CH451" s="651"/>
      <c r="CI451" s="651"/>
      <c r="CJ451" s="651"/>
      <c r="CK451" s="651"/>
      <c r="CL451" s="651"/>
      <c r="CM451" s="651"/>
      <c r="CN451" s="651"/>
      <c r="CO451" s="651"/>
      <c r="CP451" s="651"/>
      <c r="CQ451" s="651"/>
      <c r="CR451" s="651"/>
      <c r="CS451" s="651"/>
      <c r="CT451" s="651"/>
      <c r="CU451" s="651"/>
      <c r="CV451" s="651"/>
      <c r="CW451" s="651"/>
      <c r="CX451" s="651"/>
      <c r="CY451" s="651"/>
      <c r="CZ451" s="651"/>
      <c r="DA451" s="651"/>
      <c r="DB451" s="651"/>
      <c r="DC451" s="651"/>
      <c r="DD451" s="651"/>
      <c r="DE451" s="651"/>
      <c r="DF451" s="651"/>
      <c r="DG451" s="651"/>
      <c r="DH451" s="651"/>
      <c r="DI451" s="651"/>
      <c r="DJ451" s="651"/>
      <c r="DK451" s="651"/>
      <c r="DL451" s="651"/>
      <c r="DM451" s="651"/>
      <c r="DN451" s="651"/>
      <c r="DO451" s="651"/>
      <c r="DP451" s="651"/>
      <c r="DQ451" s="651"/>
      <c r="DR451" s="651"/>
      <c r="DS451" s="651"/>
      <c r="DT451" s="651"/>
      <c r="DU451" s="651"/>
      <c r="DV451" s="651"/>
      <c r="DW451" s="651"/>
      <c r="DX451" s="651"/>
      <c r="DY451" s="651"/>
    </row>
    <row r="452" ht="12.0" customHeight="1">
      <c r="A452" s="651"/>
      <c r="B452" s="651"/>
      <c r="C452" s="651"/>
      <c r="D452" s="651"/>
      <c r="E452" s="651"/>
      <c r="F452" s="651"/>
      <c r="G452" s="651"/>
      <c r="H452" s="651"/>
      <c r="I452" s="651"/>
      <c r="J452" s="651"/>
      <c r="K452" s="651"/>
      <c r="L452" s="651"/>
      <c r="M452" s="651"/>
      <c r="N452" s="651"/>
      <c r="O452" s="651"/>
      <c r="P452" s="651"/>
      <c r="Q452" s="651"/>
      <c r="R452" s="651"/>
      <c r="S452" s="651"/>
      <c r="T452" s="651"/>
      <c r="U452" s="651"/>
      <c r="V452" s="651"/>
      <c r="W452" s="651"/>
      <c r="X452" s="651"/>
      <c r="Y452" s="651"/>
      <c r="Z452" s="651"/>
      <c r="AA452" s="651"/>
      <c r="AB452" s="651"/>
      <c r="AC452" s="651"/>
      <c r="AD452" s="651"/>
      <c r="AE452" s="651"/>
      <c r="AF452" s="651"/>
      <c r="AG452" s="651"/>
      <c r="AH452" s="651"/>
      <c r="AI452" s="651"/>
      <c r="AJ452" s="651"/>
      <c r="AK452" s="651"/>
      <c r="AL452" s="651"/>
      <c r="AM452" s="651"/>
      <c r="AN452" s="651"/>
      <c r="AO452" s="651"/>
      <c r="AP452" s="651"/>
      <c r="AQ452" s="651"/>
      <c r="AR452" s="651"/>
      <c r="AS452" s="651"/>
      <c r="AT452" s="651"/>
      <c r="AU452" s="651"/>
      <c r="AV452" s="651"/>
      <c r="AW452" s="651"/>
      <c r="AX452" s="651"/>
      <c r="AY452" s="651"/>
      <c r="AZ452" s="651"/>
      <c r="BA452" s="651"/>
      <c r="BB452" s="651"/>
      <c r="BC452" s="651"/>
      <c r="BD452" s="651"/>
      <c r="BE452" s="651"/>
      <c r="BF452" s="651"/>
      <c r="BG452" s="651"/>
      <c r="BH452" s="651"/>
      <c r="BI452" s="651"/>
      <c r="BJ452" s="651"/>
      <c r="BK452" s="651"/>
      <c r="BL452" s="651"/>
      <c r="BM452" s="651"/>
      <c r="BN452" s="651"/>
      <c r="BO452" s="651"/>
      <c r="BP452" s="651"/>
      <c r="BQ452" s="651"/>
      <c r="BR452" s="651"/>
      <c r="BS452" s="651"/>
      <c r="BT452" s="651"/>
      <c r="BU452" s="651"/>
      <c r="BV452" s="651"/>
      <c r="BW452" s="651"/>
      <c r="BX452" s="651"/>
      <c r="BY452" s="651"/>
      <c r="BZ452" s="651"/>
      <c r="CA452" s="651"/>
      <c r="CB452" s="651"/>
      <c r="CC452" s="651"/>
      <c r="CD452" s="651"/>
      <c r="CE452" s="651"/>
      <c r="CF452" s="651"/>
      <c r="CG452" s="651"/>
      <c r="CH452" s="651"/>
      <c r="CI452" s="651"/>
      <c r="CJ452" s="651"/>
      <c r="CK452" s="651"/>
      <c r="CL452" s="651"/>
      <c r="CM452" s="651"/>
      <c r="CN452" s="651"/>
      <c r="CO452" s="651"/>
      <c r="CP452" s="651"/>
      <c r="CQ452" s="651"/>
      <c r="CR452" s="651"/>
      <c r="CS452" s="651"/>
      <c r="CT452" s="651"/>
      <c r="CU452" s="651"/>
      <c r="CV452" s="651"/>
      <c r="CW452" s="651"/>
      <c r="CX452" s="651"/>
      <c r="CY452" s="651"/>
      <c r="CZ452" s="651"/>
      <c r="DA452" s="651"/>
      <c r="DB452" s="651"/>
      <c r="DC452" s="651"/>
      <c r="DD452" s="651"/>
      <c r="DE452" s="651"/>
      <c r="DF452" s="651"/>
      <c r="DG452" s="651"/>
      <c r="DH452" s="651"/>
      <c r="DI452" s="651"/>
      <c r="DJ452" s="651"/>
      <c r="DK452" s="651"/>
      <c r="DL452" s="651"/>
      <c r="DM452" s="651"/>
      <c r="DN452" s="651"/>
      <c r="DO452" s="651"/>
      <c r="DP452" s="651"/>
      <c r="DQ452" s="651"/>
      <c r="DR452" s="651"/>
      <c r="DS452" s="651"/>
      <c r="DT452" s="651"/>
      <c r="DU452" s="651"/>
      <c r="DV452" s="651"/>
      <c r="DW452" s="651"/>
      <c r="DX452" s="651"/>
      <c r="DY452" s="651"/>
    </row>
    <row r="453" ht="12.0" customHeight="1">
      <c r="A453" s="651"/>
      <c r="B453" s="651"/>
      <c r="C453" s="651"/>
      <c r="D453" s="651"/>
      <c r="E453" s="651"/>
      <c r="F453" s="651"/>
      <c r="G453" s="651"/>
      <c r="H453" s="651"/>
      <c r="I453" s="651"/>
      <c r="J453" s="651"/>
      <c r="K453" s="651"/>
      <c r="L453" s="651"/>
      <c r="M453" s="651"/>
      <c r="N453" s="651"/>
      <c r="O453" s="651"/>
      <c r="P453" s="651"/>
      <c r="Q453" s="651"/>
      <c r="R453" s="651"/>
      <c r="S453" s="651"/>
      <c r="T453" s="651"/>
      <c r="U453" s="651"/>
      <c r="V453" s="651"/>
      <c r="W453" s="651"/>
      <c r="X453" s="651"/>
      <c r="Y453" s="651"/>
      <c r="Z453" s="651"/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651"/>
      <c r="BL453" s="651"/>
      <c r="BM453" s="651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  <c r="BX453" s="651"/>
      <c r="BY453" s="651"/>
      <c r="BZ453" s="651"/>
      <c r="CA453" s="651"/>
      <c r="CB453" s="651"/>
      <c r="CC453" s="651"/>
      <c r="CD453" s="651"/>
      <c r="CE453" s="651"/>
      <c r="CF453" s="651"/>
      <c r="CG453" s="651"/>
      <c r="CH453" s="651"/>
      <c r="CI453" s="651"/>
      <c r="CJ453" s="651"/>
      <c r="CK453" s="651"/>
      <c r="CL453" s="651"/>
      <c r="CM453" s="651"/>
      <c r="CN453" s="651"/>
      <c r="CO453" s="651"/>
      <c r="CP453" s="651"/>
      <c r="CQ453" s="651"/>
      <c r="CR453" s="651"/>
      <c r="CS453" s="651"/>
      <c r="CT453" s="651"/>
      <c r="CU453" s="651"/>
      <c r="CV453" s="651"/>
      <c r="CW453" s="651"/>
      <c r="CX453" s="651"/>
      <c r="CY453" s="651"/>
      <c r="CZ453" s="651"/>
      <c r="DA453" s="651"/>
      <c r="DB453" s="651"/>
      <c r="DC453" s="651"/>
      <c r="DD453" s="651"/>
      <c r="DE453" s="651"/>
      <c r="DF453" s="651"/>
      <c r="DG453" s="651"/>
      <c r="DH453" s="651"/>
      <c r="DI453" s="651"/>
      <c r="DJ453" s="651"/>
      <c r="DK453" s="651"/>
      <c r="DL453" s="651"/>
      <c r="DM453" s="651"/>
      <c r="DN453" s="651"/>
      <c r="DO453" s="651"/>
      <c r="DP453" s="651"/>
      <c r="DQ453" s="651"/>
      <c r="DR453" s="651"/>
      <c r="DS453" s="651"/>
      <c r="DT453" s="651"/>
      <c r="DU453" s="651"/>
      <c r="DV453" s="651"/>
      <c r="DW453" s="651"/>
      <c r="DX453" s="651"/>
      <c r="DY453" s="651"/>
    </row>
    <row r="454" ht="12.0" customHeight="1">
      <c r="A454" s="651"/>
      <c r="B454" s="651"/>
      <c r="C454" s="651"/>
      <c r="D454" s="651"/>
      <c r="E454" s="651"/>
      <c r="F454" s="651"/>
      <c r="G454" s="651"/>
      <c r="H454" s="651"/>
      <c r="I454" s="651"/>
      <c r="J454" s="651"/>
      <c r="K454" s="651"/>
      <c r="L454" s="651"/>
      <c r="M454" s="651"/>
      <c r="N454" s="651"/>
      <c r="O454" s="651"/>
      <c r="P454" s="651"/>
      <c r="Q454" s="651"/>
      <c r="R454" s="651"/>
      <c r="S454" s="651"/>
      <c r="T454" s="651"/>
      <c r="U454" s="651"/>
      <c r="V454" s="651"/>
      <c r="W454" s="651"/>
      <c r="X454" s="651"/>
      <c r="Y454" s="651"/>
      <c r="Z454" s="651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651"/>
      <c r="BL454" s="651"/>
      <c r="BM454" s="651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  <c r="BX454" s="651"/>
      <c r="BY454" s="651"/>
      <c r="BZ454" s="651"/>
      <c r="CA454" s="651"/>
      <c r="CB454" s="651"/>
      <c r="CC454" s="651"/>
      <c r="CD454" s="651"/>
      <c r="CE454" s="651"/>
      <c r="CF454" s="651"/>
      <c r="CG454" s="651"/>
      <c r="CH454" s="651"/>
      <c r="CI454" s="651"/>
      <c r="CJ454" s="651"/>
      <c r="CK454" s="651"/>
      <c r="CL454" s="651"/>
      <c r="CM454" s="651"/>
      <c r="CN454" s="651"/>
      <c r="CO454" s="651"/>
      <c r="CP454" s="651"/>
      <c r="CQ454" s="651"/>
      <c r="CR454" s="651"/>
      <c r="CS454" s="651"/>
      <c r="CT454" s="651"/>
      <c r="CU454" s="651"/>
      <c r="CV454" s="651"/>
      <c r="CW454" s="651"/>
      <c r="CX454" s="651"/>
      <c r="CY454" s="651"/>
      <c r="CZ454" s="651"/>
      <c r="DA454" s="651"/>
      <c r="DB454" s="651"/>
      <c r="DC454" s="651"/>
      <c r="DD454" s="651"/>
      <c r="DE454" s="651"/>
      <c r="DF454" s="651"/>
      <c r="DG454" s="651"/>
      <c r="DH454" s="651"/>
      <c r="DI454" s="651"/>
      <c r="DJ454" s="651"/>
      <c r="DK454" s="651"/>
      <c r="DL454" s="651"/>
      <c r="DM454" s="651"/>
      <c r="DN454" s="651"/>
      <c r="DO454" s="651"/>
      <c r="DP454" s="651"/>
      <c r="DQ454" s="651"/>
      <c r="DR454" s="651"/>
      <c r="DS454" s="651"/>
      <c r="DT454" s="651"/>
      <c r="DU454" s="651"/>
      <c r="DV454" s="651"/>
      <c r="DW454" s="651"/>
      <c r="DX454" s="651"/>
      <c r="DY454" s="651"/>
    </row>
    <row r="455" ht="12.0" customHeight="1">
      <c r="A455" s="651"/>
      <c r="B455" s="651"/>
      <c r="C455" s="651"/>
      <c r="D455" s="651"/>
      <c r="E455" s="651"/>
      <c r="F455" s="651"/>
      <c r="G455" s="651"/>
      <c r="H455" s="651"/>
      <c r="I455" s="651"/>
      <c r="J455" s="651"/>
      <c r="K455" s="651"/>
      <c r="L455" s="651"/>
      <c r="M455" s="651"/>
      <c r="N455" s="651"/>
      <c r="O455" s="651"/>
      <c r="P455" s="651"/>
      <c r="Q455" s="651"/>
      <c r="R455" s="651"/>
      <c r="S455" s="651"/>
      <c r="T455" s="651"/>
      <c r="U455" s="651"/>
      <c r="V455" s="651"/>
      <c r="W455" s="651"/>
      <c r="X455" s="651"/>
      <c r="Y455" s="651"/>
      <c r="Z455" s="651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651"/>
      <c r="BL455" s="651"/>
      <c r="BM455" s="651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  <c r="BX455" s="651"/>
      <c r="BY455" s="651"/>
      <c r="BZ455" s="651"/>
      <c r="CA455" s="651"/>
      <c r="CB455" s="651"/>
      <c r="CC455" s="651"/>
      <c r="CD455" s="651"/>
      <c r="CE455" s="651"/>
      <c r="CF455" s="651"/>
      <c r="CG455" s="651"/>
      <c r="CH455" s="651"/>
      <c r="CI455" s="651"/>
      <c r="CJ455" s="651"/>
      <c r="CK455" s="651"/>
      <c r="CL455" s="651"/>
      <c r="CM455" s="651"/>
      <c r="CN455" s="651"/>
      <c r="CO455" s="651"/>
      <c r="CP455" s="651"/>
      <c r="CQ455" s="651"/>
      <c r="CR455" s="651"/>
      <c r="CS455" s="651"/>
      <c r="CT455" s="651"/>
      <c r="CU455" s="651"/>
      <c r="CV455" s="651"/>
      <c r="CW455" s="651"/>
      <c r="CX455" s="651"/>
      <c r="CY455" s="651"/>
      <c r="CZ455" s="651"/>
      <c r="DA455" s="651"/>
      <c r="DB455" s="651"/>
      <c r="DC455" s="651"/>
      <c r="DD455" s="651"/>
      <c r="DE455" s="651"/>
      <c r="DF455" s="651"/>
      <c r="DG455" s="651"/>
      <c r="DH455" s="651"/>
      <c r="DI455" s="651"/>
      <c r="DJ455" s="651"/>
      <c r="DK455" s="651"/>
      <c r="DL455" s="651"/>
      <c r="DM455" s="651"/>
      <c r="DN455" s="651"/>
      <c r="DO455" s="651"/>
      <c r="DP455" s="651"/>
      <c r="DQ455" s="651"/>
      <c r="DR455" s="651"/>
      <c r="DS455" s="651"/>
      <c r="DT455" s="651"/>
      <c r="DU455" s="651"/>
      <c r="DV455" s="651"/>
      <c r="DW455" s="651"/>
      <c r="DX455" s="651"/>
      <c r="DY455" s="651"/>
    </row>
    <row r="456" ht="12.0" customHeight="1">
      <c r="A456" s="651"/>
      <c r="B456" s="651"/>
      <c r="C456" s="651"/>
      <c r="D456" s="651"/>
      <c r="E456" s="651"/>
      <c r="F456" s="651"/>
      <c r="G456" s="651"/>
      <c r="H456" s="651"/>
      <c r="I456" s="651"/>
      <c r="J456" s="651"/>
      <c r="K456" s="651"/>
      <c r="L456" s="651"/>
      <c r="M456" s="651"/>
      <c r="N456" s="651"/>
      <c r="O456" s="651"/>
      <c r="P456" s="651"/>
      <c r="Q456" s="651"/>
      <c r="R456" s="651"/>
      <c r="S456" s="651"/>
      <c r="T456" s="651"/>
      <c r="U456" s="651"/>
      <c r="V456" s="651"/>
      <c r="W456" s="651"/>
      <c r="X456" s="651"/>
      <c r="Y456" s="651"/>
      <c r="Z456" s="651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51"/>
      <c r="BL456" s="651"/>
      <c r="BM456" s="651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  <c r="BX456" s="651"/>
      <c r="BY456" s="651"/>
      <c r="BZ456" s="651"/>
      <c r="CA456" s="651"/>
      <c r="CB456" s="651"/>
      <c r="CC456" s="651"/>
      <c r="CD456" s="651"/>
      <c r="CE456" s="651"/>
      <c r="CF456" s="651"/>
      <c r="CG456" s="651"/>
      <c r="CH456" s="651"/>
      <c r="CI456" s="651"/>
      <c r="CJ456" s="651"/>
      <c r="CK456" s="651"/>
      <c r="CL456" s="651"/>
      <c r="CM456" s="651"/>
      <c r="CN456" s="651"/>
      <c r="CO456" s="651"/>
      <c r="CP456" s="651"/>
      <c r="CQ456" s="651"/>
      <c r="CR456" s="651"/>
      <c r="CS456" s="651"/>
      <c r="CT456" s="651"/>
      <c r="CU456" s="651"/>
      <c r="CV456" s="651"/>
      <c r="CW456" s="651"/>
      <c r="CX456" s="651"/>
      <c r="CY456" s="651"/>
      <c r="CZ456" s="651"/>
      <c r="DA456" s="651"/>
      <c r="DB456" s="651"/>
      <c r="DC456" s="651"/>
      <c r="DD456" s="651"/>
      <c r="DE456" s="651"/>
      <c r="DF456" s="651"/>
      <c r="DG456" s="651"/>
      <c r="DH456" s="651"/>
      <c r="DI456" s="651"/>
      <c r="DJ456" s="651"/>
      <c r="DK456" s="651"/>
      <c r="DL456" s="651"/>
      <c r="DM456" s="651"/>
      <c r="DN456" s="651"/>
      <c r="DO456" s="651"/>
      <c r="DP456" s="651"/>
      <c r="DQ456" s="651"/>
      <c r="DR456" s="651"/>
      <c r="DS456" s="651"/>
      <c r="DT456" s="651"/>
      <c r="DU456" s="651"/>
      <c r="DV456" s="651"/>
      <c r="DW456" s="651"/>
      <c r="DX456" s="651"/>
      <c r="DY456" s="651"/>
    </row>
    <row r="457" ht="12.0" customHeight="1">
      <c r="A457" s="651"/>
      <c r="B457" s="651"/>
      <c r="C457" s="651"/>
      <c r="D457" s="651"/>
      <c r="E457" s="651"/>
      <c r="F457" s="651"/>
      <c r="G457" s="651"/>
      <c r="H457" s="651"/>
      <c r="I457" s="651"/>
      <c r="J457" s="651"/>
      <c r="K457" s="651"/>
      <c r="L457" s="651"/>
      <c r="M457" s="651"/>
      <c r="N457" s="651"/>
      <c r="O457" s="651"/>
      <c r="P457" s="651"/>
      <c r="Q457" s="651"/>
      <c r="R457" s="651"/>
      <c r="S457" s="651"/>
      <c r="T457" s="651"/>
      <c r="U457" s="651"/>
      <c r="V457" s="651"/>
      <c r="W457" s="651"/>
      <c r="X457" s="651"/>
      <c r="Y457" s="651"/>
      <c r="Z457" s="651"/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651"/>
      <c r="BL457" s="651"/>
      <c r="BM457" s="651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  <c r="BX457" s="651"/>
      <c r="BY457" s="651"/>
      <c r="BZ457" s="651"/>
      <c r="CA457" s="651"/>
      <c r="CB457" s="651"/>
      <c r="CC457" s="651"/>
      <c r="CD457" s="651"/>
      <c r="CE457" s="651"/>
      <c r="CF457" s="651"/>
      <c r="CG457" s="651"/>
      <c r="CH457" s="651"/>
      <c r="CI457" s="651"/>
      <c r="CJ457" s="651"/>
      <c r="CK457" s="651"/>
      <c r="CL457" s="651"/>
      <c r="CM457" s="651"/>
      <c r="CN457" s="651"/>
      <c r="CO457" s="651"/>
      <c r="CP457" s="651"/>
      <c r="CQ457" s="651"/>
      <c r="CR457" s="651"/>
      <c r="CS457" s="651"/>
      <c r="CT457" s="651"/>
      <c r="CU457" s="651"/>
      <c r="CV457" s="651"/>
      <c r="CW457" s="651"/>
      <c r="CX457" s="651"/>
      <c r="CY457" s="651"/>
      <c r="CZ457" s="651"/>
      <c r="DA457" s="651"/>
      <c r="DB457" s="651"/>
      <c r="DC457" s="651"/>
      <c r="DD457" s="651"/>
      <c r="DE457" s="651"/>
      <c r="DF457" s="651"/>
      <c r="DG457" s="651"/>
      <c r="DH457" s="651"/>
      <c r="DI457" s="651"/>
      <c r="DJ457" s="651"/>
      <c r="DK457" s="651"/>
      <c r="DL457" s="651"/>
      <c r="DM457" s="651"/>
      <c r="DN457" s="651"/>
      <c r="DO457" s="651"/>
      <c r="DP457" s="651"/>
      <c r="DQ457" s="651"/>
      <c r="DR457" s="651"/>
      <c r="DS457" s="651"/>
      <c r="DT457" s="651"/>
      <c r="DU457" s="651"/>
      <c r="DV457" s="651"/>
      <c r="DW457" s="651"/>
      <c r="DX457" s="651"/>
      <c r="DY457" s="651"/>
    </row>
    <row r="458" ht="12.0" customHeight="1">
      <c r="A458" s="651"/>
      <c r="B458" s="651"/>
      <c r="C458" s="651"/>
      <c r="D458" s="651"/>
      <c r="E458" s="651"/>
      <c r="F458" s="651"/>
      <c r="G458" s="651"/>
      <c r="H458" s="651"/>
      <c r="I458" s="651"/>
      <c r="J458" s="651"/>
      <c r="K458" s="651"/>
      <c r="L458" s="651"/>
      <c r="M458" s="651"/>
      <c r="N458" s="651"/>
      <c r="O458" s="651"/>
      <c r="P458" s="651"/>
      <c r="Q458" s="651"/>
      <c r="R458" s="651"/>
      <c r="S458" s="651"/>
      <c r="T458" s="651"/>
      <c r="U458" s="651"/>
      <c r="V458" s="651"/>
      <c r="W458" s="651"/>
      <c r="X458" s="651"/>
      <c r="Y458" s="651"/>
      <c r="Z458" s="651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651"/>
      <c r="BL458" s="651"/>
      <c r="BM458" s="651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  <c r="BX458" s="651"/>
      <c r="BY458" s="651"/>
      <c r="BZ458" s="651"/>
      <c r="CA458" s="651"/>
      <c r="CB458" s="651"/>
      <c r="CC458" s="651"/>
      <c r="CD458" s="651"/>
      <c r="CE458" s="651"/>
      <c r="CF458" s="651"/>
      <c r="CG458" s="651"/>
      <c r="CH458" s="651"/>
      <c r="CI458" s="651"/>
      <c r="CJ458" s="651"/>
      <c r="CK458" s="651"/>
      <c r="CL458" s="651"/>
      <c r="CM458" s="651"/>
      <c r="CN458" s="651"/>
      <c r="CO458" s="651"/>
      <c r="CP458" s="651"/>
      <c r="CQ458" s="651"/>
      <c r="CR458" s="651"/>
      <c r="CS458" s="651"/>
      <c r="CT458" s="651"/>
      <c r="CU458" s="651"/>
      <c r="CV458" s="651"/>
      <c r="CW458" s="651"/>
      <c r="CX458" s="651"/>
      <c r="CY458" s="651"/>
      <c r="CZ458" s="651"/>
      <c r="DA458" s="651"/>
      <c r="DB458" s="651"/>
      <c r="DC458" s="651"/>
      <c r="DD458" s="651"/>
      <c r="DE458" s="651"/>
      <c r="DF458" s="651"/>
      <c r="DG458" s="651"/>
      <c r="DH458" s="651"/>
      <c r="DI458" s="651"/>
      <c r="DJ458" s="651"/>
      <c r="DK458" s="651"/>
      <c r="DL458" s="651"/>
      <c r="DM458" s="651"/>
      <c r="DN458" s="651"/>
      <c r="DO458" s="651"/>
      <c r="DP458" s="651"/>
      <c r="DQ458" s="651"/>
      <c r="DR458" s="651"/>
      <c r="DS458" s="651"/>
      <c r="DT458" s="651"/>
      <c r="DU458" s="651"/>
      <c r="DV458" s="651"/>
      <c r="DW458" s="651"/>
      <c r="DX458" s="651"/>
      <c r="DY458" s="651"/>
    </row>
    <row r="459" ht="12.0" customHeight="1">
      <c r="A459" s="651"/>
      <c r="B459" s="651"/>
      <c r="C459" s="651"/>
      <c r="D459" s="651"/>
      <c r="E459" s="651"/>
      <c r="F459" s="651"/>
      <c r="G459" s="651"/>
      <c r="H459" s="651"/>
      <c r="I459" s="651"/>
      <c r="J459" s="651"/>
      <c r="K459" s="651"/>
      <c r="L459" s="651"/>
      <c r="M459" s="651"/>
      <c r="N459" s="651"/>
      <c r="O459" s="651"/>
      <c r="P459" s="651"/>
      <c r="Q459" s="651"/>
      <c r="R459" s="651"/>
      <c r="S459" s="651"/>
      <c r="T459" s="651"/>
      <c r="U459" s="651"/>
      <c r="V459" s="651"/>
      <c r="W459" s="651"/>
      <c r="X459" s="651"/>
      <c r="Y459" s="651"/>
      <c r="Z459" s="651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651"/>
      <c r="BL459" s="651"/>
      <c r="BM459" s="651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  <c r="BX459" s="651"/>
      <c r="BY459" s="651"/>
      <c r="BZ459" s="651"/>
      <c r="CA459" s="651"/>
      <c r="CB459" s="651"/>
      <c r="CC459" s="651"/>
      <c r="CD459" s="651"/>
      <c r="CE459" s="651"/>
      <c r="CF459" s="651"/>
      <c r="CG459" s="651"/>
      <c r="CH459" s="651"/>
      <c r="CI459" s="651"/>
      <c r="CJ459" s="651"/>
      <c r="CK459" s="651"/>
      <c r="CL459" s="651"/>
      <c r="CM459" s="651"/>
      <c r="CN459" s="651"/>
      <c r="CO459" s="651"/>
      <c r="CP459" s="651"/>
      <c r="CQ459" s="651"/>
      <c r="CR459" s="651"/>
      <c r="CS459" s="651"/>
      <c r="CT459" s="651"/>
      <c r="CU459" s="651"/>
      <c r="CV459" s="651"/>
      <c r="CW459" s="651"/>
      <c r="CX459" s="651"/>
      <c r="CY459" s="651"/>
      <c r="CZ459" s="651"/>
      <c r="DA459" s="651"/>
      <c r="DB459" s="651"/>
      <c r="DC459" s="651"/>
      <c r="DD459" s="651"/>
      <c r="DE459" s="651"/>
      <c r="DF459" s="651"/>
      <c r="DG459" s="651"/>
      <c r="DH459" s="651"/>
      <c r="DI459" s="651"/>
      <c r="DJ459" s="651"/>
      <c r="DK459" s="651"/>
      <c r="DL459" s="651"/>
      <c r="DM459" s="651"/>
      <c r="DN459" s="651"/>
      <c r="DO459" s="651"/>
      <c r="DP459" s="651"/>
      <c r="DQ459" s="651"/>
      <c r="DR459" s="651"/>
      <c r="DS459" s="651"/>
      <c r="DT459" s="651"/>
      <c r="DU459" s="651"/>
      <c r="DV459" s="651"/>
      <c r="DW459" s="651"/>
      <c r="DX459" s="651"/>
      <c r="DY459" s="651"/>
    </row>
    <row r="460" ht="12.0" customHeight="1">
      <c r="A460" s="651"/>
      <c r="B460" s="651"/>
      <c r="C460" s="651"/>
      <c r="D460" s="651"/>
      <c r="E460" s="651"/>
      <c r="F460" s="651"/>
      <c r="G460" s="651"/>
      <c r="H460" s="651"/>
      <c r="I460" s="651"/>
      <c r="J460" s="651"/>
      <c r="K460" s="651"/>
      <c r="L460" s="651"/>
      <c r="M460" s="651"/>
      <c r="N460" s="651"/>
      <c r="O460" s="651"/>
      <c r="P460" s="651"/>
      <c r="Q460" s="651"/>
      <c r="R460" s="651"/>
      <c r="S460" s="651"/>
      <c r="T460" s="651"/>
      <c r="U460" s="651"/>
      <c r="V460" s="651"/>
      <c r="W460" s="651"/>
      <c r="X460" s="651"/>
      <c r="Y460" s="651"/>
      <c r="Z460" s="651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51"/>
      <c r="BL460" s="651"/>
      <c r="BM460" s="651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  <c r="BX460" s="651"/>
      <c r="BY460" s="651"/>
      <c r="BZ460" s="651"/>
      <c r="CA460" s="651"/>
      <c r="CB460" s="651"/>
      <c r="CC460" s="651"/>
      <c r="CD460" s="651"/>
      <c r="CE460" s="651"/>
      <c r="CF460" s="651"/>
      <c r="CG460" s="651"/>
      <c r="CH460" s="651"/>
      <c r="CI460" s="651"/>
      <c r="CJ460" s="651"/>
      <c r="CK460" s="651"/>
      <c r="CL460" s="651"/>
      <c r="CM460" s="651"/>
      <c r="CN460" s="651"/>
      <c r="CO460" s="651"/>
      <c r="CP460" s="651"/>
      <c r="CQ460" s="651"/>
      <c r="CR460" s="651"/>
      <c r="CS460" s="651"/>
      <c r="CT460" s="651"/>
      <c r="CU460" s="651"/>
      <c r="CV460" s="651"/>
      <c r="CW460" s="651"/>
      <c r="CX460" s="651"/>
      <c r="CY460" s="651"/>
      <c r="CZ460" s="651"/>
      <c r="DA460" s="651"/>
      <c r="DB460" s="651"/>
      <c r="DC460" s="651"/>
      <c r="DD460" s="651"/>
      <c r="DE460" s="651"/>
      <c r="DF460" s="651"/>
      <c r="DG460" s="651"/>
      <c r="DH460" s="651"/>
      <c r="DI460" s="651"/>
      <c r="DJ460" s="651"/>
      <c r="DK460" s="651"/>
      <c r="DL460" s="651"/>
      <c r="DM460" s="651"/>
      <c r="DN460" s="651"/>
      <c r="DO460" s="651"/>
      <c r="DP460" s="651"/>
      <c r="DQ460" s="651"/>
      <c r="DR460" s="651"/>
      <c r="DS460" s="651"/>
      <c r="DT460" s="651"/>
      <c r="DU460" s="651"/>
      <c r="DV460" s="651"/>
      <c r="DW460" s="651"/>
      <c r="DX460" s="651"/>
      <c r="DY460" s="651"/>
    </row>
    <row r="461" ht="12.0" customHeight="1">
      <c r="A461" s="651"/>
      <c r="B461" s="651"/>
      <c r="C461" s="651"/>
      <c r="D461" s="651"/>
      <c r="E461" s="651"/>
      <c r="F461" s="651"/>
      <c r="G461" s="651"/>
      <c r="H461" s="651"/>
      <c r="I461" s="651"/>
      <c r="J461" s="651"/>
      <c r="K461" s="651"/>
      <c r="L461" s="651"/>
      <c r="M461" s="651"/>
      <c r="N461" s="651"/>
      <c r="O461" s="651"/>
      <c r="P461" s="651"/>
      <c r="Q461" s="651"/>
      <c r="R461" s="651"/>
      <c r="S461" s="651"/>
      <c r="T461" s="651"/>
      <c r="U461" s="651"/>
      <c r="V461" s="651"/>
      <c r="W461" s="651"/>
      <c r="X461" s="651"/>
      <c r="Y461" s="651"/>
      <c r="Z461" s="651"/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651"/>
      <c r="BL461" s="651"/>
      <c r="BM461" s="651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  <c r="BX461" s="651"/>
      <c r="BY461" s="651"/>
      <c r="BZ461" s="651"/>
      <c r="CA461" s="651"/>
      <c r="CB461" s="651"/>
      <c r="CC461" s="651"/>
      <c r="CD461" s="651"/>
      <c r="CE461" s="651"/>
      <c r="CF461" s="651"/>
      <c r="CG461" s="651"/>
      <c r="CH461" s="651"/>
      <c r="CI461" s="651"/>
      <c r="CJ461" s="651"/>
      <c r="CK461" s="651"/>
      <c r="CL461" s="651"/>
      <c r="CM461" s="651"/>
      <c r="CN461" s="651"/>
      <c r="CO461" s="651"/>
      <c r="CP461" s="651"/>
      <c r="CQ461" s="651"/>
      <c r="CR461" s="651"/>
      <c r="CS461" s="651"/>
      <c r="CT461" s="651"/>
      <c r="CU461" s="651"/>
      <c r="CV461" s="651"/>
      <c r="CW461" s="651"/>
      <c r="CX461" s="651"/>
      <c r="CY461" s="651"/>
      <c r="CZ461" s="651"/>
      <c r="DA461" s="651"/>
      <c r="DB461" s="651"/>
      <c r="DC461" s="651"/>
      <c r="DD461" s="651"/>
      <c r="DE461" s="651"/>
      <c r="DF461" s="651"/>
      <c r="DG461" s="651"/>
      <c r="DH461" s="651"/>
      <c r="DI461" s="651"/>
      <c r="DJ461" s="651"/>
      <c r="DK461" s="651"/>
      <c r="DL461" s="651"/>
      <c r="DM461" s="651"/>
      <c r="DN461" s="651"/>
      <c r="DO461" s="651"/>
      <c r="DP461" s="651"/>
      <c r="DQ461" s="651"/>
      <c r="DR461" s="651"/>
      <c r="DS461" s="651"/>
      <c r="DT461" s="651"/>
      <c r="DU461" s="651"/>
      <c r="DV461" s="651"/>
      <c r="DW461" s="651"/>
      <c r="DX461" s="651"/>
      <c r="DY461" s="651"/>
    </row>
    <row r="462" ht="12.0" customHeight="1">
      <c r="A462" s="651"/>
      <c r="B462" s="651"/>
      <c r="C462" s="651"/>
      <c r="D462" s="651"/>
      <c r="E462" s="651"/>
      <c r="F462" s="651"/>
      <c r="G462" s="651"/>
      <c r="H462" s="651"/>
      <c r="I462" s="651"/>
      <c r="J462" s="651"/>
      <c r="K462" s="651"/>
      <c r="L462" s="651"/>
      <c r="M462" s="651"/>
      <c r="N462" s="651"/>
      <c r="O462" s="651"/>
      <c r="P462" s="651"/>
      <c r="Q462" s="651"/>
      <c r="R462" s="651"/>
      <c r="S462" s="651"/>
      <c r="T462" s="651"/>
      <c r="U462" s="651"/>
      <c r="V462" s="651"/>
      <c r="W462" s="651"/>
      <c r="X462" s="651"/>
      <c r="Y462" s="651"/>
      <c r="Z462" s="651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651"/>
      <c r="BL462" s="651"/>
      <c r="BM462" s="651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  <c r="BX462" s="651"/>
      <c r="BY462" s="651"/>
      <c r="BZ462" s="651"/>
      <c r="CA462" s="651"/>
      <c r="CB462" s="651"/>
      <c r="CC462" s="651"/>
      <c r="CD462" s="651"/>
      <c r="CE462" s="651"/>
      <c r="CF462" s="651"/>
      <c r="CG462" s="651"/>
      <c r="CH462" s="651"/>
      <c r="CI462" s="651"/>
      <c r="CJ462" s="651"/>
      <c r="CK462" s="651"/>
      <c r="CL462" s="651"/>
      <c r="CM462" s="651"/>
      <c r="CN462" s="651"/>
      <c r="CO462" s="651"/>
      <c r="CP462" s="651"/>
      <c r="CQ462" s="651"/>
      <c r="CR462" s="651"/>
      <c r="CS462" s="651"/>
      <c r="CT462" s="651"/>
      <c r="CU462" s="651"/>
      <c r="CV462" s="651"/>
      <c r="CW462" s="651"/>
      <c r="CX462" s="651"/>
      <c r="CY462" s="651"/>
      <c r="CZ462" s="651"/>
      <c r="DA462" s="651"/>
      <c r="DB462" s="651"/>
      <c r="DC462" s="651"/>
      <c r="DD462" s="651"/>
      <c r="DE462" s="651"/>
      <c r="DF462" s="651"/>
      <c r="DG462" s="651"/>
      <c r="DH462" s="651"/>
      <c r="DI462" s="651"/>
      <c r="DJ462" s="651"/>
      <c r="DK462" s="651"/>
      <c r="DL462" s="651"/>
      <c r="DM462" s="651"/>
      <c r="DN462" s="651"/>
      <c r="DO462" s="651"/>
      <c r="DP462" s="651"/>
      <c r="DQ462" s="651"/>
      <c r="DR462" s="651"/>
      <c r="DS462" s="651"/>
      <c r="DT462" s="651"/>
      <c r="DU462" s="651"/>
      <c r="DV462" s="651"/>
      <c r="DW462" s="651"/>
      <c r="DX462" s="651"/>
      <c r="DY462" s="651"/>
    </row>
    <row r="463" ht="12.0" customHeight="1">
      <c r="A463" s="651"/>
      <c r="B463" s="651"/>
      <c r="C463" s="651"/>
      <c r="D463" s="651"/>
      <c r="E463" s="651"/>
      <c r="F463" s="651"/>
      <c r="G463" s="651"/>
      <c r="H463" s="651"/>
      <c r="I463" s="651"/>
      <c r="J463" s="651"/>
      <c r="K463" s="651"/>
      <c r="L463" s="651"/>
      <c r="M463" s="651"/>
      <c r="N463" s="651"/>
      <c r="O463" s="651"/>
      <c r="P463" s="651"/>
      <c r="Q463" s="651"/>
      <c r="R463" s="651"/>
      <c r="S463" s="651"/>
      <c r="T463" s="651"/>
      <c r="U463" s="651"/>
      <c r="V463" s="651"/>
      <c r="W463" s="651"/>
      <c r="X463" s="651"/>
      <c r="Y463" s="651"/>
      <c r="Z463" s="651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651"/>
      <c r="BL463" s="651"/>
      <c r="BM463" s="651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  <c r="BX463" s="651"/>
      <c r="BY463" s="651"/>
      <c r="BZ463" s="651"/>
      <c r="CA463" s="651"/>
      <c r="CB463" s="651"/>
      <c r="CC463" s="651"/>
      <c r="CD463" s="651"/>
      <c r="CE463" s="651"/>
      <c r="CF463" s="651"/>
      <c r="CG463" s="651"/>
      <c r="CH463" s="651"/>
      <c r="CI463" s="651"/>
      <c r="CJ463" s="651"/>
      <c r="CK463" s="651"/>
      <c r="CL463" s="651"/>
      <c r="CM463" s="651"/>
      <c r="CN463" s="651"/>
      <c r="CO463" s="651"/>
      <c r="CP463" s="651"/>
      <c r="CQ463" s="651"/>
      <c r="CR463" s="651"/>
      <c r="CS463" s="651"/>
      <c r="CT463" s="651"/>
      <c r="CU463" s="651"/>
      <c r="CV463" s="651"/>
      <c r="CW463" s="651"/>
      <c r="CX463" s="651"/>
      <c r="CY463" s="651"/>
      <c r="CZ463" s="651"/>
      <c r="DA463" s="651"/>
      <c r="DB463" s="651"/>
      <c r="DC463" s="651"/>
      <c r="DD463" s="651"/>
      <c r="DE463" s="651"/>
      <c r="DF463" s="651"/>
      <c r="DG463" s="651"/>
      <c r="DH463" s="651"/>
      <c r="DI463" s="651"/>
      <c r="DJ463" s="651"/>
      <c r="DK463" s="651"/>
      <c r="DL463" s="651"/>
      <c r="DM463" s="651"/>
      <c r="DN463" s="651"/>
      <c r="DO463" s="651"/>
      <c r="DP463" s="651"/>
      <c r="DQ463" s="651"/>
      <c r="DR463" s="651"/>
      <c r="DS463" s="651"/>
      <c r="DT463" s="651"/>
      <c r="DU463" s="651"/>
      <c r="DV463" s="651"/>
      <c r="DW463" s="651"/>
      <c r="DX463" s="651"/>
      <c r="DY463" s="651"/>
    </row>
    <row r="464" ht="12.0" customHeight="1">
      <c r="A464" s="651"/>
      <c r="B464" s="651"/>
      <c r="C464" s="651"/>
      <c r="D464" s="651"/>
      <c r="E464" s="651"/>
      <c r="F464" s="651"/>
      <c r="G464" s="651"/>
      <c r="H464" s="651"/>
      <c r="I464" s="651"/>
      <c r="J464" s="651"/>
      <c r="K464" s="651"/>
      <c r="L464" s="651"/>
      <c r="M464" s="651"/>
      <c r="N464" s="651"/>
      <c r="O464" s="651"/>
      <c r="P464" s="651"/>
      <c r="Q464" s="651"/>
      <c r="R464" s="651"/>
      <c r="S464" s="651"/>
      <c r="T464" s="651"/>
      <c r="U464" s="651"/>
      <c r="V464" s="651"/>
      <c r="W464" s="651"/>
      <c r="X464" s="651"/>
      <c r="Y464" s="651"/>
      <c r="Z464" s="651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51"/>
      <c r="BL464" s="651"/>
      <c r="BM464" s="651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  <c r="BX464" s="651"/>
      <c r="BY464" s="651"/>
      <c r="BZ464" s="651"/>
      <c r="CA464" s="651"/>
      <c r="CB464" s="651"/>
      <c r="CC464" s="651"/>
      <c r="CD464" s="651"/>
      <c r="CE464" s="651"/>
      <c r="CF464" s="651"/>
      <c r="CG464" s="651"/>
      <c r="CH464" s="651"/>
      <c r="CI464" s="651"/>
      <c r="CJ464" s="651"/>
      <c r="CK464" s="651"/>
      <c r="CL464" s="651"/>
      <c r="CM464" s="651"/>
      <c r="CN464" s="651"/>
      <c r="CO464" s="651"/>
      <c r="CP464" s="651"/>
      <c r="CQ464" s="651"/>
      <c r="CR464" s="651"/>
      <c r="CS464" s="651"/>
      <c r="CT464" s="651"/>
      <c r="CU464" s="651"/>
      <c r="CV464" s="651"/>
      <c r="CW464" s="651"/>
      <c r="CX464" s="651"/>
      <c r="CY464" s="651"/>
      <c r="CZ464" s="651"/>
      <c r="DA464" s="651"/>
      <c r="DB464" s="651"/>
      <c r="DC464" s="651"/>
      <c r="DD464" s="651"/>
      <c r="DE464" s="651"/>
      <c r="DF464" s="651"/>
      <c r="DG464" s="651"/>
      <c r="DH464" s="651"/>
      <c r="DI464" s="651"/>
      <c r="DJ464" s="651"/>
      <c r="DK464" s="651"/>
      <c r="DL464" s="651"/>
      <c r="DM464" s="651"/>
      <c r="DN464" s="651"/>
      <c r="DO464" s="651"/>
      <c r="DP464" s="651"/>
      <c r="DQ464" s="651"/>
      <c r="DR464" s="651"/>
      <c r="DS464" s="651"/>
      <c r="DT464" s="651"/>
      <c r="DU464" s="651"/>
      <c r="DV464" s="651"/>
      <c r="DW464" s="651"/>
      <c r="DX464" s="651"/>
      <c r="DY464" s="651"/>
    </row>
    <row r="465" ht="12.0" customHeight="1">
      <c r="A465" s="651"/>
      <c r="B465" s="651"/>
      <c r="C465" s="651"/>
      <c r="D465" s="651"/>
      <c r="E465" s="651"/>
      <c r="F465" s="651"/>
      <c r="G465" s="651"/>
      <c r="H465" s="651"/>
      <c r="I465" s="651"/>
      <c r="J465" s="651"/>
      <c r="K465" s="651"/>
      <c r="L465" s="651"/>
      <c r="M465" s="651"/>
      <c r="N465" s="651"/>
      <c r="O465" s="651"/>
      <c r="P465" s="651"/>
      <c r="Q465" s="651"/>
      <c r="R465" s="651"/>
      <c r="S465" s="651"/>
      <c r="T465" s="651"/>
      <c r="U465" s="651"/>
      <c r="V465" s="651"/>
      <c r="W465" s="651"/>
      <c r="X465" s="651"/>
      <c r="Y465" s="651"/>
      <c r="Z465" s="651"/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651"/>
      <c r="BL465" s="651"/>
      <c r="BM465" s="651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  <c r="BX465" s="651"/>
      <c r="BY465" s="651"/>
      <c r="BZ465" s="651"/>
      <c r="CA465" s="651"/>
      <c r="CB465" s="651"/>
      <c r="CC465" s="651"/>
      <c r="CD465" s="651"/>
      <c r="CE465" s="651"/>
      <c r="CF465" s="651"/>
      <c r="CG465" s="651"/>
      <c r="CH465" s="651"/>
      <c r="CI465" s="651"/>
      <c r="CJ465" s="651"/>
      <c r="CK465" s="651"/>
      <c r="CL465" s="651"/>
      <c r="CM465" s="651"/>
      <c r="CN465" s="651"/>
      <c r="CO465" s="651"/>
      <c r="CP465" s="651"/>
      <c r="CQ465" s="651"/>
      <c r="CR465" s="651"/>
      <c r="CS465" s="651"/>
      <c r="CT465" s="651"/>
      <c r="CU465" s="651"/>
      <c r="CV465" s="651"/>
      <c r="CW465" s="651"/>
      <c r="CX465" s="651"/>
      <c r="CY465" s="651"/>
      <c r="CZ465" s="651"/>
      <c r="DA465" s="651"/>
      <c r="DB465" s="651"/>
      <c r="DC465" s="651"/>
      <c r="DD465" s="651"/>
      <c r="DE465" s="651"/>
      <c r="DF465" s="651"/>
      <c r="DG465" s="651"/>
      <c r="DH465" s="651"/>
      <c r="DI465" s="651"/>
      <c r="DJ465" s="651"/>
      <c r="DK465" s="651"/>
      <c r="DL465" s="651"/>
      <c r="DM465" s="651"/>
      <c r="DN465" s="651"/>
      <c r="DO465" s="651"/>
      <c r="DP465" s="651"/>
      <c r="DQ465" s="651"/>
      <c r="DR465" s="651"/>
      <c r="DS465" s="651"/>
      <c r="DT465" s="651"/>
      <c r="DU465" s="651"/>
      <c r="DV465" s="651"/>
      <c r="DW465" s="651"/>
      <c r="DX465" s="651"/>
      <c r="DY465" s="651"/>
    </row>
    <row r="466" ht="12.0" customHeight="1">
      <c r="A466" s="651"/>
      <c r="B466" s="651"/>
      <c r="C466" s="651"/>
      <c r="D466" s="651"/>
      <c r="E466" s="651"/>
      <c r="F466" s="651"/>
      <c r="G466" s="651"/>
      <c r="H466" s="651"/>
      <c r="I466" s="651"/>
      <c r="J466" s="651"/>
      <c r="K466" s="651"/>
      <c r="L466" s="651"/>
      <c r="M466" s="651"/>
      <c r="N466" s="651"/>
      <c r="O466" s="651"/>
      <c r="P466" s="651"/>
      <c r="Q466" s="651"/>
      <c r="R466" s="651"/>
      <c r="S466" s="651"/>
      <c r="T466" s="651"/>
      <c r="U466" s="651"/>
      <c r="V466" s="651"/>
      <c r="W466" s="651"/>
      <c r="X466" s="651"/>
      <c r="Y466" s="651"/>
      <c r="Z466" s="651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651"/>
      <c r="BL466" s="651"/>
      <c r="BM466" s="651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  <c r="BX466" s="651"/>
      <c r="BY466" s="651"/>
      <c r="BZ466" s="651"/>
      <c r="CA466" s="651"/>
      <c r="CB466" s="651"/>
      <c r="CC466" s="651"/>
      <c r="CD466" s="651"/>
      <c r="CE466" s="651"/>
      <c r="CF466" s="651"/>
      <c r="CG466" s="651"/>
      <c r="CH466" s="651"/>
      <c r="CI466" s="651"/>
      <c r="CJ466" s="651"/>
      <c r="CK466" s="651"/>
      <c r="CL466" s="651"/>
      <c r="CM466" s="651"/>
      <c r="CN466" s="651"/>
      <c r="CO466" s="651"/>
      <c r="CP466" s="651"/>
      <c r="CQ466" s="651"/>
      <c r="CR466" s="651"/>
      <c r="CS466" s="651"/>
      <c r="CT466" s="651"/>
      <c r="CU466" s="651"/>
      <c r="CV466" s="651"/>
      <c r="CW466" s="651"/>
      <c r="CX466" s="651"/>
      <c r="CY466" s="651"/>
      <c r="CZ466" s="651"/>
      <c r="DA466" s="651"/>
      <c r="DB466" s="651"/>
      <c r="DC466" s="651"/>
      <c r="DD466" s="651"/>
      <c r="DE466" s="651"/>
      <c r="DF466" s="651"/>
      <c r="DG466" s="651"/>
      <c r="DH466" s="651"/>
      <c r="DI466" s="651"/>
      <c r="DJ466" s="651"/>
      <c r="DK466" s="651"/>
      <c r="DL466" s="651"/>
      <c r="DM466" s="651"/>
      <c r="DN466" s="651"/>
      <c r="DO466" s="651"/>
      <c r="DP466" s="651"/>
      <c r="DQ466" s="651"/>
      <c r="DR466" s="651"/>
      <c r="DS466" s="651"/>
      <c r="DT466" s="651"/>
      <c r="DU466" s="651"/>
      <c r="DV466" s="651"/>
      <c r="DW466" s="651"/>
      <c r="DX466" s="651"/>
      <c r="DY466" s="651"/>
    </row>
    <row r="467" ht="12.0" customHeight="1">
      <c r="A467" s="651"/>
      <c r="B467" s="651"/>
      <c r="C467" s="651"/>
      <c r="D467" s="651"/>
      <c r="E467" s="651"/>
      <c r="F467" s="651"/>
      <c r="G467" s="651"/>
      <c r="H467" s="651"/>
      <c r="I467" s="651"/>
      <c r="J467" s="651"/>
      <c r="K467" s="651"/>
      <c r="L467" s="651"/>
      <c r="M467" s="651"/>
      <c r="N467" s="651"/>
      <c r="O467" s="651"/>
      <c r="P467" s="651"/>
      <c r="Q467" s="651"/>
      <c r="R467" s="651"/>
      <c r="S467" s="651"/>
      <c r="T467" s="651"/>
      <c r="U467" s="651"/>
      <c r="V467" s="651"/>
      <c r="W467" s="651"/>
      <c r="X467" s="651"/>
      <c r="Y467" s="651"/>
      <c r="Z467" s="651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651"/>
      <c r="BL467" s="651"/>
      <c r="BM467" s="651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  <c r="BX467" s="651"/>
      <c r="BY467" s="651"/>
      <c r="BZ467" s="651"/>
      <c r="CA467" s="651"/>
      <c r="CB467" s="651"/>
      <c r="CC467" s="651"/>
      <c r="CD467" s="651"/>
      <c r="CE467" s="651"/>
      <c r="CF467" s="651"/>
      <c r="CG467" s="651"/>
      <c r="CH467" s="651"/>
      <c r="CI467" s="651"/>
      <c r="CJ467" s="651"/>
      <c r="CK467" s="651"/>
      <c r="CL467" s="651"/>
      <c r="CM467" s="651"/>
      <c r="CN467" s="651"/>
      <c r="CO467" s="651"/>
      <c r="CP467" s="651"/>
      <c r="CQ467" s="651"/>
      <c r="CR467" s="651"/>
      <c r="CS467" s="651"/>
      <c r="CT467" s="651"/>
      <c r="CU467" s="651"/>
      <c r="CV467" s="651"/>
      <c r="CW467" s="651"/>
      <c r="CX467" s="651"/>
      <c r="CY467" s="651"/>
      <c r="CZ467" s="651"/>
      <c r="DA467" s="651"/>
      <c r="DB467" s="651"/>
      <c r="DC467" s="651"/>
      <c r="DD467" s="651"/>
      <c r="DE467" s="651"/>
      <c r="DF467" s="651"/>
      <c r="DG467" s="651"/>
      <c r="DH467" s="651"/>
      <c r="DI467" s="651"/>
      <c r="DJ467" s="651"/>
      <c r="DK467" s="651"/>
      <c r="DL467" s="651"/>
      <c r="DM467" s="651"/>
      <c r="DN467" s="651"/>
      <c r="DO467" s="651"/>
      <c r="DP467" s="651"/>
      <c r="DQ467" s="651"/>
      <c r="DR467" s="651"/>
      <c r="DS467" s="651"/>
      <c r="DT467" s="651"/>
      <c r="DU467" s="651"/>
      <c r="DV467" s="651"/>
      <c r="DW467" s="651"/>
      <c r="DX467" s="651"/>
      <c r="DY467" s="651"/>
    </row>
    <row r="468" ht="12.0" customHeight="1">
      <c r="A468" s="651"/>
      <c r="B468" s="651"/>
      <c r="C468" s="651"/>
      <c r="D468" s="651"/>
      <c r="E468" s="651"/>
      <c r="F468" s="651"/>
      <c r="G468" s="651"/>
      <c r="H468" s="651"/>
      <c r="I468" s="651"/>
      <c r="J468" s="651"/>
      <c r="K468" s="651"/>
      <c r="L468" s="651"/>
      <c r="M468" s="651"/>
      <c r="N468" s="651"/>
      <c r="O468" s="651"/>
      <c r="P468" s="651"/>
      <c r="Q468" s="651"/>
      <c r="R468" s="651"/>
      <c r="S468" s="651"/>
      <c r="T468" s="651"/>
      <c r="U468" s="651"/>
      <c r="V468" s="651"/>
      <c r="W468" s="651"/>
      <c r="X468" s="651"/>
      <c r="Y468" s="651"/>
      <c r="Z468" s="651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51"/>
      <c r="BL468" s="651"/>
      <c r="BM468" s="651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  <c r="BX468" s="651"/>
      <c r="BY468" s="651"/>
      <c r="BZ468" s="651"/>
      <c r="CA468" s="651"/>
      <c r="CB468" s="651"/>
      <c r="CC468" s="651"/>
      <c r="CD468" s="651"/>
      <c r="CE468" s="651"/>
      <c r="CF468" s="651"/>
      <c r="CG468" s="651"/>
      <c r="CH468" s="651"/>
      <c r="CI468" s="651"/>
      <c r="CJ468" s="651"/>
      <c r="CK468" s="651"/>
      <c r="CL468" s="651"/>
      <c r="CM468" s="651"/>
      <c r="CN468" s="651"/>
      <c r="CO468" s="651"/>
      <c r="CP468" s="651"/>
      <c r="CQ468" s="651"/>
      <c r="CR468" s="651"/>
      <c r="CS468" s="651"/>
      <c r="CT468" s="651"/>
      <c r="CU468" s="651"/>
      <c r="CV468" s="651"/>
      <c r="CW468" s="651"/>
      <c r="CX468" s="651"/>
      <c r="CY468" s="651"/>
      <c r="CZ468" s="651"/>
      <c r="DA468" s="651"/>
      <c r="DB468" s="651"/>
      <c r="DC468" s="651"/>
      <c r="DD468" s="651"/>
      <c r="DE468" s="651"/>
      <c r="DF468" s="651"/>
      <c r="DG468" s="651"/>
      <c r="DH468" s="651"/>
      <c r="DI468" s="651"/>
      <c r="DJ468" s="651"/>
      <c r="DK468" s="651"/>
      <c r="DL468" s="651"/>
      <c r="DM468" s="651"/>
      <c r="DN468" s="651"/>
      <c r="DO468" s="651"/>
      <c r="DP468" s="651"/>
      <c r="DQ468" s="651"/>
      <c r="DR468" s="651"/>
      <c r="DS468" s="651"/>
      <c r="DT468" s="651"/>
      <c r="DU468" s="651"/>
      <c r="DV468" s="651"/>
      <c r="DW468" s="651"/>
      <c r="DX468" s="651"/>
      <c r="DY468" s="651"/>
    </row>
    <row r="469" ht="12.0" customHeight="1">
      <c r="A469" s="651"/>
      <c r="B469" s="651"/>
      <c r="C469" s="651"/>
      <c r="D469" s="651"/>
      <c r="E469" s="651"/>
      <c r="F469" s="651"/>
      <c r="G469" s="651"/>
      <c r="H469" s="651"/>
      <c r="I469" s="651"/>
      <c r="J469" s="651"/>
      <c r="K469" s="651"/>
      <c r="L469" s="651"/>
      <c r="M469" s="651"/>
      <c r="N469" s="651"/>
      <c r="O469" s="651"/>
      <c r="P469" s="651"/>
      <c r="Q469" s="651"/>
      <c r="R469" s="651"/>
      <c r="S469" s="651"/>
      <c r="T469" s="651"/>
      <c r="U469" s="651"/>
      <c r="V469" s="651"/>
      <c r="W469" s="651"/>
      <c r="X469" s="651"/>
      <c r="Y469" s="651"/>
      <c r="Z469" s="651"/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651"/>
      <c r="BL469" s="651"/>
      <c r="BM469" s="651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  <c r="BX469" s="651"/>
      <c r="BY469" s="651"/>
      <c r="BZ469" s="651"/>
      <c r="CA469" s="651"/>
      <c r="CB469" s="651"/>
      <c r="CC469" s="651"/>
      <c r="CD469" s="651"/>
      <c r="CE469" s="651"/>
      <c r="CF469" s="651"/>
      <c r="CG469" s="651"/>
      <c r="CH469" s="651"/>
      <c r="CI469" s="651"/>
      <c r="CJ469" s="651"/>
      <c r="CK469" s="651"/>
      <c r="CL469" s="651"/>
      <c r="CM469" s="651"/>
      <c r="CN469" s="651"/>
      <c r="CO469" s="651"/>
      <c r="CP469" s="651"/>
      <c r="CQ469" s="651"/>
      <c r="CR469" s="651"/>
      <c r="CS469" s="651"/>
      <c r="CT469" s="651"/>
      <c r="CU469" s="651"/>
      <c r="CV469" s="651"/>
      <c r="CW469" s="651"/>
      <c r="CX469" s="651"/>
      <c r="CY469" s="651"/>
      <c r="CZ469" s="651"/>
      <c r="DA469" s="651"/>
      <c r="DB469" s="651"/>
      <c r="DC469" s="651"/>
      <c r="DD469" s="651"/>
      <c r="DE469" s="651"/>
      <c r="DF469" s="651"/>
      <c r="DG469" s="651"/>
      <c r="DH469" s="651"/>
      <c r="DI469" s="651"/>
      <c r="DJ469" s="651"/>
      <c r="DK469" s="651"/>
      <c r="DL469" s="651"/>
      <c r="DM469" s="651"/>
      <c r="DN469" s="651"/>
      <c r="DO469" s="651"/>
      <c r="DP469" s="651"/>
      <c r="DQ469" s="651"/>
      <c r="DR469" s="651"/>
      <c r="DS469" s="651"/>
      <c r="DT469" s="651"/>
      <c r="DU469" s="651"/>
      <c r="DV469" s="651"/>
      <c r="DW469" s="651"/>
      <c r="DX469" s="651"/>
      <c r="DY469" s="651"/>
    </row>
    <row r="470" ht="12.0" customHeight="1">
      <c r="A470" s="651"/>
      <c r="B470" s="651"/>
      <c r="C470" s="651"/>
      <c r="D470" s="651"/>
      <c r="E470" s="651"/>
      <c r="F470" s="651"/>
      <c r="G470" s="651"/>
      <c r="H470" s="651"/>
      <c r="I470" s="651"/>
      <c r="J470" s="651"/>
      <c r="K470" s="651"/>
      <c r="L470" s="651"/>
      <c r="M470" s="651"/>
      <c r="N470" s="651"/>
      <c r="O470" s="651"/>
      <c r="P470" s="651"/>
      <c r="Q470" s="651"/>
      <c r="R470" s="651"/>
      <c r="S470" s="651"/>
      <c r="T470" s="651"/>
      <c r="U470" s="651"/>
      <c r="V470" s="651"/>
      <c r="W470" s="651"/>
      <c r="X470" s="651"/>
      <c r="Y470" s="651"/>
      <c r="Z470" s="651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651"/>
      <c r="BL470" s="651"/>
      <c r="BM470" s="651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  <c r="BX470" s="651"/>
      <c r="BY470" s="651"/>
      <c r="BZ470" s="651"/>
      <c r="CA470" s="651"/>
      <c r="CB470" s="651"/>
      <c r="CC470" s="651"/>
      <c r="CD470" s="651"/>
      <c r="CE470" s="651"/>
      <c r="CF470" s="651"/>
      <c r="CG470" s="651"/>
      <c r="CH470" s="651"/>
      <c r="CI470" s="651"/>
      <c r="CJ470" s="651"/>
      <c r="CK470" s="651"/>
      <c r="CL470" s="651"/>
      <c r="CM470" s="651"/>
      <c r="CN470" s="651"/>
      <c r="CO470" s="651"/>
      <c r="CP470" s="651"/>
      <c r="CQ470" s="651"/>
      <c r="CR470" s="651"/>
      <c r="CS470" s="651"/>
      <c r="CT470" s="651"/>
      <c r="CU470" s="651"/>
      <c r="CV470" s="651"/>
      <c r="CW470" s="651"/>
      <c r="CX470" s="651"/>
      <c r="CY470" s="651"/>
      <c r="CZ470" s="651"/>
      <c r="DA470" s="651"/>
      <c r="DB470" s="651"/>
      <c r="DC470" s="651"/>
      <c r="DD470" s="651"/>
      <c r="DE470" s="651"/>
      <c r="DF470" s="651"/>
      <c r="DG470" s="651"/>
      <c r="DH470" s="651"/>
      <c r="DI470" s="651"/>
      <c r="DJ470" s="651"/>
      <c r="DK470" s="651"/>
      <c r="DL470" s="651"/>
      <c r="DM470" s="651"/>
      <c r="DN470" s="651"/>
      <c r="DO470" s="651"/>
      <c r="DP470" s="651"/>
      <c r="DQ470" s="651"/>
      <c r="DR470" s="651"/>
      <c r="DS470" s="651"/>
      <c r="DT470" s="651"/>
      <c r="DU470" s="651"/>
      <c r="DV470" s="651"/>
      <c r="DW470" s="651"/>
      <c r="DX470" s="651"/>
      <c r="DY470" s="651"/>
    </row>
    <row r="471" ht="12.0" customHeight="1">
      <c r="A471" s="651"/>
      <c r="B471" s="651"/>
      <c r="C471" s="651"/>
      <c r="D471" s="651"/>
      <c r="E471" s="651"/>
      <c r="F471" s="651"/>
      <c r="G471" s="651"/>
      <c r="H471" s="651"/>
      <c r="I471" s="651"/>
      <c r="J471" s="651"/>
      <c r="K471" s="651"/>
      <c r="L471" s="651"/>
      <c r="M471" s="651"/>
      <c r="N471" s="651"/>
      <c r="O471" s="651"/>
      <c r="P471" s="651"/>
      <c r="Q471" s="651"/>
      <c r="R471" s="651"/>
      <c r="S471" s="651"/>
      <c r="T471" s="651"/>
      <c r="U471" s="651"/>
      <c r="V471" s="651"/>
      <c r="W471" s="651"/>
      <c r="X471" s="651"/>
      <c r="Y471" s="651"/>
      <c r="Z471" s="651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651"/>
      <c r="BL471" s="651"/>
      <c r="BM471" s="651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  <c r="BX471" s="651"/>
      <c r="BY471" s="651"/>
      <c r="BZ471" s="651"/>
      <c r="CA471" s="651"/>
      <c r="CB471" s="651"/>
      <c r="CC471" s="651"/>
      <c r="CD471" s="651"/>
      <c r="CE471" s="651"/>
      <c r="CF471" s="651"/>
      <c r="CG471" s="651"/>
      <c r="CH471" s="651"/>
      <c r="CI471" s="651"/>
      <c r="CJ471" s="651"/>
      <c r="CK471" s="651"/>
      <c r="CL471" s="651"/>
      <c r="CM471" s="651"/>
      <c r="CN471" s="651"/>
      <c r="CO471" s="651"/>
      <c r="CP471" s="651"/>
      <c r="CQ471" s="651"/>
      <c r="CR471" s="651"/>
      <c r="CS471" s="651"/>
      <c r="CT471" s="651"/>
      <c r="CU471" s="651"/>
      <c r="CV471" s="651"/>
      <c r="CW471" s="651"/>
      <c r="CX471" s="651"/>
      <c r="CY471" s="651"/>
      <c r="CZ471" s="651"/>
      <c r="DA471" s="651"/>
      <c r="DB471" s="651"/>
      <c r="DC471" s="651"/>
      <c r="DD471" s="651"/>
      <c r="DE471" s="651"/>
      <c r="DF471" s="651"/>
      <c r="DG471" s="651"/>
      <c r="DH471" s="651"/>
      <c r="DI471" s="651"/>
      <c r="DJ471" s="651"/>
      <c r="DK471" s="651"/>
      <c r="DL471" s="651"/>
      <c r="DM471" s="651"/>
      <c r="DN471" s="651"/>
      <c r="DO471" s="651"/>
      <c r="DP471" s="651"/>
      <c r="DQ471" s="651"/>
      <c r="DR471" s="651"/>
      <c r="DS471" s="651"/>
      <c r="DT471" s="651"/>
      <c r="DU471" s="651"/>
      <c r="DV471" s="651"/>
      <c r="DW471" s="651"/>
      <c r="DX471" s="651"/>
      <c r="DY471" s="651"/>
    </row>
    <row r="472" ht="12.0" customHeight="1">
      <c r="A472" s="651"/>
      <c r="B472" s="651"/>
      <c r="C472" s="651"/>
      <c r="D472" s="651"/>
      <c r="E472" s="651"/>
      <c r="F472" s="651"/>
      <c r="G472" s="651"/>
      <c r="H472" s="651"/>
      <c r="I472" s="651"/>
      <c r="J472" s="651"/>
      <c r="K472" s="651"/>
      <c r="L472" s="651"/>
      <c r="M472" s="651"/>
      <c r="N472" s="651"/>
      <c r="O472" s="651"/>
      <c r="P472" s="651"/>
      <c r="Q472" s="651"/>
      <c r="R472" s="651"/>
      <c r="S472" s="651"/>
      <c r="T472" s="651"/>
      <c r="U472" s="651"/>
      <c r="V472" s="651"/>
      <c r="W472" s="651"/>
      <c r="X472" s="651"/>
      <c r="Y472" s="651"/>
      <c r="Z472" s="651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51"/>
      <c r="BL472" s="651"/>
      <c r="BM472" s="651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  <c r="BX472" s="651"/>
      <c r="BY472" s="651"/>
      <c r="BZ472" s="651"/>
      <c r="CA472" s="651"/>
      <c r="CB472" s="651"/>
      <c r="CC472" s="651"/>
      <c r="CD472" s="651"/>
      <c r="CE472" s="651"/>
      <c r="CF472" s="651"/>
      <c r="CG472" s="651"/>
      <c r="CH472" s="651"/>
      <c r="CI472" s="651"/>
      <c r="CJ472" s="651"/>
      <c r="CK472" s="651"/>
      <c r="CL472" s="651"/>
      <c r="CM472" s="651"/>
      <c r="CN472" s="651"/>
      <c r="CO472" s="651"/>
      <c r="CP472" s="651"/>
      <c r="CQ472" s="651"/>
      <c r="CR472" s="651"/>
      <c r="CS472" s="651"/>
      <c r="CT472" s="651"/>
      <c r="CU472" s="651"/>
      <c r="CV472" s="651"/>
      <c r="CW472" s="651"/>
      <c r="CX472" s="651"/>
      <c r="CY472" s="651"/>
      <c r="CZ472" s="651"/>
      <c r="DA472" s="651"/>
      <c r="DB472" s="651"/>
      <c r="DC472" s="651"/>
      <c r="DD472" s="651"/>
      <c r="DE472" s="651"/>
      <c r="DF472" s="651"/>
      <c r="DG472" s="651"/>
      <c r="DH472" s="651"/>
      <c r="DI472" s="651"/>
      <c r="DJ472" s="651"/>
      <c r="DK472" s="651"/>
      <c r="DL472" s="651"/>
      <c r="DM472" s="651"/>
      <c r="DN472" s="651"/>
      <c r="DO472" s="651"/>
      <c r="DP472" s="651"/>
      <c r="DQ472" s="651"/>
      <c r="DR472" s="651"/>
      <c r="DS472" s="651"/>
      <c r="DT472" s="651"/>
      <c r="DU472" s="651"/>
      <c r="DV472" s="651"/>
      <c r="DW472" s="651"/>
      <c r="DX472" s="651"/>
      <c r="DY472" s="651"/>
    </row>
    <row r="473" ht="12.0" customHeight="1">
      <c r="A473" s="651"/>
      <c r="B473" s="651"/>
      <c r="C473" s="651"/>
      <c r="D473" s="651"/>
      <c r="E473" s="651"/>
      <c r="F473" s="651"/>
      <c r="G473" s="651"/>
      <c r="H473" s="651"/>
      <c r="I473" s="651"/>
      <c r="J473" s="651"/>
      <c r="K473" s="651"/>
      <c r="L473" s="651"/>
      <c r="M473" s="651"/>
      <c r="N473" s="651"/>
      <c r="O473" s="651"/>
      <c r="P473" s="651"/>
      <c r="Q473" s="651"/>
      <c r="R473" s="651"/>
      <c r="S473" s="651"/>
      <c r="T473" s="651"/>
      <c r="U473" s="651"/>
      <c r="V473" s="651"/>
      <c r="W473" s="651"/>
      <c r="X473" s="651"/>
      <c r="Y473" s="651"/>
      <c r="Z473" s="651"/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651"/>
      <c r="BL473" s="651"/>
      <c r="BM473" s="651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  <c r="BX473" s="651"/>
      <c r="BY473" s="651"/>
      <c r="BZ473" s="651"/>
      <c r="CA473" s="651"/>
      <c r="CB473" s="651"/>
      <c r="CC473" s="651"/>
      <c r="CD473" s="651"/>
      <c r="CE473" s="651"/>
      <c r="CF473" s="651"/>
      <c r="CG473" s="651"/>
      <c r="CH473" s="651"/>
      <c r="CI473" s="651"/>
      <c r="CJ473" s="651"/>
      <c r="CK473" s="651"/>
      <c r="CL473" s="651"/>
      <c r="CM473" s="651"/>
      <c r="CN473" s="651"/>
      <c r="CO473" s="651"/>
      <c r="CP473" s="651"/>
      <c r="CQ473" s="651"/>
      <c r="CR473" s="651"/>
      <c r="CS473" s="651"/>
      <c r="CT473" s="651"/>
      <c r="CU473" s="651"/>
      <c r="CV473" s="651"/>
      <c r="CW473" s="651"/>
      <c r="CX473" s="651"/>
      <c r="CY473" s="651"/>
      <c r="CZ473" s="651"/>
      <c r="DA473" s="651"/>
      <c r="DB473" s="651"/>
      <c r="DC473" s="651"/>
      <c r="DD473" s="651"/>
      <c r="DE473" s="651"/>
      <c r="DF473" s="651"/>
      <c r="DG473" s="651"/>
      <c r="DH473" s="651"/>
      <c r="DI473" s="651"/>
      <c r="DJ473" s="651"/>
      <c r="DK473" s="651"/>
      <c r="DL473" s="651"/>
      <c r="DM473" s="651"/>
      <c r="DN473" s="651"/>
      <c r="DO473" s="651"/>
      <c r="DP473" s="651"/>
      <c r="DQ473" s="651"/>
      <c r="DR473" s="651"/>
      <c r="DS473" s="651"/>
      <c r="DT473" s="651"/>
      <c r="DU473" s="651"/>
      <c r="DV473" s="651"/>
      <c r="DW473" s="651"/>
      <c r="DX473" s="651"/>
      <c r="DY473" s="651"/>
    </row>
    <row r="474" ht="12.0" customHeight="1">
      <c r="A474" s="651"/>
      <c r="B474" s="651"/>
      <c r="C474" s="651"/>
      <c r="D474" s="651"/>
      <c r="E474" s="651"/>
      <c r="F474" s="651"/>
      <c r="G474" s="651"/>
      <c r="H474" s="651"/>
      <c r="I474" s="651"/>
      <c r="J474" s="651"/>
      <c r="K474" s="651"/>
      <c r="L474" s="651"/>
      <c r="M474" s="651"/>
      <c r="N474" s="651"/>
      <c r="O474" s="651"/>
      <c r="P474" s="651"/>
      <c r="Q474" s="651"/>
      <c r="R474" s="651"/>
      <c r="S474" s="651"/>
      <c r="T474" s="651"/>
      <c r="U474" s="651"/>
      <c r="V474" s="651"/>
      <c r="W474" s="651"/>
      <c r="X474" s="651"/>
      <c r="Y474" s="651"/>
      <c r="Z474" s="651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651"/>
      <c r="BL474" s="651"/>
      <c r="BM474" s="651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  <c r="BX474" s="651"/>
      <c r="BY474" s="651"/>
      <c r="BZ474" s="651"/>
      <c r="CA474" s="651"/>
      <c r="CB474" s="651"/>
      <c r="CC474" s="651"/>
      <c r="CD474" s="651"/>
      <c r="CE474" s="651"/>
      <c r="CF474" s="651"/>
      <c r="CG474" s="651"/>
      <c r="CH474" s="651"/>
      <c r="CI474" s="651"/>
      <c r="CJ474" s="651"/>
      <c r="CK474" s="651"/>
      <c r="CL474" s="651"/>
      <c r="CM474" s="651"/>
      <c r="CN474" s="651"/>
      <c r="CO474" s="651"/>
      <c r="CP474" s="651"/>
      <c r="CQ474" s="651"/>
      <c r="CR474" s="651"/>
      <c r="CS474" s="651"/>
      <c r="CT474" s="651"/>
      <c r="CU474" s="651"/>
      <c r="CV474" s="651"/>
      <c r="CW474" s="651"/>
      <c r="CX474" s="651"/>
      <c r="CY474" s="651"/>
      <c r="CZ474" s="651"/>
      <c r="DA474" s="651"/>
      <c r="DB474" s="651"/>
      <c r="DC474" s="651"/>
      <c r="DD474" s="651"/>
      <c r="DE474" s="651"/>
      <c r="DF474" s="651"/>
      <c r="DG474" s="651"/>
      <c r="DH474" s="651"/>
      <c r="DI474" s="651"/>
      <c r="DJ474" s="651"/>
      <c r="DK474" s="651"/>
      <c r="DL474" s="651"/>
      <c r="DM474" s="651"/>
      <c r="DN474" s="651"/>
      <c r="DO474" s="651"/>
      <c r="DP474" s="651"/>
      <c r="DQ474" s="651"/>
      <c r="DR474" s="651"/>
      <c r="DS474" s="651"/>
      <c r="DT474" s="651"/>
      <c r="DU474" s="651"/>
      <c r="DV474" s="651"/>
      <c r="DW474" s="651"/>
      <c r="DX474" s="651"/>
      <c r="DY474" s="651"/>
    </row>
    <row r="475" ht="12.0" customHeight="1">
      <c r="A475" s="651"/>
      <c r="B475" s="651"/>
      <c r="C475" s="651"/>
      <c r="D475" s="651"/>
      <c r="E475" s="651"/>
      <c r="F475" s="651"/>
      <c r="G475" s="651"/>
      <c r="H475" s="651"/>
      <c r="I475" s="651"/>
      <c r="J475" s="651"/>
      <c r="K475" s="651"/>
      <c r="L475" s="651"/>
      <c r="M475" s="651"/>
      <c r="N475" s="651"/>
      <c r="O475" s="651"/>
      <c r="P475" s="651"/>
      <c r="Q475" s="651"/>
      <c r="R475" s="651"/>
      <c r="S475" s="651"/>
      <c r="T475" s="651"/>
      <c r="U475" s="651"/>
      <c r="V475" s="651"/>
      <c r="W475" s="651"/>
      <c r="X475" s="651"/>
      <c r="Y475" s="651"/>
      <c r="Z475" s="651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651"/>
      <c r="BL475" s="651"/>
      <c r="BM475" s="651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  <c r="BX475" s="651"/>
      <c r="BY475" s="651"/>
      <c r="BZ475" s="651"/>
      <c r="CA475" s="651"/>
      <c r="CB475" s="651"/>
      <c r="CC475" s="651"/>
      <c r="CD475" s="651"/>
      <c r="CE475" s="651"/>
      <c r="CF475" s="651"/>
      <c r="CG475" s="651"/>
      <c r="CH475" s="651"/>
      <c r="CI475" s="651"/>
      <c r="CJ475" s="651"/>
      <c r="CK475" s="651"/>
      <c r="CL475" s="651"/>
      <c r="CM475" s="651"/>
      <c r="CN475" s="651"/>
      <c r="CO475" s="651"/>
      <c r="CP475" s="651"/>
      <c r="CQ475" s="651"/>
      <c r="CR475" s="651"/>
      <c r="CS475" s="651"/>
      <c r="CT475" s="651"/>
      <c r="CU475" s="651"/>
      <c r="CV475" s="651"/>
      <c r="CW475" s="651"/>
      <c r="CX475" s="651"/>
      <c r="CY475" s="651"/>
      <c r="CZ475" s="651"/>
      <c r="DA475" s="651"/>
      <c r="DB475" s="651"/>
      <c r="DC475" s="651"/>
      <c r="DD475" s="651"/>
      <c r="DE475" s="651"/>
      <c r="DF475" s="651"/>
      <c r="DG475" s="651"/>
      <c r="DH475" s="651"/>
      <c r="DI475" s="651"/>
      <c r="DJ475" s="651"/>
      <c r="DK475" s="651"/>
      <c r="DL475" s="651"/>
      <c r="DM475" s="651"/>
      <c r="DN475" s="651"/>
      <c r="DO475" s="651"/>
      <c r="DP475" s="651"/>
      <c r="DQ475" s="651"/>
      <c r="DR475" s="651"/>
      <c r="DS475" s="651"/>
      <c r="DT475" s="651"/>
      <c r="DU475" s="651"/>
      <c r="DV475" s="651"/>
      <c r="DW475" s="651"/>
      <c r="DX475" s="651"/>
      <c r="DY475" s="651"/>
    </row>
    <row r="476" ht="12.0" customHeight="1">
      <c r="A476" s="651"/>
      <c r="B476" s="651"/>
      <c r="C476" s="651"/>
      <c r="D476" s="651"/>
      <c r="E476" s="651"/>
      <c r="F476" s="651"/>
      <c r="G476" s="651"/>
      <c r="H476" s="651"/>
      <c r="I476" s="651"/>
      <c r="J476" s="651"/>
      <c r="K476" s="651"/>
      <c r="L476" s="651"/>
      <c r="M476" s="651"/>
      <c r="N476" s="651"/>
      <c r="O476" s="651"/>
      <c r="P476" s="651"/>
      <c r="Q476" s="651"/>
      <c r="R476" s="651"/>
      <c r="S476" s="651"/>
      <c r="T476" s="651"/>
      <c r="U476" s="651"/>
      <c r="V476" s="651"/>
      <c r="W476" s="651"/>
      <c r="X476" s="651"/>
      <c r="Y476" s="651"/>
      <c r="Z476" s="651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51"/>
      <c r="BL476" s="651"/>
      <c r="BM476" s="651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  <c r="BX476" s="651"/>
      <c r="BY476" s="651"/>
      <c r="BZ476" s="651"/>
      <c r="CA476" s="651"/>
      <c r="CB476" s="651"/>
      <c r="CC476" s="651"/>
      <c r="CD476" s="651"/>
      <c r="CE476" s="651"/>
      <c r="CF476" s="651"/>
      <c r="CG476" s="651"/>
      <c r="CH476" s="651"/>
      <c r="CI476" s="651"/>
      <c r="CJ476" s="651"/>
      <c r="CK476" s="651"/>
      <c r="CL476" s="651"/>
      <c r="CM476" s="651"/>
      <c r="CN476" s="651"/>
      <c r="CO476" s="651"/>
      <c r="CP476" s="651"/>
      <c r="CQ476" s="651"/>
      <c r="CR476" s="651"/>
      <c r="CS476" s="651"/>
      <c r="CT476" s="651"/>
      <c r="CU476" s="651"/>
      <c r="CV476" s="651"/>
      <c r="CW476" s="651"/>
      <c r="CX476" s="651"/>
      <c r="CY476" s="651"/>
      <c r="CZ476" s="651"/>
      <c r="DA476" s="651"/>
      <c r="DB476" s="651"/>
      <c r="DC476" s="651"/>
      <c r="DD476" s="651"/>
      <c r="DE476" s="651"/>
      <c r="DF476" s="651"/>
      <c r="DG476" s="651"/>
      <c r="DH476" s="651"/>
      <c r="DI476" s="651"/>
      <c r="DJ476" s="651"/>
      <c r="DK476" s="651"/>
      <c r="DL476" s="651"/>
      <c r="DM476" s="651"/>
      <c r="DN476" s="651"/>
      <c r="DO476" s="651"/>
      <c r="DP476" s="651"/>
      <c r="DQ476" s="651"/>
      <c r="DR476" s="651"/>
      <c r="DS476" s="651"/>
      <c r="DT476" s="651"/>
      <c r="DU476" s="651"/>
      <c r="DV476" s="651"/>
      <c r="DW476" s="651"/>
      <c r="DX476" s="651"/>
      <c r="DY476" s="651"/>
    </row>
    <row r="477" ht="12.0" customHeight="1">
      <c r="A477" s="651"/>
      <c r="B477" s="651"/>
      <c r="C477" s="651"/>
      <c r="D477" s="651"/>
      <c r="E477" s="651"/>
      <c r="F477" s="651"/>
      <c r="G477" s="651"/>
      <c r="H477" s="651"/>
      <c r="I477" s="651"/>
      <c r="J477" s="651"/>
      <c r="K477" s="651"/>
      <c r="L477" s="651"/>
      <c r="M477" s="651"/>
      <c r="N477" s="651"/>
      <c r="O477" s="651"/>
      <c r="P477" s="651"/>
      <c r="Q477" s="651"/>
      <c r="R477" s="651"/>
      <c r="S477" s="651"/>
      <c r="T477" s="651"/>
      <c r="U477" s="651"/>
      <c r="V477" s="651"/>
      <c r="W477" s="651"/>
      <c r="X477" s="651"/>
      <c r="Y477" s="651"/>
      <c r="Z477" s="651"/>
      <c r="AA477" s="651"/>
      <c r="AB477" s="651"/>
      <c r="AC477" s="651"/>
      <c r="AD477" s="651"/>
      <c r="AE477" s="651"/>
      <c r="AF477" s="651"/>
      <c r="AG477" s="651"/>
      <c r="AH477" s="651"/>
      <c r="AI477" s="651"/>
      <c r="AJ477" s="651"/>
      <c r="AK477" s="651"/>
      <c r="AL477" s="651"/>
      <c r="AM477" s="651"/>
      <c r="AN477" s="651"/>
      <c r="AO477" s="651"/>
      <c r="AP477" s="651"/>
      <c r="AQ477" s="651"/>
      <c r="AR477" s="651"/>
      <c r="AS477" s="651"/>
      <c r="AT477" s="651"/>
      <c r="AU477" s="651"/>
      <c r="AV477" s="651"/>
      <c r="AW477" s="651"/>
      <c r="AX477" s="651"/>
      <c r="AY477" s="651"/>
      <c r="AZ477" s="651"/>
      <c r="BA477" s="651"/>
      <c r="BB477" s="651"/>
      <c r="BC477" s="651"/>
      <c r="BD477" s="651"/>
      <c r="BE477" s="651"/>
      <c r="BF477" s="651"/>
      <c r="BG477" s="651"/>
      <c r="BH477" s="651"/>
      <c r="BI477" s="651"/>
      <c r="BJ477" s="651"/>
      <c r="BK477" s="651"/>
      <c r="BL477" s="651"/>
      <c r="BM477" s="651"/>
      <c r="BN477" s="651"/>
      <c r="BO477" s="651"/>
      <c r="BP477" s="651"/>
      <c r="BQ477" s="651"/>
      <c r="BR477" s="651"/>
      <c r="BS477" s="651"/>
      <c r="BT477" s="651"/>
      <c r="BU477" s="651"/>
      <c r="BV477" s="651"/>
      <c r="BW477" s="651"/>
      <c r="BX477" s="651"/>
      <c r="BY477" s="651"/>
      <c r="BZ477" s="651"/>
      <c r="CA477" s="651"/>
      <c r="CB477" s="651"/>
      <c r="CC477" s="651"/>
      <c r="CD477" s="651"/>
      <c r="CE477" s="651"/>
      <c r="CF477" s="651"/>
      <c r="CG477" s="651"/>
      <c r="CH477" s="651"/>
      <c r="CI477" s="651"/>
      <c r="CJ477" s="651"/>
      <c r="CK477" s="651"/>
      <c r="CL477" s="651"/>
      <c r="CM477" s="651"/>
      <c r="CN477" s="651"/>
      <c r="CO477" s="651"/>
      <c r="CP477" s="651"/>
      <c r="CQ477" s="651"/>
      <c r="CR477" s="651"/>
      <c r="CS477" s="651"/>
      <c r="CT477" s="651"/>
      <c r="CU477" s="651"/>
      <c r="CV477" s="651"/>
      <c r="CW477" s="651"/>
      <c r="CX477" s="651"/>
      <c r="CY477" s="651"/>
      <c r="CZ477" s="651"/>
      <c r="DA477" s="651"/>
      <c r="DB477" s="651"/>
      <c r="DC477" s="651"/>
      <c r="DD477" s="651"/>
      <c r="DE477" s="651"/>
      <c r="DF477" s="651"/>
      <c r="DG477" s="651"/>
      <c r="DH477" s="651"/>
      <c r="DI477" s="651"/>
      <c r="DJ477" s="651"/>
      <c r="DK477" s="651"/>
      <c r="DL477" s="651"/>
      <c r="DM477" s="651"/>
      <c r="DN477" s="651"/>
      <c r="DO477" s="651"/>
      <c r="DP477" s="651"/>
      <c r="DQ477" s="651"/>
      <c r="DR477" s="651"/>
      <c r="DS477" s="651"/>
      <c r="DT477" s="651"/>
      <c r="DU477" s="651"/>
      <c r="DV477" s="651"/>
      <c r="DW477" s="651"/>
      <c r="DX477" s="651"/>
      <c r="DY477" s="651"/>
    </row>
    <row r="478" ht="12.0" customHeight="1">
      <c r="A478" s="651"/>
      <c r="B478" s="651"/>
      <c r="C478" s="651"/>
      <c r="D478" s="651"/>
      <c r="E478" s="651"/>
      <c r="F478" s="651"/>
      <c r="G478" s="651"/>
      <c r="H478" s="651"/>
      <c r="I478" s="651"/>
      <c r="J478" s="651"/>
      <c r="K478" s="651"/>
      <c r="L478" s="651"/>
      <c r="M478" s="651"/>
      <c r="N478" s="651"/>
      <c r="O478" s="651"/>
      <c r="P478" s="651"/>
      <c r="Q478" s="651"/>
      <c r="R478" s="651"/>
      <c r="S478" s="651"/>
      <c r="T478" s="651"/>
      <c r="U478" s="651"/>
      <c r="V478" s="651"/>
      <c r="W478" s="651"/>
      <c r="X478" s="651"/>
      <c r="Y478" s="651"/>
      <c r="Z478" s="651"/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651"/>
      <c r="BL478" s="651"/>
      <c r="BM478" s="651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  <c r="BX478" s="651"/>
      <c r="BY478" s="651"/>
      <c r="BZ478" s="651"/>
      <c r="CA478" s="651"/>
      <c r="CB478" s="651"/>
      <c r="CC478" s="651"/>
      <c r="CD478" s="651"/>
      <c r="CE478" s="651"/>
      <c r="CF478" s="651"/>
      <c r="CG478" s="651"/>
      <c r="CH478" s="651"/>
      <c r="CI478" s="651"/>
      <c r="CJ478" s="651"/>
      <c r="CK478" s="651"/>
      <c r="CL478" s="651"/>
      <c r="CM478" s="651"/>
      <c r="CN478" s="651"/>
      <c r="CO478" s="651"/>
      <c r="CP478" s="651"/>
      <c r="CQ478" s="651"/>
      <c r="CR478" s="651"/>
      <c r="CS478" s="651"/>
      <c r="CT478" s="651"/>
      <c r="CU478" s="651"/>
      <c r="CV478" s="651"/>
      <c r="CW478" s="651"/>
      <c r="CX478" s="651"/>
      <c r="CY478" s="651"/>
      <c r="CZ478" s="651"/>
      <c r="DA478" s="651"/>
      <c r="DB478" s="651"/>
      <c r="DC478" s="651"/>
      <c r="DD478" s="651"/>
      <c r="DE478" s="651"/>
      <c r="DF478" s="651"/>
      <c r="DG478" s="651"/>
      <c r="DH478" s="651"/>
      <c r="DI478" s="651"/>
      <c r="DJ478" s="651"/>
      <c r="DK478" s="651"/>
      <c r="DL478" s="651"/>
      <c r="DM478" s="651"/>
      <c r="DN478" s="651"/>
      <c r="DO478" s="651"/>
      <c r="DP478" s="651"/>
      <c r="DQ478" s="651"/>
      <c r="DR478" s="651"/>
      <c r="DS478" s="651"/>
      <c r="DT478" s="651"/>
      <c r="DU478" s="651"/>
      <c r="DV478" s="651"/>
      <c r="DW478" s="651"/>
      <c r="DX478" s="651"/>
      <c r="DY478" s="651"/>
    </row>
    <row r="479" ht="12.0" customHeight="1">
      <c r="A479" s="651"/>
      <c r="B479" s="651"/>
      <c r="C479" s="651"/>
      <c r="D479" s="651"/>
      <c r="E479" s="651"/>
      <c r="F479" s="651"/>
      <c r="G479" s="651"/>
      <c r="H479" s="651"/>
      <c r="I479" s="651"/>
      <c r="J479" s="651"/>
      <c r="K479" s="651"/>
      <c r="L479" s="651"/>
      <c r="M479" s="651"/>
      <c r="N479" s="651"/>
      <c r="O479" s="651"/>
      <c r="P479" s="651"/>
      <c r="Q479" s="651"/>
      <c r="R479" s="651"/>
      <c r="S479" s="651"/>
      <c r="T479" s="651"/>
      <c r="U479" s="651"/>
      <c r="V479" s="651"/>
      <c r="W479" s="651"/>
      <c r="X479" s="651"/>
      <c r="Y479" s="651"/>
      <c r="Z479" s="651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651"/>
      <c r="BL479" s="651"/>
      <c r="BM479" s="651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  <c r="BX479" s="651"/>
      <c r="BY479" s="651"/>
      <c r="BZ479" s="651"/>
      <c r="CA479" s="651"/>
      <c r="CB479" s="651"/>
      <c r="CC479" s="651"/>
      <c r="CD479" s="651"/>
      <c r="CE479" s="651"/>
      <c r="CF479" s="651"/>
      <c r="CG479" s="651"/>
      <c r="CH479" s="651"/>
      <c r="CI479" s="651"/>
      <c r="CJ479" s="651"/>
      <c r="CK479" s="651"/>
      <c r="CL479" s="651"/>
      <c r="CM479" s="651"/>
      <c r="CN479" s="651"/>
      <c r="CO479" s="651"/>
      <c r="CP479" s="651"/>
      <c r="CQ479" s="651"/>
      <c r="CR479" s="651"/>
      <c r="CS479" s="651"/>
      <c r="CT479" s="651"/>
      <c r="CU479" s="651"/>
      <c r="CV479" s="651"/>
      <c r="CW479" s="651"/>
      <c r="CX479" s="651"/>
      <c r="CY479" s="651"/>
      <c r="CZ479" s="651"/>
      <c r="DA479" s="651"/>
      <c r="DB479" s="651"/>
      <c r="DC479" s="651"/>
      <c r="DD479" s="651"/>
      <c r="DE479" s="651"/>
      <c r="DF479" s="651"/>
      <c r="DG479" s="651"/>
      <c r="DH479" s="651"/>
      <c r="DI479" s="651"/>
      <c r="DJ479" s="651"/>
      <c r="DK479" s="651"/>
      <c r="DL479" s="651"/>
      <c r="DM479" s="651"/>
      <c r="DN479" s="651"/>
      <c r="DO479" s="651"/>
      <c r="DP479" s="651"/>
      <c r="DQ479" s="651"/>
      <c r="DR479" s="651"/>
      <c r="DS479" s="651"/>
      <c r="DT479" s="651"/>
      <c r="DU479" s="651"/>
      <c r="DV479" s="651"/>
      <c r="DW479" s="651"/>
      <c r="DX479" s="651"/>
      <c r="DY479" s="651"/>
    </row>
    <row r="480" ht="12.0" customHeight="1">
      <c r="A480" s="651"/>
      <c r="B480" s="651"/>
      <c r="C480" s="651"/>
      <c r="D480" s="651"/>
      <c r="E480" s="651"/>
      <c r="F480" s="651"/>
      <c r="G480" s="651"/>
      <c r="H480" s="651"/>
      <c r="I480" s="651"/>
      <c r="J480" s="651"/>
      <c r="K480" s="651"/>
      <c r="L480" s="651"/>
      <c r="M480" s="651"/>
      <c r="N480" s="651"/>
      <c r="O480" s="651"/>
      <c r="P480" s="651"/>
      <c r="Q480" s="651"/>
      <c r="R480" s="651"/>
      <c r="S480" s="651"/>
      <c r="T480" s="651"/>
      <c r="U480" s="651"/>
      <c r="V480" s="651"/>
      <c r="W480" s="651"/>
      <c r="X480" s="651"/>
      <c r="Y480" s="651"/>
      <c r="Z480" s="651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651"/>
      <c r="BL480" s="651"/>
      <c r="BM480" s="651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  <c r="BX480" s="651"/>
      <c r="BY480" s="651"/>
      <c r="BZ480" s="651"/>
      <c r="CA480" s="651"/>
      <c r="CB480" s="651"/>
      <c r="CC480" s="651"/>
      <c r="CD480" s="651"/>
      <c r="CE480" s="651"/>
      <c r="CF480" s="651"/>
      <c r="CG480" s="651"/>
      <c r="CH480" s="651"/>
      <c r="CI480" s="651"/>
      <c r="CJ480" s="651"/>
      <c r="CK480" s="651"/>
      <c r="CL480" s="651"/>
      <c r="CM480" s="651"/>
      <c r="CN480" s="651"/>
      <c r="CO480" s="651"/>
      <c r="CP480" s="651"/>
      <c r="CQ480" s="651"/>
      <c r="CR480" s="651"/>
      <c r="CS480" s="651"/>
      <c r="CT480" s="651"/>
      <c r="CU480" s="651"/>
      <c r="CV480" s="651"/>
      <c r="CW480" s="651"/>
      <c r="CX480" s="651"/>
      <c r="CY480" s="651"/>
      <c r="CZ480" s="651"/>
      <c r="DA480" s="651"/>
      <c r="DB480" s="651"/>
      <c r="DC480" s="651"/>
      <c r="DD480" s="651"/>
      <c r="DE480" s="651"/>
      <c r="DF480" s="651"/>
      <c r="DG480" s="651"/>
      <c r="DH480" s="651"/>
      <c r="DI480" s="651"/>
      <c r="DJ480" s="651"/>
      <c r="DK480" s="651"/>
      <c r="DL480" s="651"/>
      <c r="DM480" s="651"/>
      <c r="DN480" s="651"/>
      <c r="DO480" s="651"/>
      <c r="DP480" s="651"/>
      <c r="DQ480" s="651"/>
      <c r="DR480" s="651"/>
      <c r="DS480" s="651"/>
      <c r="DT480" s="651"/>
      <c r="DU480" s="651"/>
      <c r="DV480" s="651"/>
      <c r="DW480" s="651"/>
      <c r="DX480" s="651"/>
      <c r="DY480" s="651"/>
    </row>
    <row r="481" ht="12.0" customHeight="1">
      <c r="A481" s="651"/>
      <c r="B481" s="651"/>
      <c r="C481" s="651"/>
      <c r="D481" s="651"/>
      <c r="E481" s="651"/>
      <c r="F481" s="651"/>
      <c r="G481" s="651"/>
      <c r="H481" s="651"/>
      <c r="I481" s="651"/>
      <c r="J481" s="651"/>
      <c r="K481" s="651"/>
      <c r="L481" s="651"/>
      <c r="M481" s="651"/>
      <c r="N481" s="651"/>
      <c r="O481" s="651"/>
      <c r="P481" s="651"/>
      <c r="Q481" s="651"/>
      <c r="R481" s="651"/>
      <c r="S481" s="651"/>
      <c r="T481" s="651"/>
      <c r="U481" s="651"/>
      <c r="V481" s="651"/>
      <c r="W481" s="651"/>
      <c r="X481" s="651"/>
      <c r="Y481" s="651"/>
      <c r="Z481" s="651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51"/>
      <c r="BL481" s="651"/>
      <c r="BM481" s="651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  <c r="BX481" s="651"/>
      <c r="BY481" s="651"/>
      <c r="BZ481" s="651"/>
      <c r="CA481" s="651"/>
      <c r="CB481" s="651"/>
      <c r="CC481" s="651"/>
      <c r="CD481" s="651"/>
      <c r="CE481" s="651"/>
      <c r="CF481" s="651"/>
      <c r="CG481" s="651"/>
      <c r="CH481" s="651"/>
      <c r="CI481" s="651"/>
      <c r="CJ481" s="651"/>
      <c r="CK481" s="651"/>
      <c r="CL481" s="651"/>
      <c r="CM481" s="651"/>
      <c r="CN481" s="651"/>
      <c r="CO481" s="651"/>
      <c r="CP481" s="651"/>
      <c r="CQ481" s="651"/>
      <c r="CR481" s="651"/>
      <c r="CS481" s="651"/>
      <c r="CT481" s="651"/>
      <c r="CU481" s="651"/>
      <c r="CV481" s="651"/>
      <c r="CW481" s="651"/>
      <c r="CX481" s="651"/>
      <c r="CY481" s="651"/>
      <c r="CZ481" s="651"/>
      <c r="DA481" s="651"/>
      <c r="DB481" s="651"/>
      <c r="DC481" s="651"/>
      <c r="DD481" s="651"/>
      <c r="DE481" s="651"/>
      <c r="DF481" s="651"/>
      <c r="DG481" s="651"/>
      <c r="DH481" s="651"/>
      <c r="DI481" s="651"/>
      <c r="DJ481" s="651"/>
      <c r="DK481" s="651"/>
      <c r="DL481" s="651"/>
      <c r="DM481" s="651"/>
      <c r="DN481" s="651"/>
      <c r="DO481" s="651"/>
      <c r="DP481" s="651"/>
      <c r="DQ481" s="651"/>
      <c r="DR481" s="651"/>
      <c r="DS481" s="651"/>
      <c r="DT481" s="651"/>
      <c r="DU481" s="651"/>
      <c r="DV481" s="651"/>
      <c r="DW481" s="651"/>
      <c r="DX481" s="651"/>
      <c r="DY481" s="651"/>
    </row>
    <row r="482" ht="12.0" customHeight="1">
      <c r="A482" s="651"/>
      <c r="B482" s="651"/>
      <c r="C482" s="651"/>
      <c r="D482" s="651"/>
      <c r="E482" s="651"/>
      <c r="F482" s="651"/>
      <c r="G482" s="651"/>
      <c r="H482" s="651"/>
      <c r="I482" s="651"/>
      <c r="J482" s="651"/>
      <c r="K482" s="651"/>
      <c r="L482" s="651"/>
      <c r="M482" s="651"/>
      <c r="N482" s="651"/>
      <c r="O482" s="651"/>
      <c r="P482" s="651"/>
      <c r="Q482" s="651"/>
      <c r="R482" s="651"/>
      <c r="S482" s="651"/>
      <c r="T482" s="651"/>
      <c r="U482" s="651"/>
      <c r="V482" s="651"/>
      <c r="W482" s="651"/>
      <c r="X482" s="651"/>
      <c r="Y482" s="651"/>
      <c r="Z482" s="651"/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651"/>
      <c r="BL482" s="651"/>
      <c r="BM482" s="651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  <c r="BX482" s="651"/>
      <c r="BY482" s="651"/>
      <c r="BZ482" s="651"/>
      <c r="CA482" s="651"/>
      <c r="CB482" s="651"/>
      <c r="CC482" s="651"/>
      <c r="CD482" s="651"/>
      <c r="CE482" s="651"/>
      <c r="CF482" s="651"/>
      <c r="CG482" s="651"/>
      <c r="CH482" s="651"/>
      <c r="CI482" s="651"/>
      <c r="CJ482" s="651"/>
      <c r="CK482" s="651"/>
      <c r="CL482" s="651"/>
      <c r="CM482" s="651"/>
      <c r="CN482" s="651"/>
      <c r="CO482" s="651"/>
      <c r="CP482" s="651"/>
      <c r="CQ482" s="651"/>
      <c r="CR482" s="651"/>
      <c r="CS482" s="651"/>
      <c r="CT482" s="651"/>
      <c r="CU482" s="651"/>
      <c r="CV482" s="651"/>
      <c r="CW482" s="651"/>
      <c r="CX482" s="651"/>
      <c r="CY482" s="651"/>
      <c r="CZ482" s="651"/>
      <c r="DA482" s="651"/>
      <c r="DB482" s="651"/>
      <c r="DC482" s="651"/>
      <c r="DD482" s="651"/>
      <c r="DE482" s="651"/>
      <c r="DF482" s="651"/>
      <c r="DG482" s="651"/>
      <c r="DH482" s="651"/>
      <c r="DI482" s="651"/>
      <c r="DJ482" s="651"/>
      <c r="DK482" s="651"/>
      <c r="DL482" s="651"/>
      <c r="DM482" s="651"/>
      <c r="DN482" s="651"/>
      <c r="DO482" s="651"/>
      <c r="DP482" s="651"/>
      <c r="DQ482" s="651"/>
      <c r="DR482" s="651"/>
      <c r="DS482" s="651"/>
      <c r="DT482" s="651"/>
      <c r="DU482" s="651"/>
      <c r="DV482" s="651"/>
      <c r="DW482" s="651"/>
      <c r="DX482" s="651"/>
      <c r="DY482" s="651"/>
    </row>
    <row r="483" ht="12.0" customHeight="1">
      <c r="A483" s="651"/>
      <c r="B483" s="651"/>
      <c r="C483" s="651"/>
      <c r="D483" s="651"/>
      <c r="E483" s="651"/>
      <c r="F483" s="651"/>
      <c r="G483" s="651"/>
      <c r="H483" s="651"/>
      <c r="I483" s="651"/>
      <c r="J483" s="651"/>
      <c r="K483" s="651"/>
      <c r="L483" s="651"/>
      <c r="M483" s="651"/>
      <c r="N483" s="651"/>
      <c r="O483" s="651"/>
      <c r="P483" s="651"/>
      <c r="Q483" s="651"/>
      <c r="R483" s="651"/>
      <c r="S483" s="651"/>
      <c r="T483" s="651"/>
      <c r="U483" s="651"/>
      <c r="V483" s="651"/>
      <c r="W483" s="651"/>
      <c r="X483" s="651"/>
      <c r="Y483" s="651"/>
      <c r="Z483" s="651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651"/>
      <c r="BL483" s="651"/>
      <c r="BM483" s="651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  <c r="BX483" s="651"/>
      <c r="BY483" s="651"/>
      <c r="BZ483" s="651"/>
      <c r="CA483" s="651"/>
      <c r="CB483" s="651"/>
      <c r="CC483" s="651"/>
      <c r="CD483" s="651"/>
      <c r="CE483" s="651"/>
      <c r="CF483" s="651"/>
      <c r="CG483" s="651"/>
      <c r="CH483" s="651"/>
      <c r="CI483" s="651"/>
      <c r="CJ483" s="651"/>
      <c r="CK483" s="651"/>
      <c r="CL483" s="651"/>
      <c r="CM483" s="651"/>
      <c r="CN483" s="651"/>
      <c r="CO483" s="651"/>
      <c r="CP483" s="651"/>
      <c r="CQ483" s="651"/>
      <c r="CR483" s="651"/>
      <c r="CS483" s="651"/>
      <c r="CT483" s="651"/>
      <c r="CU483" s="651"/>
      <c r="CV483" s="651"/>
      <c r="CW483" s="651"/>
      <c r="CX483" s="651"/>
      <c r="CY483" s="651"/>
      <c r="CZ483" s="651"/>
      <c r="DA483" s="651"/>
      <c r="DB483" s="651"/>
      <c r="DC483" s="651"/>
      <c r="DD483" s="651"/>
      <c r="DE483" s="651"/>
      <c r="DF483" s="651"/>
      <c r="DG483" s="651"/>
      <c r="DH483" s="651"/>
      <c r="DI483" s="651"/>
      <c r="DJ483" s="651"/>
      <c r="DK483" s="651"/>
      <c r="DL483" s="651"/>
      <c r="DM483" s="651"/>
      <c r="DN483" s="651"/>
      <c r="DO483" s="651"/>
      <c r="DP483" s="651"/>
      <c r="DQ483" s="651"/>
      <c r="DR483" s="651"/>
      <c r="DS483" s="651"/>
      <c r="DT483" s="651"/>
      <c r="DU483" s="651"/>
      <c r="DV483" s="651"/>
      <c r="DW483" s="651"/>
      <c r="DX483" s="651"/>
      <c r="DY483" s="651"/>
    </row>
    <row r="484" ht="12.0" customHeight="1">
      <c r="A484" s="651"/>
      <c r="B484" s="651"/>
      <c r="C484" s="651"/>
      <c r="D484" s="651"/>
      <c r="E484" s="651"/>
      <c r="F484" s="651"/>
      <c r="G484" s="651"/>
      <c r="H484" s="651"/>
      <c r="I484" s="651"/>
      <c r="J484" s="651"/>
      <c r="K484" s="651"/>
      <c r="L484" s="651"/>
      <c r="M484" s="651"/>
      <c r="N484" s="651"/>
      <c r="O484" s="651"/>
      <c r="P484" s="651"/>
      <c r="Q484" s="651"/>
      <c r="R484" s="651"/>
      <c r="S484" s="651"/>
      <c r="T484" s="651"/>
      <c r="U484" s="651"/>
      <c r="V484" s="651"/>
      <c r="W484" s="651"/>
      <c r="X484" s="651"/>
      <c r="Y484" s="651"/>
      <c r="Z484" s="651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651"/>
      <c r="BL484" s="651"/>
      <c r="BM484" s="651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  <c r="BX484" s="651"/>
      <c r="BY484" s="651"/>
      <c r="BZ484" s="651"/>
      <c r="CA484" s="651"/>
      <c r="CB484" s="651"/>
      <c r="CC484" s="651"/>
      <c r="CD484" s="651"/>
      <c r="CE484" s="651"/>
      <c r="CF484" s="651"/>
      <c r="CG484" s="651"/>
      <c r="CH484" s="651"/>
      <c r="CI484" s="651"/>
      <c r="CJ484" s="651"/>
      <c r="CK484" s="651"/>
      <c r="CL484" s="651"/>
      <c r="CM484" s="651"/>
      <c r="CN484" s="651"/>
      <c r="CO484" s="651"/>
      <c r="CP484" s="651"/>
      <c r="CQ484" s="651"/>
      <c r="CR484" s="651"/>
      <c r="CS484" s="651"/>
      <c r="CT484" s="651"/>
      <c r="CU484" s="651"/>
      <c r="CV484" s="651"/>
      <c r="CW484" s="651"/>
      <c r="CX484" s="651"/>
      <c r="CY484" s="651"/>
      <c r="CZ484" s="651"/>
      <c r="DA484" s="651"/>
      <c r="DB484" s="651"/>
      <c r="DC484" s="651"/>
      <c r="DD484" s="651"/>
      <c r="DE484" s="651"/>
      <c r="DF484" s="651"/>
      <c r="DG484" s="651"/>
      <c r="DH484" s="651"/>
      <c r="DI484" s="651"/>
      <c r="DJ484" s="651"/>
      <c r="DK484" s="651"/>
      <c r="DL484" s="651"/>
      <c r="DM484" s="651"/>
      <c r="DN484" s="651"/>
      <c r="DO484" s="651"/>
      <c r="DP484" s="651"/>
      <c r="DQ484" s="651"/>
      <c r="DR484" s="651"/>
      <c r="DS484" s="651"/>
      <c r="DT484" s="651"/>
      <c r="DU484" s="651"/>
      <c r="DV484" s="651"/>
      <c r="DW484" s="651"/>
      <c r="DX484" s="651"/>
      <c r="DY484" s="651"/>
    </row>
    <row r="485" ht="12.0" customHeight="1">
      <c r="A485" s="651"/>
      <c r="B485" s="651"/>
      <c r="C485" s="651"/>
      <c r="D485" s="651"/>
      <c r="E485" s="651"/>
      <c r="F485" s="651"/>
      <c r="G485" s="651"/>
      <c r="H485" s="651"/>
      <c r="I485" s="651"/>
      <c r="J485" s="651"/>
      <c r="K485" s="651"/>
      <c r="L485" s="651"/>
      <c r="M485" s="651"/>
      <c r="N485" s="651"/>
      <c r="O485" s="651"/>
      <c r="P485" s="651"/>
      <c r="Q485" s="651"/>
      <c r="R485" s="651"/>
      <c r="S485" s="651"/>
      <c r="T485" s="651"/>
      <c r="U485" s="651"/>
      <c r="V485" s="651"/>
      <c r="W485" s="651"/>
      <c r="X485" s="651"/>
      <c r="Y485" s="651"/>
      <c r="Z485" s="651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51"/>
      <c r="BL485" s="651"/>
      <c r="BM485" s="651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  <c r="BX485" s="651"/>
      <c r="BY485" s="651"/>
      <c r="BZ485" s="651"/>
      <c r="CA485" s="651"/>
      <c r="CB485" s="651"/>
      <c r="CC485" s="651"/>
      <c r="CD485" s="651"/>
      <c r="CE485" s="651"/>
      <c r="CF485" s="651"/>
      <c r="CG485" s="651"/>
      <c r="CH485" s="651"/>
      <c r="CI485" s="651"/>
      <c r="CJ485" s="651"/>
      <c r="CK485" s="651"/>
      <c r="CL485" s="651"/>
      <c r="CM485" s="651"/>
      <c r="CN485" s="651"/>
      <c r="CO485" s="651"/>
      <c r="CP485" s="651"/>
      <c r="CQ485" s="651"/>
      <c r="CR485" s="651"/>
      <c r="CS485" s="651"/>
      <c r="CT485" s="651"/>
      <c r="CU485" s="651"/>
      <c r="CV485" s="651"/>
      <c r="CW485" s="651"/>
      <c r="CX485" s="651"/>
      <c r="CY485" s="651"/>
      <c r="CZ485" s="651"/>
      <c r="DA485" s="651"/>
      <c r="DB485" s="651"/>
      <c r="DC485" s="651"/>
      <c r="DD485" s="651"/>
      <c r="DE485" s="651"/>
      <c r="DF485" s="651"/>
      <c r="DG485" s="651"/>
      <c r="DH485" s="651"/>
      <c r="DI485" s="651"/>
      <c r="DJ485" s="651"/>
      <c r="DK485" s="651"/>
      <c r="DL485" s="651"/>
      <c r="DM485" s="651"/>
      <c r="DN485" s="651"/>
      <c r="DO485" s="651"/>
      <c r="DP485" s="651"/>
      <c r="DQ485" s="651"/>
      <c r="DR485" s="651"/>
      <c r="DS485" s="651"/>
      <c r="DT485" s="651"/>
      <c r="DU485" s="651"/>
      <c r="DV485" s="651"/>
      <c r="DW485" s="651"/>
      <c r="DX485" s="651"/>
      <c r="DY485" s="651"/>
    </row>
    <row r="486" ht="12.0" customHeight="1">
      <c r="A486" s="651"/>
      <c r="B486" s="651"/>
      <c r="C486" s="651"/>
      <c r="D486" s="651"/>
      <c r="E486" s="651"/>
      <c r="F486" s="651"/>
      <c r="G486" s="651"/>
      <c r="H486" s="651"/>
      <c r="I486" s="651"/>
      <c r="J486" s="651"/>
      <c r="K486" s="651"/>
      <c r="L486" s="651"/>
      <c r="M486" s="651"/>
      <c r="N486" s="651"/>
      <c r="O486" s="651"/>
      <c r="P486" s="651"/>
      <c r="Q486" s="651"/>
      <c r="R486" s="651"/>
      <c r="S486" s="651"/>
      <c r="T486" s="651"/>
      <c r="U486" s="651"/>
      <c r="V486" s="651"/>
      <c r="W486" s="651"/>
      <c r="X486" s="651"/>
      <c r="Y486" s="651"/>
      <c r="Z486" s="651"/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651"/>
      <c r="BL486" s="651"/>
      <c r="BM486" s="651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  <c r="BX486" s="651"/>
      <c r="BY486" s="651"/>
      <c r="BZ486" s="651"/>
      <c r="CA486" s="651"/>
      <c r="CB486" s="651"/>
      <c r="CC486" s="651"/>
      <c r="CD486" s="651"/>
      <c r="CE486" s="651"/>
      <c r="CF486" s="651"/>
      <c r="CG486" s="651"/>
      <c r="CH486" s="651"/>
      <c r="CI486" s="651"/>
      <c r="CJ486" s="651"/>
      <c r="CK486" s="651"/>
      <c r="CL486" s="651"/>
      <c r="CM486" s="651"/>
      <c r="CN486" s="651"/>
      <c r="CO486" s="651"/>
      <c r="CP486" s="651"/>
      <c r="CQ486" s="651"/>
      <c r="CR486" s="651"/>
      <c r="CS486" s="651"/>
      <c r="CT486" s="651"/>
      <c r="CU486" s="651"/>
      <c r="CV486" s="651"/>
      <c r="CW486" s="651"/>
      <c r="CX486" s="651"/>
      <c r="CY486" s="651"/>
      <c r="CZ486" s="651"/>
      <c r="DA486" s="651"/>
      <c r="DB486" s="651"/>
      <c r="DC486" s="651"/>
      <c r="DD486" s="651"/>
      <c r="DE486" s="651"/>
      <c r="DF486" s="651"/>
      <c r="DG486" s="651"/>
      <c r="DH486" s="651"/>
      <c r="DI486" s="651"/>
      <c r="DJ486" s="651"/>
      <c r="DK486" s="651"/>
      <c r="DL486" s="651"/>
      <c r="DM486" s="651"/>
      <c r="DN486" s="651"/>
      <c r="DO486" s="651"/>
      <c r="DP486" s="651"/>
      <c r="DQ486" s="651"/>
      <c r="DR486" s="651"/>
      <c r="DS486" s="651"/>
      <c r="DT486" s="651"/>
      <c r="DU486" s="651"/>
      <c r="DV486" s="651"/>
      <c r="DW486" s="651"/>
      <c r="DX486" s="651"/>
      <c r="DY486" s="651"/>
    </row>
    <row r="487" ht="12.0" customHeight="1">
      <c r="A487" s="651"/>
      <c r="B487" s="651"/>
      <c r="C487" s="651"/>
      <c r="D487" s="651"/>
      <c r="E487" s="651"/>
      <c r="F487" s="651"/>
      <c r="G487" s="651"/>
      <c r="H487" s="651"/>
      <c r="I487" s="651"/>
      <c r="J487" s="651"/>
      <c r="K487" s="651"/>
      <c r="L487" s="651"/>
      <c r="M487" s="651"/>
      <c r="N487" s="651"/>
      <c r="O487" s="651"/>
      <c r="P487" s="651"/>
      <c r="Q487" s="651"/>
      <c r="R487" s="651"/>
      <c r="S487" s="651"/>
      <c r="T487" s="651"/>
      <c r="U487" s="651"/>
      <c r="V487" s="651"/>
      <c r="W487" s="651"/>
      <c r="X487" s="651"/>
      <c r="Y487" s="651"/>
      <c r="Z487" s="651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651"/>
      <c r="BL487" s="651"/>
      <c r="BM487" s="651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  <c r="BX487" s="651"/>
      <c r="BY487" s="651"/>
      <c r="BZ487" s="651"/>
      <c r="CA487" s="651"/>
      <c r="CB487" s="651"/>
      <c r="CC487" s="651"/>
      <c r="CD487" s="651"/>
      <c r="CE487" s="651"/>
      <c r="CF487" s="651"/>
      <c r="CG487" s="651"/>
      <c r="CH487" s="651"/>
      <c r="CI487" s="651"/>
      <c r="CJ487" s="651"/>
      <c r="CK487" s="651"/>
      <c r="CL487" s="651"/>
      <c r="CM487" s="651"/>
      <c r="CN487" s="651"/>
      <c r="CO487" s="651"/>
      <c r="CP487" s="651"/>
      <c r="CQ487" s="651"/>
      <c r="CR487" s="651"/>
      <c r="CS487" s="651"/>
      <c r="CT487" s="651"/>
      <c r="CU487" s="651"/>
      <c r="CV487" s="651"/>
      <c r="CW487" s="651"/>
      <c r="CX487" s="651"/>
      <c r="CY487" s="651"/>
      <c r="CZ487" s="651"/>
      <c r="DA487" s="651"/>
      <c r="DB487" s="651"/>
      <c r="DC487" s="651"/>
      <c r="DD487" s="651"/>
      <c r="DE487" s="651"/>
      <c r="DF487" s="651"/>
      <c r="DG487" s="651"/>
      <c r="DH487" s="651"/>
      <c r="DI487" s="651"/>
      <c r="DJ487" s="651"/>
      <c r="DK487" s="651"/>
      <c r="DL487" s="651"/>
      <c r="DM487" s="651"/>
      <c r="DN487" s="651"/>
      <c r="DO487" s="651"/>
      <c r="DP487" s="651"/>
      <c r="DQ487" s="651"/>
      <c r="DR487" s="651"/>
      <c r="DS487" s="651"/>
      <c r="DT487" s="651"/>
      <c r="DU487" s="651"/>
      <c r="DV487" s="651"/>
      <c r="DW487" s="651"/>
      <c r="DX487" s="651"/>
      <c r="DY487" s="651"/>
    </row>
    <row r="488" ht="12.0" customHeight="1">
      <c r="A488" s="651"/>
      <c r="B488" s="651"/>
      <c r="C488" s="651"/>
      <c r="D488" s="651"/>
      <c r="E488" s="651"/>
      <c r="F488" s="651"/>
      <c r="G488" s="651"/>
      <c r="H488" s="651"/>
      <c r="I488" s="651"/>
      <c r="J488" s="651"/>
      <c r="K488" s="651"/>
      <c r="L488" s="651"/>
      <c r="M488" s="651"/>
      <c r="N488" s="651"/>
      <c r="O488" s="651"/>
      <c r="P488" s="651"/>
      <c r="Q488" s="651"/>
      <c r="R488" s="651"/>
      <c r="S488" s="651"/>
      <c r="T488" s="651"/>
      <c r="U488" s="651"/>
      <c r="V488" s="651"/>
      <c r="W488" s="651"/>
      <c r="X488" s="651"/>
      <c r="Y488" s="651"/>
      <c r="Z488" s="651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651"/>
      <c r="BL488" s="651"/>
      <c r="BM488" s="651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  <c r="BX488" s="651"/>
      <c r="BY488" s="651"/>
      <c r="BZ488" s="651"/>
      <c r="CA488" s="651"/>
      <c r="CB488" s="651"/>
      <c r="CC488" s="651"/>
      <c r="CD488" s="651"/>
      <c r="CE488" s="651"/>
      <c r="CF488" s="651"/>
      <c r="CG488" s="651"/>
      <c r="CH488" s="651"/>
      <c r="CI488" s="651"/>
      <c r="CJ488" s="651"/>
      <c r="CK488" s="651"/>
      <c r="CL488" s="651"/>
      <c r="CM488" s="651"/>
      <c r="CN488" s="651"/>
      <c r="CO488" s="651"/>
      <c r="CP488" s="651"/>
      <c r="CQ488" s="651"/>
      <c r="CR488" s="651"/>
      <c r="CS488" s="651"/>
      <c r="CT488" s="651"/>
      <c r="CU488" s="651"/>
      <c r="CV488" s="651"/>
      <c r="CW488" s="651"/>
      <c r="CX488" s="651"/>
      <c r="CY488" s="651"/>
      <c r="CZ488" s="651"/>
      <c r="DA488" s="651"/>
      <c r="DB488" s="651"/>
      <c r="DC488" s="651"/>
      <c r="DD488" s="651"/>
      <c r="DE488" s="651"/>
      <c r="DF488" s="651"/>
      <c r="DG488" s="651"/>
      <c r="DH488" s="651"/>
      <c r="DI488" s="651"/>
      <c r="DJ488" s="651"/>
      <c r="DK488" s="651"/>
      <c r="DL488" s="651"/>
      <c r="DM488" s="651"/>
      <c r="DN488" s="651"/>
      <c r="DO488" s="651"/>
      <c r="DP488" s="651"/>
      <c r="DQ488" s="651"/>
      <c r="DR488" s="651"/>
      <c r="DS488" s="651"/>
      <c r="DT488" s="651"/>
      <c r="DU488" s="651"/>
      <c r="DV488" s="651"/>
      <c r="DW488" s="651"/>
      <c r="DX488" s="651"/>
      <c r="DY488" s="651"/>
    </row>
    <row r="489" ht="12.0" customHeight="1">
      <c r="A489" s="651"/>
      <c r="B489" s="651"/>
      <c r="C489" s="651"/>
      <c r="D489" s="651"/>
      <c r="E489" s="651"/>
      <c r="F489" s="651"/>
      <c r="G489" s="651"/>
      <c r="H489" s="651"/>
      <c r="I489" s="651"/>
      <c r="J489" s="651"/>
      <c r="K489" s="651"/>
      <c r="L489" s="651"/>
      <c r="M489" s="651"/>
      <c r="N489" s="651"/>
      <c r="O489" s="651"/>
      <c r="P489" s="651"/>
      <c r="Q489" s="651"/>
      <c r="R489" s="651"/>
      <c r="S489" s="651"/>
      <c r="T489" s="651"/>
      <c r="U489" s="651"/>
      <c r="V489" s="651"/>
      <c r="W489" s="651"/>
      <c r="X489" s="651"/>
      <c r="Y489" s="651"/>
      <c r="Z489" s="651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51"/>
      <c r="BL489" s="651"/>
      <c r="BM489" s="651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  <c r="BX489" s="651"/>
      <c r="BY489" s="651"/>
      <c r="BZ489" s="651"/>
      <c r="CA489" s="651"/>
      <c r="CB489" s="651"/>
      <c r="CC489" s="651"/>
      <c r="CD489" s="651"/>
      <c r="CE489" s="651"/>
      <c r="CF489" s="651"/>
      <c r="CG489" s="651"/>
      <c r="CH489" s="651"/>
      <c r="CI489" s="651"/>
      <c r="CJ489" s="651"/>
      <c r="CK489" s="651"/>
      <c r="CL489" s="651"/>
      <c r="CM489" s="651"/>
      <c r="CN489" s="651"/>
      <c r="CO489" s="651"/>
      <c r="CP489" s="651"/>
      <c r="CQ489" s="651"/>
      <c r="CR489" s="651"/>
      <c r="CS489" s="651"/>
      <c r="CT489" s="651"/>
      <c r="CU489" s="651"/>
      <c r="CV489" s="651"/>
      <c r="CW489" s="651"/>
      <c r="CX489" s="651"/>
      <c r="CY489" s="651"/>
      <c r="CZ489" s="651"/>
      <c r="DA489" s="651"/>
      <c r="DB489" s="651"/>
      <c r="DC489" s="651"/>
      <c r="DD489" s="651"/>
      <c r="DE489" s="651"/>
      <c r="DF489" s="651"/>
      <c r="DG489" s="651"/>
      <c r="DH489" s="651"/>
      <c r="DI489" s="651"/>
      <c r="DJ489" s="651"/>
      <c r="DK489" s="651"/>
      <c r="DL489" s="651"/>
      <c r="DM489" s="651"/>
      <c r="DN489" s="651"/>
      <c r="DO489" s="651"/>
      <c r="DP489" s="651"/>
      <c r="DQ489" s="651"/>
      <c r="DR489" s="651"/>
      <c r="DS489" s="651"/>
      <c r="DT489" s="651"/>
      <c r="DU489" s="651"/>
      <c r="DV489" s="651"/>
      <c r="DW489" s="651"/>
      <c r="DX489" s="651"/>
      <c r="DY489" s="651"/>
    </row>
    <row r="490" ht="12.0" customHeight="1">
      <c r="A490" s="651"/>
      <c r="B490" s="651"/>
      <c r="C490" s="651"/>
      <c r="D490" s="651"/>
      <c r="E490" s="651"/>
      <c r="F490" s="651"/>
      <c r="G490" s="651"/>
      <c r="H490" s="651"/>
      <c r="I490" s="651"/>
      <c r="J490" s="651"/>
      <c r="K490" s="651"/>
      <c r="L490" s="651"/>
      <c r="M490" s="651"/>
      <c r="N490" s="651"/>
      <c r="O490" s="651"/>
      <c r="P490" s="651"/>
      <c r="Q490" s="651"/>
      <c r="R490" s="651"/>
      <c r="S490" s="651"/>
      <c r="T490" s="651"/>
      <c r="U490" s="651"/>
      <c r="V490" s="651"/>
      <c r="W490" s="651"/>
      <c r="X490" s="651"/>
      <c r="Y490" s="651"/>
      <c r="Z490" s="651"/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651"/>
      <c r="BL490" s="651"/>
      <c r="BM490" s="651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  <c r="BX490" s="651"/>
      <c r="BY490" s="651"/>
      <c r="BZ490" s="651"/>
      <c r="CA490" s="651"/>
      <c r="CB490" s="651"/>
      <c r="CC490" s="651"/>
      <c r="CD490" s="651"/>
      <c r="CE490" s="651"/>
      <c r="CF490" s="651"/>
      <c r="CG490" s="651"/>
      <c r="CH490" s="651"/>
      <c r="CI490" s="651"/>
      <c r="CJ490" s="651"/>
      <c r="CK490" s="651"/>
      <c r="CL490" s="651"/>
      <c r="CM490" s="651"/>
      <c r="CN490" s="651"/>
      <c r="CO490" s="651"/>
      <c r="CP490" s="651"/>
      <c r="CQ490" s="651"/>
      <c r="CR490" s="651"/>
      <c r="CS490" s="651"/>
      <c r="CT490" s="651"/>
      <c r="CU490" s="651"/>
      <c r="CV490" s="651"/>
      <c r="CW490" s="651"/>
      <c r="CX490" s="651"/>
      <c r="CY490" s="651"/>
      <c r="CZ490" s="651"/>
      <c r="DA490" s="651"/>
      <c r="DB490" s="651"/>
      <c r="DC490" s="651"/>
      <c r="DD490" s="651"/>
      <c r="DE490" s="651"/>
      <c r="DF490" s="651"/>
      <c r="DG490" s="651"/>
      <c r="DH490" s="651"/>
      <c r="DI490" s="651"/>
      <c r="DJ490" s="651"/>
      <c r="DK490" s="651"/>
      <c r="DL490" s="651"/>
      <c r="DM490" s="651"/>
      <c r="DN490" s="651"/>
      <c r="DO490" s="651"/>
      <c r="DP490" s="651"/>
      <c r="DQ490" s="651"/>
      <c r="DR490" s="651"/>
      <c r="DS490" s="651"/>
      <c r="DT490" s="651"/>
      <c r="DU490" s="651"/>
      <c r="DV490" s="651"/>
      <c r="DW490" s="651"/>
      <c r="DX490" s="651"/>
      <c r="DY490" s="651"/>
    </row>
    <row r="491" ht="12.0" customHeight="1">
      <c r="A491" s="651"/>
      <c r="B491" s="651"/>
      <c r="C491" s="651"/>
      <c r="D491" s="651"/>
      <c r="E491" s="651"/>
      <c r="F491" s="651"/>
      <c r="G491" s="651"/>
      <c r="H491" s="651"/>
      <c r="I491" s="651"/>
      <c r="J491" s="651"/>
      <c r="K491" s="651"/>
      <c r="L491" s="651"/>
      <c r="M491" s="651"/>
      <c r="N491" s="651"/>
      <c r="O491" s="651"/>
      <c r="P491" s="651"/>
      <c r="Q491" s="651"/>
      <c r="R491" s="651"/>
      <c r="S491" s="651"/>
      <c r="T491" s="651"/>
      <c r="U491" s="651"/>
      <c r="V491" s="651"/>
      <c r="W491" s="651"/>
      <c r="X491" s="651"/>
      <c r="Y491" s="651"/>
      <c r="Z491" s="651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651"/>
      <c r="BL491" s="651"/>
      <c r="BM491" s="651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  <c r="BX491" s="651"/>
      <c r="BY491" s="651"/>
      <c r="BZ491" s="651"/>
      <c r="CA491" s="651"/>
      <c r="CB491" s="651"/>
      <c r="CC491" s="651"/>
      <c r="CD491" s="651"/>
      <c r="CE491" s="651"/>
      <c r="CF491" s="651"/>
      <c r="CG491" s="651"/>
      <c r="CH491" s="651"/>
      <c r="CI491" s="651"/>
      <c r="CJ491" s="651"/>
      <c r="CK491" s="651"/>
      <c r="CL491" s="651"/>
      <c r="CM491" s="651"/>
      <c r="CN491" s="651"/>
      <c r="CO491" s="651"/>
      <c r="CP491" s="651"/>
      <c r="CQ491" s="651"/>
      <c r="CR491" s="651"/>
      <c r="CS491" s="651"/>
      <c r="CT491" s="651"/>
      <c r="CU491" s="651"/>
      <c r="CV491" s="651"/>
      <c r="CW491" s="651"/>
      <c r="CX491" s="651"/>
      <c r="CY491" s="651"/>
      <c r="CZ491" s="651"/>
      <c r="DA491" s="651"/>
      <c r="DB491" s="651"/>
      <c r="DC491" s="651"/>
      <c r="DD491" s="651"/>
      <c r="DE491" s="651"/>
      <c r="DF491" s="651"/>
      <c r="DG491" s="651"/>
      <c r="DH491" s="651"/>
      <c r="DI491" s="651"/>
      <c r="DJ491" s="651"/>
      <c r="DK491" s="651"/>
      <c r="DL491" s="651"/>
      <c r="DM491" s="651"/>
      <c r="DN491" s="651"/>
      <c r="DO491" s="651"/>
      <c r="DP491" s="651"/>
      <c r="DQ491" s="651"/>
      <c r="DR491" s="651"/>
      <c r="DS491" s="651"/>
      <c r="DT491" s="651"/>
      <c r="DU491" s="651"/>
      <c r="DV491" s="651"/>
      <c r="DW491" s="651"/>
      <c r="DX491" s="651"/>
      <c r="DY491" s="651"/>
    </row>
    <row r="492" ht="12.0" customHeight="1">
      <c r="A492" s="651"/>
      <c r="B492" s="651"/>
      <c r="C492" s="651"/>
      <c r="D492" s="651"/>
      <c r="E492" s="651"/>
      <c r="F492" s="651"/>
      <c r="G492" s="651"/>
      <c r="H492" s="651"/>
      <c r="I492" s="651"/>
      <c r="J492" s="651"/>
      <c r="K492" s="651"/>
      <c r="L492" s="651"/>
      <c r="M492" s="651"/>
      <c r="N492" s="651"/>
      <c r="O492" s="651"/>
      <c r="P492" s="651"/>
      <c r="Q492" s="651"/>
      <c r="R492" s="651"/>
      <c r="S492" s="651"/>
      <c r="T492" s="651"/>
      <c r="U492" s="651"/>
      <c r="V492" s="651"/>
      <c r="W492" s="651"/>
      <c r="X492" s="651"/>
      <c r="Y492" s="651"/>
      <c r="Z492" s="651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651"/>
      <c r="BL492" s="651"/>
      <c r="BM492" s="651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  <c r="BX492" s="651"/>
      <c r="BY492" s="651"/>
      <c r="BZ492" s="651"/>
      <c r="CA492" s="651"/>
      <c r="CB492" s="651"/>
      <c r="CC492" s="651"/>
      <c r="CD492" s="651"/>
      <c r="CE492" s="651"/>
      <c r="CF492" s="651"/>
      <c r="CG492" s="651"/>
      <c r="CH492" s="651"/>
      <c r="CI492" s="651"/>
      <c r="CJ492" s="651"/>
      <c r="CK492" s="651"/>
      <c r="CL492" s="651"/>
      <c r="CM492" s="651"/>
      <c r="CN492" s="651"/>
      <c r="CO492" s="651"/>
      <c r="CP492" s="651"/>
      <c r="CQ492" s="651"/>
      <c r="CR492" s="651"/>
      <c r="CS492" s="651"/>
      <c r="CT492" s="651"/>
      <c r="CU492" s="651"/>
      <c r="CV492" s="651"/>
      <c r="CW492" s="651"/>
      <c r="CX492" s="651"/>
      <c r="CY492" s="651"/>
      <c r="CZ492" s="651"/>
      <c r="DA492" s="651"/>
      <c r="DB492" s="651"/>
      <c r="DC492" s="651"/>
      <c r="DD492" s="651"/>
      <c r="DE492" s="651"/>
      <c r="DF492" s="651"/>
      <c r="DG492" s="651"/>
      <c r="DH492" s="651"/>
      <c r="DI492" s="651"/>
      <c r="DJ492" s="651"/>
      <c r="DK492" s="651"/>
      <c r="DL492" s="651"/>
      <c r="DM492" s="651"/>
      <c r="DN492" s="651"/>
      <c r="DO492" s="651"/>
      <c r="DP492" s="651"/>
      <c r="DQ492" s="651"/>
      <c r="DR492" s="651"/>
      <c r="DS492" s="651"/>
      <c r="DT492" s="651"/>
      <c r="DU492" s="651"/>
      <c r="DV492" s="651"/>
      <c r="DW492" s="651"/>
      <c r="DX492" s="651"/>
      <c r="DY492" s="651"/>
    </row>
    <row r="493" ht="12.0" customHeight="1">
      <c r="A493" s="651"/>
      <c r="B493" s="651"/>
      <c r="C493" s="651"/>
      <c r="D493" s="651"/>
      <c r="E493" s="651"/>
      <c r="F493" s="651"/>
      <c r="G493" s="651"/>
      <c r="H493" s="651"/>
      <c r="I493" s="651"/>
      <c r="J493" s="651"/>
      <c r="K493" s="651"/>
      <c r="L493" s="651"/>
      <c r="M493" s="651"/>
      <c r="N493" s="651"/>
      <c r="O493" s="651"/>
      <c r="P493" s="651"/>
      <c r="Q493" s="651"/>
      <c r="R493" s="651"/>
      <c r="S493" s="651"/>
      <c r="T493" s="651"/>
      <c r="U493" s="651"/>
      <c r="V493" s="651"/>
      <c r="W493" s="651"/>
      <c r="X493" s="651"/>
      <c r="Y493" s="651"/>
      <c r="Z493" s="651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51"/>
      <c r="BL493" s="651"/>
      <c r="BM493" s="651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  <c r="BX493" s="651"/>
      <c r="BY493" s="651"/>
      <c r="BZ493" s="651"/>
      <c r="CA493" s="651"/>
      <c r="CB493" s="651"/>
      <c r="CC493" s="651"/>
      <c r="CD493" s="651"/>
      <c r="CE493" s="651"/>
      <c r="CF493" s="651"/>
      <c r="CG493" s="651"/>
      <c r="CH493" s="651"/>
      <c r="CI493" s="651"/>
      <c r="CJ493" s="651"/>
      <c r="CK493" s="651"/>
      <c r="CL493" s="651"/>
      <c r="CM493" s="651"/>
      <c r="CN493" s="651"/>
      <c r="CO493" s="651"/>
      <c r="CP493" s="651"/>
      <c r="CQ493" s="651"/>
      <c r="CR493" s="651"/>
      <c r="CS493" s="651"/>
      <c r="CT493" s="651"/>
      <c r="CU493" s="651"/>
      <c r="CV493" s="651"/>
      <c r="CW493" s="651"/>
      <c r="CX493" s="651"/>
      <c r="CY493" s="651"/>
      <c r="CZ493" s="651"/>
      <c r="DA493" s="651"/>
      <c r="DB493" s="651"/>
      <c r="DC493" s="651"/>
      <c r="DD493" s="651"/>
      <c r="DE493" s="651"/>
      <c r="DF493" s="651"/>
      <c r="DG493" s="651"/>
      <c r="DH493" s="651"/>
      <c r="DI493" s="651"/>
      <c r="DJ493" s="651"/>
      <c r="DK493" s="651"/>
      <c r="DL493" s="651"/>
      <c r="DM493" s="651"/>
      <c r="DN493" s="651"/>
      <c r="DO493" s="651"/>
      <c r="DP493" s="651"/>
      <c r="DQ493" s="651"/>
      <c r="DR493" s="651"/>
      <c r="DS493" s="651"/>
      <c r="DT493" s="651"/>
      <c r="DU493" s="651"/>
      <c r="DV493" s="651"/>
      <c r="DW493" s="651"/>
      <c r="DX493" s="651"/>
      <c r="DY493" s="651"/>
    </row>
    <row r="494" ht="12.0" customHeight="1">
      <c r="A494" s="651"/>
      <c r="B494" s="651"/>
      <c r="C494" s="651"/>
      <c r="D494" s="651"/>
      <c r="E494" s="651"/>
      <c r="F494" s="651"/>
      <c r="G494" s="651"/>
      <c r="H494" s="651"/>
      <c r="I494" s="651"/>
      <c r="J494" s="651"/>
      <c r="K494" s="651"/>
      <c r="L494" s="651"/>
      <c r="M494" s="651"/>
      <c r="N494" s="651"/>
      <c r="O494" s="651"/>
      <c r="P494" s="651"/>
      <c r="Q494" s="651"/>
      <c r="R494" s="651"/>
      <c r="S494" s="651"/>
      <c r="T494" s="651"/>
      <c r="U494" s="651"/>
      <c r="V494" s="651"/>
      <c r="W494" s="651"/>
      <c r="X494" s="651"/>
      <c r="Y494" s="651"/>
      <c r="Z494" s="651"/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651"/>
      <c r="BL494" s="651"/>
      <c r="BM494" s="651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  <c r="BX494" s="651"/>
      <c r="BY494" s="651"/>
      <c r="BZ494" s="651"/>
      <c r="CA494" s="651"/>
      <c r="CB494" s="651"/>
      <c r="CC494" s="651"/>
      <c r="CD494" s="651"/>
      <c r="CE494" s="651"/>
      <c r="CF494" s="651"/>
      <c r="CG494" s="651"/>
      <c r="CH494" s="651"/>
      <c r="CI494" s="651"/>
      <c r="CJ494" s="651"/>
      <c r="CK494" s="651"/>
      <c r="CL494" s="651"/>
      <c r="CM494" s="651"/>
      <c r="CN494" s="651"/>
      <c r="CO494" s="651"/>
      <c r="CP494" s="651"/>
      <c r="CQ494" s="651"/>
      <c r="CR494" s="651"/>
      <c r="CS494" s="651"/>
      <c r="CT494" s="651"/>
      <c r="CU494" s="651"/>
      <c r="CV494" s="651"/>
      <c r="CW494" s="651"/>
      <c r="CX494" s="651"/>
      <c r="CY494" s="651"/>
      <c r="CZ494" s="651"/>
      <c r="DA494" s="651"/>
      <c r="DB494" s="651"/>
      <c r="DC494" s="651"/>
      <c r="DD494" s="651"/>
      <c r="DE494" s="651"/>
      <c r="DF494" s="651"/>
      <c r="DG494" s="651"/>
      <c r="DH494" s="651"/>
      <c r="DI494" s="651"/>
      <c r="DJ494" s="651"/>
      <c r="DK494" s="651"/>
      <c r="DL494" s="651"/>
      <c r="DM494" s="651"/>
      <c r="DN494" s="651"/>
      <c r="DO494" s="651"/>
      <c r="DP494" s="651"/>
      <c r="DQ494" s="651"/>
      <c r="DR494" s="651"/>
      <c r="DS494" s="651"/>
      <c r="DT494" s="651"/>
      <c r="DU494" s="651"/>
      <c r="DV494" s="651"/>
      <c r="DW494" s="651"/>
      <c r="DX494" s="651"/>
      <c r="DY494" s="651"/>
    </row>
    <row r="495" ht="12.0" customHeight="1">
      <c r="A495" s="651"/>
      <c r="B495" s="651"/>
      <c r="C495" s="651"/>
      <c r="D495" s="651"/>
      <c r="E495" s="651"/>
      <c r="F495" s="651"/>
      <c r="G495" s="651"/>
      <c r="H495" s="651"/>
      <c r="I495" s="651"/>
      <c r="J495" s="651"/>
      <c r="K495" s="651"/>
      <c r="L495" s="651"/>
      <c r="M495" s="651"/>
      <c r="N495" s="651"/>
      <c r="O495" s="651"/>
      <c r="P495" s="651"/>
      <c r="Q495" s="651"/>
      <c r="R495" s="651"/>
      <c r="S495" s="651"/>
      <c r="T495" s="651"/>
      <c r="U495" s="651"/>
      <c r="V495" s="651"/>
      <c r="W495" s="651"/>
      <c r="X495" s="651"/>
      <c r="Y495" s="651"/>
      <c r="Z495" s="651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651"/>
      <c r="BL495" s="651"/>
      <c r="BM495" s="651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  <c r="BX495" s="651"/>
      <c r="BY495" s="651"/>
      <c r="BZ495" s="651"/>
      <c r="CA495" s="651"/>
      <c r="CB495" s="651"/>
      <c r="CC495" s="651"/>
      <c r="CD495" s="651"/>
      <c r="CE495" s="651"/>
      <c r="CF495" s="651"/>
      <c r="CG495" s="651"/>
      <c r="CH495" s="651"/>
      <c r="CI495" s="651"/>
      <c r="CJ495" s="651"/>
      <c r="CK495" s="651"/>
      <c r="CL495" s="651"/>
      <c r="CM495" s="651"/>
      <c r="CN495" s="651"/>
      <c r="CO495" s="651"/>
      <c r="CP495" s="651"/>
      <c r="CQ495" s="651"/>
      <c r="CR495" s="651"/>
      <c r="CS495" s="651"/>
      <c r="CT495" s="651"/>
      <c r="CU495" s="651"/>
      <c r="CV495" s="651"/>
      <c r="CW495" s="651"/>
      <c r="CX495" s="651"/>
      <c r="CY495" s="651"/>
      <c r="CZ495" s="651"/>
      <c r="DA495" s="651"/>
      <c r="DB495" s="651"/>
      <c r="DC495" s="651"/>
      <c r="DD495" s="651"/>
      <c r="DE495" s="651"/>
      <c r="DF495" s="651"/>
      <c r="DG495" s="651"/>
      <c r="DH495" s="651"/>
      <c r="DI495" s="651"/>
      <c r="DJ495" s="651"/>
      <c r="DK495" s="651"/>
      <c r="DL495" s="651"/>
      <c r="DM495" s="651"/>
      <c r="DN495" s="651"/>
      <c r="DO495" s="651"/>
      <c r="DP495" s="651"/>
      <c r="DQ495" s="651"/>
      <c r="DR495" s="651"/>
      <c r="DS495" s="651"/>
      <c r="DT495" s="651"/>
      <c r="DU495" s="651"/>
      <c r="DV495" s="651"/>
      <c r="DW495" s="651"/>
      <c r="DX495" s="651"/>
      <c r="DY495" s="651"/>
    </row>
    <row r="496" ht="12.0" customHeight="1">
      <c r="A496" s="651"/>
      <c r="B496" s="651"/>
      <c r="C496" s="651"/>
      <c r="D496" s="651"/>
      <c r="E496" s="651"/>
      <c r="F496" s="651"/>
      <c r="G496" s="651"/>
      <c r="H496" s="651"/>
      <c r="I496" s="651"/>
      <c r="J496" s="651"/>
      <c r="K496" s="651"/>
      <c r="L496" s="651"/>
      <c r="M496" s="651"/>
      <c r="N496" s="651"/>
      <c r="O496" s="651"/>
      <c r="P496" s="651"/>
      <c r="Q496" s="651"/>
      <c r="R496" s="651"/>
      <c r="S496" s="651"/>
      <c r="T496" s="651"/>
      <c r="U496" s="651"/>
      <c r="V496" s="651"/>
      <c r="W496" s="651"/>
      <c r="X496" s="651"/>
      <c r="Y496" s="651"/>
      <c r="Z496" s="651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651"/>
      <c r="BL496" s="651"/>
      <c r="BM496" s="651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  <c r="BX496" s="651"/>
      <c r="BY496" s="651"/>
      <c r="BZ496" s="651"/>
      <c r="CA496" s="651"/>
      <c r="CB496" s="651"/>
      <c r="CC496" s="651"/>
      <c r="CD496" s="651"/>
      <c r="CE496" s="651"/>
      <c r="CF496" s="651"/>
      <c r="CG496" s="651"/>
      <c r="CH496" s="651"/>
      <c r="CI496" s="651"/>
      <c r="CJ496" s="651"/>
      <c r="CK496" s="651"/>
      <c r="CL496" s="651"/>
      <c r="CM496" s="651"/>
      <c r="CN496" s="651"/>
      <c r="CO496" s="651"/>
      <c r="CP496" s="651"/>
      <c r="CQ496" s="651"/>
      <c r="CR496" s="651"/>
      <c r="CS496" s="651"/>
      <c r="CT496" s="651"/>
      <c r="CU496" s="651"/>
      <c r="CV496" s="651"/>
      <c r="CW496" s="651"/>
      <c r="CX496" s="651"/>
      <c r="CY496" s="651"/>
      <c r="CZ496" s="651"/>
      <c r="DA496" s="651"/>
      <c r="DB496" s="651"/>
      <c r="DC496" s="651"/>
      <c r="DD496" s="651"/>
      <c r="DE496" s="651"/>
      <c r="DF496" s="651"/>
      <c r="DG496" s="651"/>
      <c r="DH496" s="651"/>
      <c r="DI496" s="651"/>
      <c r="DJ496" s="651"/>
      <c r="DK496" s="651"/>
      <c r="DL496" s="651"/>
      <c r="DM496" s="651"/>
      <c r="DN496" s="651"/>
      <c r="DO496" s="651"/>
      <c r="DP496" s="651"/>
      <c r="DQ496" s="651"/>
      <c r="DR496" s="651"/>
      <c r="DS496" s="651"/>
      <c r="DT496" s="651"/>
      <c r="DU496" s="651"/>
      <c r="DV496" s="651"/>
      <c r="DW496" s="651"/>
      <c r="DX496" s="651"/>
      <c r="DY496" s="651"/>
    </row>
    <row r="497" ht="12.0" customHeight="1">
      <c r="A497" s="651"/>
      <c r="B497" s="651"/>
      <c r="C497" s="651"/>
      <c r="D497" s="651"/>
      <c r="E497" s="651"/>
      <c r="F497" s="651"/>
      <c r="G497" s="651"/>
      <c r="H497" s="651"/>
      <c r="I497" s="651"/>
      <c r="J497" s="651"/>
      <c r="K497" s="651"/>
      <c r="L497" s="651"/>
      <c r="M497" s="651"/>
      <c r="N497" s="651"/>
      <c r="O497" s="651"/>
      <c r="P497" s="651"/>
      <c r="Q497" s="651"/>
      <c r="R497" s="651"/>
      <c r="S497" s="651"/>
      <c r="T497" s="651"/>
      <c r="U497" s="651"/>
      <c r="V497" s="651"/>
      <c r="W497" s="651"/>
      <c r="X497" s="651"/>
      <c r="Y497" s="651"/>
      <c r="Z497" s="651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51"/>
      <c r="BL497" s="651"/>
      <c r="BM497" s="651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  <c r="BX497" s="651"/>
      <c r="BY497" s="651"/>
      <c r="BZ497" s="651"/>
      <c r="CA497" s="651"/>
      <c r="CB497" s="651"/>
      <c r="CC497" s="651"/>
      <c r="CD497" s="651"/>
      <c r="CE497" s="651"/>
      <c r="CF497" s="651"/>
      <c r="CG497" s="651"/>
      <c r="CH497" s="651"/>
      <c r="CI497" s="651"/>
      <c r="CJ497" s="651"/>
      <c r="CK497" s="651"/>
      <c r="CL497" s="651"/>
      <c r="CM497" s="651"/>
      <c r="CN497" s="651"/>
      <c r="CO497" s="651"/>
      <c r="CP497" s="651"/>
      <c r="CQ497" s="651"/>
      <c r="CR497" s="651"/>
      <c r="CS497" s="651"/>
      <c r="CT497" s="651"/>
      <c r="CU497" s="651"/>
      <c r="CV497" s="651"/>
      <c r="CW497" s="651"/>
      <c r="CX497" s="651"/>
      <c r="CY497" s="651"/>
      <c r="CZ497" s="651"/>
      <c r="DA497" s="651"/>
      <c r="DB497" s="651"/>
      <c r="DC497" s="651"/>
      <c r="DD497" s="651"/>
      <c r="DE497" s="651"/>
      <c r="DF497" s="651"/>
      <c r="DG497" s="651"/>
      <c r="DH497" s="651"/>
      <c r="DI497" s="651"/>
      <c r="DJ497" s="651"/>
      <c r="DK497" s="651"/>
      <c r="DL497" s="651"/>
      <c r="DM497" s="651"/>
      <c r="DN497" s="651"/>
      <c r="DO497" s="651"/>
      <c r="DP497" s="651"/>
      <c r="DQ497" s="651"/>
      <c r="DR497" s="651"/>
      <c r="DS497" s="651"/>
      <c r="DT497" s="651"/>
      <c r="DU497" s="651"/>
      <c r="DV497" s="651"/>
      <c r="DW497" s="651"/>
      <c r="DX497" s="651"/>
      <c r="DY497" s="651"/>
    </row>
    <row r="498" ht="12.0" customHeight="1">
      <c r="A498" s="651"/>
      <c r="B498" s="651"/>
      <c r="C498" s="651"/>
      <c r="D498" s="651"/>
      <c r="E498" s="651"/>
      <c r="F498" s="651"/>
      <c r="G498" s="651"/>
      <c r="H498" s="651"/>
      <c r="I498" s="651"/>
      <c r="J498" s="651"/>
      <c r="K498" s="651"/>
      <c r="L498" s="651"/>
      <c r="M498" s="651"/>
      <c r="N498" s="651"/>
      <c r="O498" s="651"/>
      <c r="P498" s="651"/>
      <c r="Q498" s="651"/>
      <c r="R498" s="651"/>
      <c r="S498" s="651"/>
      <c r="T498" s="651"/>
      <c r="U498" s="651"/>
      <c r="V498" s="651"/>
      <c r="W498" s="651"/>
      <c r="X498" s="651"/>
      <c r="Y498" s="651"/>
      <c r="Z498" s="651"/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651"/>
      <c r="BL498" s="651"/>
      <c r="BM498" s="651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  <c r="BX498" s="651"/>
      <c r="BY498" s="651"/>
      <c r="BZ498" s="651"/>
      <c r="CA498" s="651"/>
      <c r="CB498" s="651"/>
      <c r="CC498" s="651"/>
      <c r="CD498" s="651"/>
      <c r="CE498" s="651"/>
      <c r="CF498" s="651"/>
      <c r="CG498" s="651"/>
      <c r="CH498" s="651"/>
      <c r="CI498" s="651"/>
      <c r="CJ498" s="651"/>
      <c r="CK498" s="651"/>
      <c r="CL498" s="651"/>
      <c r="CM498" s="651"/>
      <c r="CN498" s="651"/>
      <c r="CO498" s="651"/>
      <c r="CP498" s="651"/>
      <c r="CQ498" s="651"/>
      <c r="CR498" s="651"/>
      <c r="CS498" s="651"/>
      <c r="CT498" s="651"/>
      <c r="CU498" s="651"/>
      <c r="CV498" s="651"/>
      <c r="CW498" s="651"/>
      <c r="CX498" s="651"/>
      <c r="CY498" s="651"/>
      <c r="CZ498" s="651"/>
      <c r="DA498" s="651"/>
      <c r="DB498" s="651"/>
      <c r="DC498" s="651"/>
      <c r="DD498" s="651"/>
      <c r="DE498" s="651"/>
      <c r="DF498" s="651"/>
      <c r="DG498" s="651"/>
      <c r="DH498" s="651"/>
      <c r="DI498" s="651"/>
      <c r="DJ498" s="651"/>
      <c r="DK498" s="651"/>
      <c r="DL498" s="651"/>
      <c r="DM498" s="651"/>
      <c r="DN498" s="651"/>
      <c r="DO498" s="651"/>
      <c r="DP498" s="651"/>
      <c r="DQ498" s="651"/>
      <c r="DR498" s="651"/>
      <c r="DS498" s="651"/>
      <c r="DT498" s="651"/>
      <c r="DU498" s="651"/>
      <c r="DV498" s="651"/>
      <c r="DW498" s="651"/>
      <c r="DX498" s="651"/>
      <c r="DY498" s="651"/>
    </row>
    <row r="499" ht="12.0" customHeight="1">
      <c r="A499" s="651"/>
      <c r="B499" s="651"/>
      <c r="C499" s="651"/>
      <c r="D499" s="651"/>
      <c r="E499" s="651"/>
      <c r="F499" s="651"/>
      <c r="G499" s="651"/>
      <c r="H499" s="651"/>
      <c r="I499" s="651"/>
      <c r="J499" s="651"/>
      <c r="K499" s="651"/>
      <c r="L499" s="651"/>
      <c r="M499" s="651"/>
      <c r="N499" s="651"/>
      <c r="O499" s="651"/>
      <c r="P499" s="651"/>
      <c r="Q499" s="651"/>
      <c r="R499" s="651"/>
      <c r="S499" s="651"/>
      <c r="T499" s="651"/>
      <c r="U499" s="651"/>
      <c r="V499" s="651"/>
      <c r="W499" s="651"/>
      <c r="X499" s="651"/>
      <c r="Y499" s="651"/>
      <c r="Z499" s="651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651"/>
      <c r="BL499" s="651"/>
      <c r="BM499" s="651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  <c r="BX499" s="651"/>
      <c r="BY499" s="651"/>
      <c r="BZ499" s="651"/>
      <c r="CA499" s="651"/>
      <c r="CB499" s="651"/>
      <c r="CC499" s="651"/>
      <c r="CD499" s="651"/>
      <c r="CE499" s="651"/>
      <c r="CF499" s="651"/>
      <c r="CG499" s="651"/>
      <c r="CH499" s="651"/>
      <c r="CI499" s="651"/>
      <c r="CJ499" s="651"/>
      <c r="CK499" s="651"/>
      <c r="CL499" s="651"/>
      <c r="CM499" s="651"/>
      <c r="CN499" s="651"/>
      <c r="CO499" s="651"/>
      <c r="CP499" s="651"/>
      <c r="CQ499" s="651"/>
      <c r="CR499" s="651"/>
      <c r="CS499" s="651"/>
      <c r="CT499" s="651"/>
      <c r="CU499" s="651"/>
      <c r="CV499" s="651"/>
      <c r="CW499" s="651"/>
      <c r="CX499" s="651"/>
      <c r="CY499" s="651"/>
      <c r="CZ499" s="651"/>
      <c r="DA499" s="651"/>
      <c r="DB499" s="651"/>
      <c r="DC499" s="651"/>
      <c r="DD499" s="651"/>
      <c r="DE499" s="651"/>
      <c r="DF499" s="651"/>
      <c r="DG499" s="651"/>
      <c r="DH499" s="651"/>
      <c r="DI499" s="651"/>
      <c r="DJ499" s="651"/>
      <c r="DK499" s="651"/>
      <c r="DL499" s="651"/>
      <c r="DM499" s="651"/>
      <c r="DN499" s="651"/>
      <c r="DO499" s="651"/>
      <c r="DP499" s="651"/>
      <c r="DQ499" s="651"/>
      <c r="DR499" s="651"/>
      <c r="DS499" s="651"/>
      <c r="DT499" s="651"/>
      <c r="DU499" s="651"/>
      <c r="DV499" s="651"/>
      <c r="DW499" s="651"/>
      <c r="DX499" s="651"/>
      <c r="DY499" s="651"/>
    </row>
    <row r="500" ht="12.0" customHeight="1">
      <c r="A500" s="651"/>
      <c r="B500" s="651"/>
      <c r="C500" s="651"/>
      <c r="D500" s="651"/>
      <c r="E500" s="651"/>
      <c r="F500" s="651"/>
      <c r="G500" s="651"/>
      <c r="H500" s="651"/>
      <c r="I500" s="651"/>
      <c r="J500" s="651"/>
      <c r="K500" s="651"/>
      <c r="L500" s="651"/>
      <c r="M500" s="651"/>
      <c r="N500" s="651"/>
      <c r="O500" s="651"/>
      <c r="P500" s="651"/>
      <c r="Q500" s="651"/>
      <c r="R500" s="651"/>
      <c r="S500" s="651"/>
      <c r="T500" s="651"/>
      <c r="U500" s="651"/>
      <c r="V500" s="651"/>
      <c r="W500" s="651"/>
      <c r="X500" s="651"/>
      <c r="Y500" s="651"/>
      <c r="Z500" s="651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651"/>
      <c r="BL500" s="651"/>
      <c r="BM500" s="651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  <c r="BX500" s="651"/>
      <c r="BY500" s="651"/>
      <c r="BZ500" s="651"/>
      <c r="CA500" s="651"/>
      <c r="CB500" s="651"/>
      <c r="CC500" s="651"/>
      <c r="CD500" s="651"/>
      <c r="CE500" s="651"/>
      <c r="CF500" s="651"/>
      <c r="CG500" s="651"/>
      <c r="CH500" s="651"/>
      <c r="CI500" s="651"/>
      <c r="CJ500" s="651"/>
      <c r="CK500" s="651"/>
      <c r="CL500" s="651"/>
      <c r="CM500" s="651"/>
      <c r="CN500" s="651"/>
      <c r="CO500" s="651"/>
      <c r="CP500" s="651"/>
      <c r="CQ500" s="651"/>
      <c r="CR500" s="651"/>
      <c r="CS500" s="651"/>
      <c r="CT500" s="651"/>
      <c r="CU500" s="651"/>
      <c r="CV500" s="651"/>
      <c r="CW500" s="651"/>
      <c r="CX500" s="651"/>
      <c r="CY500" s="651"/>
      <c r="CZ500" s="651"/>
      <c r="DA500" s="651"/>
      <c r="DB500" s="651"/>
      <c r="DC500" s="651"/>
      <c r="DD500" s="651"/>
      <c r="DE500" s="651"/>
      <c r="DF500" s="651"/>
      <c r="DG500" s="651"/>
      <c r="DH500" s="651"/>
      <c r="DI500" s="651"/>
      <c r="DJ500" s="651"/>
      <c r="DK500" s="651"/>
      <c r="DL500" s="651"/>
      <c r="DM500" s="651"/>
      <c r="DN500" s="651"/>
      <c r="DO500" s="651"/>
      <c r="DP500" s="651"/>
      <c r="DQ500" s="651"/>
      <c r="DR500" s="651"/>
      <c r="DS500" s="651"/>
      <c r="DT500" s="651"/>
      <c r="DU500" s="651"/>
      <c r="DV500" s="651"/>
      <c r="DW500" s="651"/>
      <c r="DX500" s="651"/>
      <c r="DY500" s="651"/>
    </row>
    <row r="501" ht="12.0" customHeight="1">
      <c r="A501" s="651"/>
      <c r="B501" s="651"/>
      <c r="C501" s="651"/>
      <c r="D501" s="651"/>
      <c r="E501" s="651"/>
      <c r="F501" s="651"/>
      <c r="G501" s="651"/>
      <c r="H501" s="651"/>
      <c r="I501" s="651"/>
      <c r="J501" s="651"/>
      <c r="K501" s="651"/>
      <c r="L501" s="651"/>
      <c r="M501" s="651"/>
      <c r="N501" s="651"/>
      <c r="O501" s="651"/>
      <c r="P501" s="651"/>
      <c r="Q501" s="651"/>
      <c r="R501" s="651"/>
      <c r="S501" s="651"/>
      <c r="T501" s="651"/>
      <c r="U501" s="651"/>
      <c r="V501" s="651"/>
      <c r="W501" s="651"/>
      <c r="X501" s="651"/>
      <c r="Y501" s="651"/>
      <c r="Z501" s="651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51"/>
      <c r="BL501" s="651"/>
      <c r="BM501" s="651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  <c r="BX501" s="651"/>
      <c r="BY501" s="651"/>
      <c r="BZ501" s="651"/>
      <c r="CA501" s="651"/>
      <c r="CB501" s="651"/>
      <c r="CC501" s="651"/>
      <c r="CD501" s="651"/>
      <c r="CE501" s="651"/>
      <c r="CF501" s="651"/>
      <c r="CG501" s="651"/>
      <c r="CH501" s="651"/>
      <c r="CI501" s="651"/>
      <c r="CJ501" s="651"/>
      <c r="CK501" s="651"/>
      <c r="CL501" s="651"/>
      <c r="CM501" s="651"/>
      <c r="CN501" s="651"/>
      <c r="CO501" s="651"/>
      <c r="CP501" s="651"/>
      <c r="CQ501" s="651"/>
      <c r="CR501" s="651"/>
      <c r="CS501" s="651"/>
      <c r="CT501" s="651"/>
      <c r="CU501" s="651"/>
      <c r="CV501" s="651"/>
      <c r="CW501" s="651"/>
      <c r="CX501" s="651"/>
      <c r="CY501" s="651"/>
      <c r="CZ501" s="651"/>
      <c r="DA501" s="651"/>
      <c r="DB501" s="651"/>
      <c r="DC501" s="651"/>
      <c r="DD501" s="651"/>
      <c r="DE501" s="651"/>
      <c r="DF501" s="651"/>
      <c r="DG501" s="651"/>
      <c r="DH501" s="651"/>
      <c r="DI501" s="651"/>
      <c r="DJ501" s="651"/>
      <c r="DK501" s="651"/>
      <c r="DL501" s="651"/>
      <c r="DM501" s="651"/>
      <c r="DN501" s="651"/>
      <c r="DO501" s="651"/>
      <c r="DP501" s="651"/>
      <c r="DQ501" s="651"/>
      <c r="DR501" s="651"/>
      <c r="DS501" s="651"/>
      <c r="DT501" s="651"/>
      <c r="DU501" s="651"/>
      <c r="DV501" s="651"/>
      <c r="DW501" s="651"/>
      <c r="DX501" s="651"/>
      <c r="DY501" s="651"/>
    </row>
    <row r="502" ht="12.0" customHeight="1">
      <c r="A502" s="651"/>
      <c r="B502" s="651"/>
      <c r="C502" s="651"/>
      <c r="D502" s="651"/>
      <c r="E502" s="651"/>
      <c r="F502" s="651"/>
      <c r="G502" s="651"/>
      <c r="H502" s="651"/>
      <c r="I502" s="651"/>
      <c r="J502" s="651"/>
      <c r="K502" s="651"/>
      <c r="L502" s="651"/>
      <c r="M502" s="651"/>
      <c r="N502" s="651"/>
      <c r="O502" s="651"/>
      <c r="P502" s="651"/>
      <c r="Q502" s="651"/>
      <c r="R502" s="651"/>
      <c r="S502" s="651"/>
      <c r="T502" s="651"/>
      <c r="U502" s="651"/>
      <c r="V502" s="651"/>
      <c r="W502" s="651"/>
      <c r="X502" s="651"/>
      <c r="Y502" s="651"/>
      <c r="Z502" s="651"/>
      <c r="AA502" s="651"/>
      <c r="AB502" s="651"/>
      <c r="AC502" s="651"/>
      <c r="AD502" s="651"/>
      <c r="AE502" s="651"/>
      <c r="AF502" s="651"/>
      <c r="AG502" s="651"/>
      <c r="AH502" s="651"/>
      <c r="AI502" s="651"/>
      <c r="AJ502" s="651"/>
      <c r="AK502" s="651"/>
      <c r="AL502" s="651"/>
      <c r="AM502" s="651"/>
      <c r="AN502" s="651"/>
      <c r="AO502" s="651"/>
      <c r="AP502" s="651"/>
      <c r="AQ502" s="651"/>
      <c r="AR502" s="651"/>
      <c r="AS502" s="651"/>
      <c r="AT502" s="651"/>
      <c r="AU502" s="651"/>
      <c r="AV502" s="651"/>
      <c r="AW502" s="651"/>
      <c r="AX502" s="651"/>
      <c r="AY502" s="651"/>
      <c r="AZ502" s="651"/>
      <c r="BA502" s="651"/>
      <c r="BB502" s="651"/>
      <c r="BC502" s="651"/>
      <c r="BD502" s="651"/>
      <c r="BE502" s="651"/>
      <c r="BF502" s="651"/>
      <c r="BG502" s="651"/>
      <c r="BH502" s="651"/>
      <c r="BI502" s="651"/>
      <c r="BJ502" s="651"/>
      <c r="BK502" s="651"/>
      <c r="BL502" s="651"/>
      <c r="BM502" s="651"/>
      <c r="BN502" s="651"/>
      <c r="BO502" s="651"/>
      <c r="BP502" s="651"/>
      <c r="BQ502" s="651"/>
      <c r="BR502" s="651"/>
      <c r="BS502" s="651"/>
      <c r="BT502" s="651"/>
      <c r="BU502" s="651"/>
      <c r="BV502" s="651"/>
      <c r="BW502" s="651"/>
      <c r="BX502" s="651"/>
      <c r="BY502" s="651"/>
      <c r="BZ502" s="651"/>
      <c r="CA502" s="651"/>
      <c r="CB502" s="651"/>
      <c r="CC502" s="651"/>
      <c r="CD502" s="651"/>
      <c r="CE502" s="651"/>
      <c r="CF502" s="651"/>
      <c r="CG502" s="651"/>
      <c r="CH502" s="651"/>
      <c r="CI502" s="651"/>
      <c r="CJ502" s="651"/>
      <c r="CK502" s="651"/>
      <c r="CL502" s="651"/>
      <c r="CM502" s="651"/>
      <c r="CN502" s="651"/>
      <c r="CO502" s="651"/>
      <c r="CP502" s="651"/>
      <c r="CQ502" s="651"/>
      <c r="CR502" s="651"/>
      <c r="CS502" s="651"/>
      <c r="CT502" s="651"/>
      <c r="CU502" s="651"/>
      <c r="CV502" s="651"/>
      <c r="CW502" s="651"/>
      <c r="CX502" s="651"/>
      <c r="CY502" s="651"/>
      <c r="CZ502" s="651"/>
      <c r="DA502" s="651"/>
      <c r="DB502" s="651"/>
      <c r="DC502" s="651"/>
      <c r="DD502" s="651"/>
      <c r="DE502" s="651"/>
      <c r="DF502" s="651"/>
      <c r="DG502" s="651"/>
      <c r="DH502" s="651"/>
      <c r="DI502" s="651"/>
      <c r="DJ502" s="651"/>
      <c r="DK502" s="651"/>
      <c r="DL502" s="651"/>
      <c r="DM502" s="651"/>
      <c r="DN502" s="651"/>
      <c r="DO502" s="651"/>
      <c r="DP502" s="651"/>
      <c r="DQ502" s="651"/>
      <c r="DR502" s="651"/>
      <c r="DS502" s="651"/>
      <c r="DT502" s="651"/>
      <c r="DU502" s="651"/>
      <c r="DV502" s="651"/>
      <c r="DW502" s="651"/>
      <c r="DX502" s="651"/>
      <c r="DY502" s="651"/>
    </row>
    <row r="503" ht="12.0" customHeight="1">
      <c r="A503" s="651"/>
      <c r="B503" s="651"/>
      <c r="C503" s="651"/>
      <c r="D503" s="651"/>
      <c r="E503" s="651"/>
      <c r="F503" s="651"/>
      <c r="G503" s="651"/>
      <c r="H503" s="651"/>
      <c r="I503" s="651"/>
      <c r="J503" s="651"/>
      <c r="K503" s="651"/>
      <c r="L503" s="651"/>
      <c r="M503" s="651"/>
      <c r="N503" s="651"/>
      <c r="O503" s="651"/>
      <c r="P503" s="651"/>
      <c r="Q503" s="651"/>
      <c r="R503" s="651"/>
      <c r="S503" s="651"/>
      <c r="T503" s="651"/>
      <c r="U503" s="651"/>
      <c r="V503" s="651"/>
      <c r="W503" s="651"/>
      <c r="X503" s="651"/>
      <c r="Y503" s="651"/>
      <c r="Z503" s="651"/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651"/>
      <c r="BL503" s="651"/>
      <c r="BM503" s="651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  <c r="BX503" s="651"/>
      <c r="BY503" s="651"/>
      <c r="BZ503" s="651"/>
      <c r="CA503" s="651"/>
      <c r="CB503" s="651"/>
      <c r="CC503" s="651"/>
      <c r="CD503" s="651"/>
      <c r="CE503" s="651"/>
      <c r="CF503" s="651"/>
      <c r="CG503" s="651"/>
      <c r="CH503" s="651"/>
      <c r="CI503" s="651"/>
      <c r="CJ503" s="651"/>
      <c r="CK503" s="651"/>
      <c r="CL503" s="651"/>
      <c r="CM503" s="651"/>
      <c r="CN503" s="651"/>
      <c r="CO503" s="651"/>
      <c r="CP503" s="651"/>
      <c r="CQ503" s="651"/>
      <c r="CR503" s="651"/>
      <c r="CS503" s="651"/>
      <c r="CT503" s="651"/>
      <c r="CU503" s="651"/>
      <c r="CV503" s="651"/>
      <c r="CW503" s="651"/>
      <c r="CX503" s="651"/>
      <c r="CY503" s="651"/>
      <c r="CZ503" s="651"/>
      <c r="DA503" s="651"/>
      <c r="DB503" s="651"/>
      <c r="DC503" s="651"/>
      <c r="DD503" s="651"/>
      <c r="DE503" s="651"/>
      <c r="DF503" s="651"/>
      <c r="DG503" s="651"/>
      <c r="DH503" s="651"/>
      <c r="DI503" s="651"/>
      <c r="DJ503" s="651"/>
      <c r="DK503" s="651"/>
      <c r="DL503" s="651"/>
      <c r="DM503" s="651"/>
      <c r="DN503" s="651"/>
      <c r="DO503" s="651"/>
      <c r="DP503" s="651"/>
      <c r="DQ503" s="651"/>
      <c r="DR503" s="651"/>
      <c r="DS503" s="651"/>
      <c r="DT503" s="651"/>
      <c r="DU503" s="651"/>
      <c r="DV503" s="651"/>
      <c r="DW503" s="651"/>
      <c r="DX503" s="651"/>
      <c r="DY503" s="651"/>
    </row>
    <row r="504" ht="12.0" customHeight="1">
      <c r="A504" s="651"/>
      <c r="B504" s="651"/>
      <c r="C504" s="651"/>
      <c r="D504" s="651"/>
      <c r="E504" s="651"/>
      <c r="F504" s="651"/>
      <c r="G504" s="651"/>
      <c r="H504" s="651"/>
      <c r="I504" s="651"/>
      <c r="J504" s="651"/>
      <c r="K504" s="651"/>
      <c r="L504" s="651"/>
      <c r="M504" s="651"/>
      <c r="N504" s="651"/>
      <c r="O504" s="651"/>
      <c r="P504" s="651"/>
      <c r="Q504" s="651"/>
      <c r="R504" s="651"/>
      <c r="S504" s="651"/>
      <c r="T504" s="651"/>
      <c r="U504" s="651"/>
      <c r="V504" s="651"/>
      <c r="W504" s="651"/>
      <c r="X504" s="651"/>
      <c r="Y504" s="651"/>
      <c r="Z504" s="651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651"/>
      <c r="BL504" s="651"/>
      <c r="BM504" s="651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  <c r="BX504" s="651"/>
      <c r="BY504" s="651"/>
      <c r="BZ504" s="651"/>
      <c r="CA504" s="651"/>
      <c r="CB504" s="651"/>
      <c r="CC504" s="651"/>
      <c r="CD504" s="651"/>
      <c r="CE504" s="651"/>
      <c r="CF504" s="651"/>
      <c r="CG504" s="651"/>
      <c r="CH504" s="651"/>
      <c r="CI504" s="651"/>
      <c r="CJ504" s="651"/>
      <c r="CK504" s="651"/>
      <c r="CL504" s="651"/>
      <c r="CM504" s="651"/>
      <c r="CN504" s="651"/>
      <c r="CO504" s="651"/>
      <c r="CP504" s="651"/>
      <c r="CQ504" s="651"/>
      <c r="CR504" s="651"/>
      <c r="CS504" s="651"/>
      <c r="CT504" s="651"/>
      <c r="CU504" s="651"/>
      <c r="CV504" s="651"/>
      <c r="CW504" s="651"/>
      <c r="CX504" s="651"/>
      <c r="CY504" s="651"/>
      <c r="CZ504" s="651"/>
      <c r="DA504" s="651"/>
      <c r="DB504" s="651"/>
      <c r="DC504" s="651"/>
      <c r="DD504" s="651"/>
      <c r="DE504" s="651"/>
      <c r="DF504" s="651"/>
      <c r="DG504" s="651"/>
      <c r="DH504" s="651"/>
      <c r="DI504" s="651"/>
      <c r="DJ504" s="651"/>
      <c r="DK504" s="651"/>
      <c r="DL504" s="651"/>
      <c r="DM504" s="651"/>
      <c r="DN504" s="651"/>
      <c r="DO504" s="651"/>
      <c r="DP504" s="651"/>
      <c r="DQ504" s="651"/>
      <c r="DR504" s="651"/>
      <c r="DS504" s="651"/>
      <c r="DT504" s="651"/>
      <c r="DU504" s="651"/>
      <c r="DV504" s="651"/>
      <c r="DW504" s="651"/>
      <c r="DX504" s="651"/>
      <c r="DY504" s="651"/>
    </row>
    <row r="505" ht="12.0" customHeight="1">
      <c r="A505" s="651"/>
      <c r="B505" s="651"/>
      <c r="C505" s="651"/>
      <c r="D505" s="651"/>
      <c r="E505" s="651"/>
      <c r="F505" s="651"/>
      <c r="G505" s="651"/>
      <c r="H505" s="651"/>
      <c r="I505" s="651"/>
      <c r="J505" s="651"/>
      <c r="K505" s="651"/>
      <c r="L505" s="651"/>
      <c r="M505" s="651"/>
      <c r="N505" s="651"/>
      <c r="O505" s="651"/>
      <c r="P505" s="651"/>
      <c r="Q505" s="651"/>
      <c r="R505" s="651"/>
      <c r="S505" s="651"/>
      <c r="T505" s="651"/>
      <c r="U505" s="651"/>
      <c r="V505" s="651"/>
      <c r="W505" s="651"/>
      <c r="X505" s="651"/>
      <c r="Y505" s="651"/>
      <c r="Z505" s="651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651"/>
      <c r="BL505" s="651"/>
      <c r="BM505" s="651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  <c r="BX505" s="651"/>
      <c r="BY505" s="651"/>
      <c r="BZ505" s="651"/>
      <c r="CA505" s="651"/>
      <c r="CB505" s="651"/>
      <c r="CC505" s="651"/>
      <c r="CD505" s="651"/>
      <c r="CE505" s="651"/>
      <c r="CF505" s="651"/>
      <c r="CG505" s="651"/>
      <c r="CH505" s="651"/>
      <c r="CI505" s="651"/>
      <c r="CJ505" s="651"/>
      <c r="CK505" s="651"/>
      <c r="CL505" s="651"/>
      <c r="CM505" s="651"/>
      <c r="CN505" s="651"/>
      <c r="CO505" s="651"/>
      <c r="CP505" s="651"/>
      <c r="CQ505" s="651"/>
      <c r="CR505" s="651"/>
      <c r="CS505" s="651"/>
      <c r="CT505" s="651"/>
      <c r="CU505" s="651"/>
      <c r="CV505" s="651"/>
      <c r="CW505" s="651"/>
      <c r="CX505" s="651"/>
      <c r="CY505" s="651"/>
      <c r="CZ505" s="651"/>
      <c r="DA505" s="651"/>
      <c r="DB505" s="651"/>
      <c r="DC505" s="651"/>
      <c r="DD505" s="651"/>
      <c r="DE505" s="651"/>
      <c r="DF505" s="651"/>
      <c r="DG505" s="651"/>
      <c r="DH505" s="651"/>
      <c r="DI505" s="651"/>
      <c r="DJ505" s="651"/>
      <c r="DK505" s="651"/>
      <c r="DL505" s="651"/>
      <c r="DM505" s="651"/>
      <c r="DN505" s="651"/>
      <c r="DO505" s="651"/>
      <c r="DP505" s="651"/>
      <c r="DQ505" s="651"/>
      <c r="DR505" s="651"/>
      <c r="DS505" s="651"/>
      <c r="DT505" s="651"/>
      <c r="DU505" s="651"/>
      <c r="DV505" s="651"/>
      <c r="DW505" s="651"/>
      <c r="DX505" s="651"/>
      <c r="DY505" s="651"/>
    </row>
    <row r="506" ht="12.0" customHeight="1">
      <c r="A506" s="651"/>
      <c r="B506" s="651"/>
      <c r="C506" s="651"/>
      <c r="D506" s="651"/>
      <c r="E506" s="651"/>
      <c r="F506" s="651"/>
      <c r="G506" s="651"/>
      <c r="H506" s="651"/>
      <c r="I506" s="651"/>
      <c r="J506" s="651"/>
      <c r="K506" s="651"/>
      <c r="L506" s="651"/>
      <c r="M506" s="651"/>
      <c r="N506" s="651"/>
      <c r="O506" s="651"/>
      <c r="P506" s="651"/>
      <c r="Q506" s="651"/>
      <c r="R506" s="651"/>
      <c r="S506" s="651"/>
      <c r="T506" s="651"/>
      <c r="U506" s="651"/>
      <c r="V506" s="651"/>
      <c r="W506" s="651"/>
      <c r="X506" s="651"/>
      <c r="Y506" s="651"/>
      <c r="Z506" s="651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51"/>
      <c r="BL506" s="651"/>
      <c r="BM506" s="651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  <c r="BX506" s="651"/>
      <c r="BY506" s="651"/>
      <c r="BZ506" s="651"/>
      <c r="CA506" s="651"/>
      <c r="CB506" s="651"/>
      <c r="CC506" s="651"/>
      <c r="CD506" s="651"/>
      <c r="CE506" s="651"/>
      <c r="CF506" s="651"/>
      <c r="CG506" s="651"/>
      <c r="CH506" s="651"/>
      <c r="CI506" s="651"/>
      <c r="CJ506" s="651"/>
      <c r="CK506" s="651"/>
      <c r="CL506" s="651"/>
      <c r="CM506" s="651"/>
      <c r="CN506" s="651"/>
      <c r="CO506" s="651"/>
      <c r="CP506" s="651"/>
      <c r="CQ506" s="651"/>
      <c r="CR506" s="651"/>
      <c r="CS506" s="651"/>
      <c r="CT506" s="651"/>
      <c r="CU506" s="651"/>
      <c r="CV506" s="651"/>
      <c r="CW506" s="651"/>
      <c r="CX506" s="651"/>
      <c r="CY506" s="651"/>
      <c r="CZ506" s="651"/>
      <c r="DA506" s="651"/>
      <c r="DB506" s="651"/>
      <c r="DC506" s="651"/>
      <c r="DD506" s="651"/>
      <c r="DE506" s="651"/>
      <c r="DF506" s="651"/>
      <c r="DG506" s="651"/>
      <c r="DH506" s="651"/>
      <c r="DI506" s="651"/>
      <c r="DJ506" s="651"/>
      <c r="DK506" s="651"/>
      <c r="DL506" s="651"/>
      <c r="DM506" s="651"/>
      <c r="DN506" s="651"/>
      <c r="DO506" s="651"/>
      <c r="DP506" s="651"/>
      <c r="DQ506" s="651"/>
      <c r="DR506" s="651"/>
      <c r="DS506" s="651"/>
      <c r="DT506" s="651"/>
      <c r="DU506" s="651"/>
      <c r="DV506" s="651"/>
      <c r="DW506" s="651"/>
      <c r="DX506" s="651"/>
      <c r="DY506" s="651"/>
    </row>
    <row r="507" ht="12.0" customHeight="1">
      <c r="A507" s="651"/>
      <c r="B507" s="651"/>
      <c r="C507" s="651"/>
      <c r="D507" s="651"/>
      <c r="E507" s="651"/>
      <c r="F507" s="651"/>
      <c r="G507" s="651"/>
      <c r="H507" s="651"/>
      <c r="I507" s="651"/>
      <c r="J507" s="651"/>
      <c r="K507" s="651"/>
      <c r="L507" s="651"/>
      <c r="M507" s="651"/>
      <c r="N507" s="651"/>
      <c r="O507" s="651"/>
      <c r="P507" s="651"/>
      <c r="Q507" s="651"/>
      <c r="R507" s="651"/>
      <c r="S507" s="651"/>
      <c r="T507" s="651"/>
      <c r="U507" s="651"/>
      <c r="V507" s="651"/>
      <c r="W507" s="651"/>
      <c r="X507" s="651"/>
      <c r="Y507" s="651"/>
      <c r="Z507" s="651"/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651"/>
      <c r="BL507" s="651"/>
      <c r="BM507" s="651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  <c r="BX507" s="651"/>
      <c r="BY507" s="651"/>
      <c r="BZ507" s="651"/>
      <c r="CA507" s="651"/>
      <c r="CB507" s="651"/>
      <c r="CC507" s="651"/>
      <c r="CD507" s="651"/>
      <c r="CE507" s="651"/>
      <c r="CF507" s="651"/>
      <c r="CG507" s="651"/>
      <c r="CH507" s="651"/>
      <c r="CI507" s="651"/>
      <c r="CJ507" s="651"/>
      <c r="CK507" s="651"/>
      <c r="CL507" s="651"/>
      <c r="CM507" s="651"/>
      <c r="CN507" s="651"/>
      <c r="CO507" s="651"/>
      <c r="CP507" s="651"/>
      <c r="CQ507" s="651"/>
      <c r="CR507" s="651"/>
      <c r="CS507" s="651"/>
      <c r="CT507" s="651"/>
      <c r="CU507" s="651"/>
      <c r="CV507" s="651"/>
      <c r="CW507" s="651"/>
      <c r="CX507" s="651"/>
      <c r="CY507" s="651"/>
      <c r="CZ507" s="651"/>
      <c r="DA507" s="651"/>
      <c r="DB507" s="651"/>
      <c r="DC507" s="651"/>
      <c r="DD507" s="651"/>
      <c r="DE507" s="651"/>
      <c r="DF507" s="651"/>
      <c r="DG507" s="651"/>
      <c r="DH507" s="651"/>
      <c r="DI507" s="651"/>
      <c r="DJ507" s="651"/>
      <c r="DK507" s="651"/>
      <c r="DL507" s="651"/>
      <c r="DM507" s="651"/>
      <c r="DN507" s="651"/>
      <c r="DO507" s="651"/>
      <c r="DP507" s="651"/>
      <c r="DQ507" s="651"/>
      <c r="DR507" s="651"/>
      <c r="DS507" s="651"/>
      <c r="DT507" s="651"/>
      <c r="DU507" s="651"/>
      <c r="DV507" s="651"/>
      <c r="DW507" s="651"/>
      <c r="DX507" s="651"/>
      <c r="DY507" s="651"/>
    </row>
    <row r="508" ht="12.0" customHeight="1">
      <c r="A508" s="651"/>
      <c r="B508" s="651"/>
      <c r="C508" s="651"/>
      <c r="D508" s="651"/>
      <c r="E508" s="651"/>
      <c r="F508" s="651"/>
      <c r="G508" s="651"/>
      <c r="H508" s="651"/>
      <c r="I508" s="651"/>
      <c r="J508" s="651"/>
      <c r="K508" s="651"/>
      <c r="L508" s="651"/>
      <c r="M508" s="651"/>
      <c r="N508" s="651"/>
      <c r="O508" s="651"/>
      <c r="P508" s="651"/>
      <c r="Q508" s="651"/>
      <c r="R508" s="651"/>
      <c r="S508" s="651"/>
      <c r="T508" s="651"/>
      <c r="U508" s="651"/>
      <c r="V508" s="651"/>
      <c r="W508" s="651"/>
      <c r="X508" s="651"/>
      <c r="Y508" s="651"/>
      <c r="Z508" s="651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651"/>
      <c r="BL508" s="651"/>
      <c r="BM508" s="651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  <c r="BX508" s="651"/>
      <c r="BY508" s="651"/>
      <c r="BZ508" s="651"/>
      <c r="CA508" s="651"/>
      <c r="CB508" s="651"/>
      <c r="CC508" s="651"/>
      <c r="CD508" s="651"/>
      <c r="CE508" s="651"/>
      <c r="CF508" s="651"/>
      <c r="CG508" s="651"/>
      <c r="CH508" s="651"/>
      <c r="CI508" s="651"/>
      <c r="CJ508" s="651"/>
      <c r="CK508" s="651"/>
      <c r="CL508" s="651"/>
      <c r="CM508" s="651"/>
      <c r="CN508" s="651"/>
      <c r="CO508" s="651"/>
      <c r="CP508" s="651"/>
      <c r="CQ508" s="651"/>
      <c r="CR508" s="651"/>
      <c r="CS508" s="651"/>
      <c r="CT508" s="651"/>
      <c r="CU508" s="651"/>
      <c r="CV508" s="651"/>
      <c r="CW508" s="651"/>
      <c r="CX508" s="651"/>
      <c r="CY508" s="651"/>
      <c r="CZ508" s="651"/>
      <c r="DA508" s="651"/>
      <c r="DB508" s="651"/>
      <c r="DC508" s="651"/>
      <c r="DD508" s="651"/>
      <c r="DE508" s="651"/>
      <c r="DF508" s="651"/>
      <c r="DG508" s="651"/>
      <c r="DH508" s="651"/>
      <c r="DI508" s="651"/>
      <c r="DJ508" s="651"/>
      <c r="DK508" s="651"/>
      <c r="DL508" s="651"/>
      <c r="DM508" s="651"/>
      <c r="DN508" s="651"/>
      <c r="DO508" s="651"/>
      <c r="DP508" s="651"/>
      <c r="DQ508" s="651"/>
      <c r="DR508" s="651"/>
      <c r="DS508" s="651"/>
      <c r="DT508" s="651"/>
      <c r="DU508" s="651"/>
      <c r="DV508" s="651"/>
      <c r="DW508" s="651"/>
      <c r="DX508" s="651"/>
      <c r="DY508" s="651"/>
    </row>
    <row r="509" ht="12.0" customHeight="1">
      <c r="A509" s="651"/>
      <c r="B509" s="651"/>
      <c r="C509" s="651"/>
      <c r="D509" s="651"/>
      <c r="E509" s="651"/>
      <c r="F509" s="651"/>
      <c r="G509" s="651"/>
      <c r="H509" s="651"/>
      <c r="I509" s="651"/>
      <c r="J509" s="651"/>
      <c r="K509" s="651"/>
      <c r="L509" s="651"/>
      <c r="M509" s="651"/>
      <c r="N509" s="651"/>
      <c r="O509" s="651"/>
      <c r="P509" s="651"/>
      <c r="Q509" s="651"/>
      <c r="R509" s="651"/>
      <c r="S509" s="651"/>
      <c r="T509" s="651"/>
      <c r="U509" s="651"/>
      <c r="V509" s="651"/>
      <c r="W509" s="651"/>
      <c r="X509" s="651"/>
      <c r="Y509" s="651"/>
      <c r="Z509" s="651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651"/>
      <c r="BL509" s="651"/>
      <c r="BM509" s="651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  <c r="BX509" s="651"/>
      <c r="BY509" s="651"/>
      <c r="BZ509" s="651"/>
      <c r="CA509" s="651"/>
      <c r="CB509" s="651"/>
      <c r="CC509" s="651"/>
      <c r="CD509" s="651"/>
      <c r="CE509" s="651"/>
      <c r="CF509" s="651"/>
      <c r="CG509" s="651"/>
      <c r="CH509" s="651"/>
      <c r="CI509" s="651"/>
      <c r="CJ509" s="651"/>
      <c r="CK509" s="651"/>
      <c r="CL509" s="651"/>
      <c r="CM509" s="651"/>
      <c r="CN509" s="651"/>
      <c r="CO509" s="651"/>
      <c r="CP509" s="651"/>
      <c r="CQ509" s="651"/>
      <c r="CR509" s="651"/>
      <c r="CS509" s="651"/>
      <c r="CT509" s="651"/>
      <c r="CU509" s="651"/>
      <c r="CV509" s="651"/>
      <c r="CW509" s="651"/>
      <c r="CX509" s="651"/>
      <c r="CY509" s="651"/>
      <c r="CZ509" s="651"/>
      <c r="DA509" s="651"/>
      <c r="DB509" s="651"/>
      <c r="DC509" s="651"/>
      <c r="DD509" s="651"/>
      <c r="DE509" s="651"/>
      <c r="DF509" s="651"/>
      <c r="DG509" s="651"/>
      <c r="DH509" s="651"/>
      <c r="DI509" s="651"/>
      <c r="DJ509" s="651"/>
      <c r="DK509" s="651"/>
      <c r="DL509" s="651"/>
      <c r="DM509" s="651"/>
      <c r="DN509" s="651"/>
      <c r="DO509" s="651"/>
      <c r="DP509" s="651"/>
      <c r="DQ509" s="651"/>
      <c r="DR509" s="651"/>
      <c r="DS509" s="651"/>
      <c r="DT509" s="651"/>
      <c r="DU509" s="651"/>
      <c r="DV509" s="651"/>
      <c r="DW509" s="651"/>
      <c r="DX509" s="651"/>
      <c r="DY509" s="651"/>
    </row>
    <row r="510" ht="12.0" customHeight="1">
      <c r="A510" s="651"/>
      <c r="B510" s="651"/>
      <c r="C510" s="651"/>
      <c r="D510" s="651"/>
      <c r="E510" s="651"/>
      <c r="F510" s="651"/>
      <c r="G510" s="651"/>
      <c r="H510" s="651"/>
      <c r="I510" s="651"/>
      <c r="J510" s="651"/>
      <c r="K510" s="651"/>
      <c r="L510" s="651"/>
      <c r="M510" s="651"/>
      <c r="N510" s="651"/>
      <c r="O510" s="651"/>
      <c r="P510" s="651"/>
      <c r="Q510" s="651"/>
      <c r="R510" s="651"/>
      <c r="S510" s="651"/>
      <c r="T510" s="651"/>
      <c r="U510" s="651"/>
      <c r="V510" s="651"/>
      <c r="W510" s="651"/>
      <c r="X510" s="651"/>
      <c r="Y510" s="651"/>
      <c r="Z510" s="651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51"/>
      <c r="BL510" s="651"/>
      <c r="BM510" s="651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  <c r="BX510" s="651"/>
      <c r="BY510" s="651"/>
      <c r="BZ510" s="651"/>
      <c r="CA510" s="651"/>
      <c r="CB510" s="651"/>
      <c r="CC510" s="651"/>
      <c r="CD510" s="651"/>
      <c r="CE510" s="651"/>
      <c r="CF510" s="651"/>
      <c r="CG510" s="651"/>
      <c r="CH510" s="651"/>
      <c r="CI510" s="651"/>
      <c r="CJ510" s="651"/>
      <c r="CK510" s="651"/>
      <c r="CL510" s="651"/>
      <c r="CM510" s="651"/>
      <c r="CN510" s="651"/>
      <c r="CO510" s="651"/>
      <c r="CP510" s="651"/>
      <c r="CQ510" s="651"/>
      <c r="CR510" s="651"/>
      <c r="CS510" s="651"/>
      <c r="CT510" s="651"/>
      <c r="CU510" s="651"/>
      <c r="CV510" s="651"/>
      <c r="CW510" s="651"/>
      <c r="CX510" s="651"/>
      <c r="CY510" s="651"/>
      <c r="CZ510" s="651"/>
      <c r="DA510" s="651"/>
      <c r="DB510" s="651"/>
      <c r="DC510" s="651"/>
      <c r="DD510" s="651"/>
      <c r="DE510" s="651"/>
      <c r="DF510" s="651"/>
      <c r="DG510" s="651"/>
      <c r="DH510" s="651"/>
      <c r="DI510" s="651"/>
      <c r="DJ510" s="651"/>
      <c r="DK510" s="651"/>
      <c r="DL510" s="651"/>
      <c r="DM510" s="651"/>
      <c r="DN510" s="651"/>
      <c r="DO510" s="651"/>
      <c r="DP510" s="651"/>
      <c r="DQ510" s="651"/>
      <c r="DR510" s="651"/>
      <c r="DS510" s="651"/>
      <c r="DT510" s="651"/>
      <c r="DU510" s="651"/>
      <c r="DV510" s="651"/>
      <c r="DW510" s="651"/>
      <c r="DX510" s="651"/>
      <c r="DY510" s="651"/>
    </row>
    <row r="511" ht="12.0" customHeight="1">
      <c r="A511" s="651"/>
      <c r="B511" s="651"/>
      <c r="C511" s="651"/>
      <c r="D511" s="651"/>
      <c r="E511" s="651"/>
      <c r="F511" s="651"/>
      <c r="G511" s="651"/>
      <c r="H511" s="651"/>
      <c r="I511" s="651"/>
      <c r="J511" s="651"/>
      <c r="K511" s="651"/>
      <c r="L511" s="651"/>
      <c r="M511" s="651"/>
      <c r="N511" s="651"/>
      <c r="O511" s="651"/>
      <c r="P511" s="651"/>
      <c r="Q511" s="651"/>
      <c r="R511" s="651"/>
      <c r="S511" s="651"/>
      <c r="T511" s="651"/>
      <c r="U511" s="651"/>
      <c r="V511" s="651"/>
      <c r="W511" s="651"/>
      <c r="X511" s="651"/>
      <c r="Y511" s="651"/>
      <c r="Z511" s="651"/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651"/>
      <c r="BL511" s="651"/>
      <c r="BM511" s="651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  <c r="BX511" s="651"/>
      <c r="BY511" s="651"/>
      <c r="BZ511" s="651"/>
      <c r="CA511" s="651"/>
      <c r="CB511" s="651"/>
      <c r="CC511" s="651"/>
      <c r="CD511" s="651"/>
      <c r="CE511" s="651"/>
      <c r="CF511" s="651"/>
      <c r="CG511" s="651"/>
      <c r="CH511" s="651"/>
      <c r="CI511" s="651"/>
      <c r="CJ511" s="651"/>
      <c r="CK511" s="651"/>
      <c r="CL511" s="651"/>
      <c r="CM511" s="651"/>
      <c r="CN511" s="651"/>
      <c r="CO511" s="651"/>
      <c r="CP511" s="651"/>
      <c r="CQ511" s="651"/>
      <c r="CR511" s="651"/>
      <c r="CS511" s="651"/>
      <c r="CT511" s="651"/>
      <c r="CU511" s="651"/>
      <c r="CV511" s="651"/>
      <c r="CW511" s="651"/>
      <c r="CX511" s="651"/>
      <c r="CY511" s="651"/>
      <c r="CZ511" s="651"/>
      <c r="DA511" s="651"/>
      <c r="DB511" s="651"/>
      <c r="DC511" s="651"/>
      <c r="DD511" s="651"/>
      <c r="DE511" s="651"/>
      <c r="DF511" s="651"/>
      <c r="DG511" s="651"/>
      <c r="DH511" s="651"/>
      <c r="DI511" s="651"/>
      <c r="DJ511" s="651"/>
      <c r="DK511" s="651"/>
      <c r="DL511" s="651"/>
      <c r="DM511" s="651"/>
      <c r="DN511" s="651"/>
      <c r="DO511" s="651"/>
      <c r="DP511" s="651"/>
      <c r="DQ511" s="651"/>
      <c r="DR511" s="651"/>
      <c r="DS511" s="651"/>
      <c r="DT511" s="651"/>
      <c r="DU511" s="651"/>
      <c r="DV511" s="651"/>
      <c r="DW511" s="651"/>
      <c r="DX511" s="651"/>
      <c r="DY511" s="651"/>
    </row>
    <row r="512" ht="12.0" customHeight="1">
      <c r="A512" s="651"/>
      <c r="B512" s="651"/>
      <c r="C512" s="651"/>
      <c r="D512" s="651"/>
      <c r="E512" s="651"/>
      <c r="F512" s="651"/>
      <c r="G512" s="651"/>
      <c r="H512" s="651"/>
      <c r="I512" s="651"/>
      <c r="J512" s="651"/>
      <c r="K512" s="651"/>
      <c r="L512" s="651"/>
      <c r="M512" s="651"/>
      <c r="N512" s="651"/>
      <c r="O512" s="651"/>
      <c r="P512" s="651"/>
      <c r="Q512" s="651"/>
      <c r="R512" s="651"/>
      <c r="S512" s="651"/>
      <c r="T512" s="651"/>
      <c r="U512" s="651"/>
      <c r="V512" s="651"/>
      <c r="W512" s="651"/>
      <c r="X512" s="651"/>
      <c r="Y512" s="651"/>
      <c r="Z512" s="651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651"/>
      <c r="BL512" s="651"/>
      <c r="BM512" s="651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  <c r="BX512" s="651"/>
      <c r="BY512" s="651"/>
      <c r="BZ512" s="651"/>
      <c r="CA512" s="651"/>
      <c r="CB512" s="651"/>
      <c r="CC512" s="651"/>
      <c r="CD512" s="651"/>
      <c r="CE512" s="651"/>
      <c r="CF512" s="651"/>
      <c r="CG512" s="651"/>
      <c r="CH512" s="651"/>
      <c r="CI512" s="651"/>
      <c r="CJ512" s="651"/>
      <c r="CK512" s="651"/>
      <c r="CL512" s="651"/>
      <c r="CM512" s="651"/>
      <c r="CN512" s="651"/>
      <c r="CO512" s="651"/>
      <c r="CP512" s="651"/>
      <c r="CQ512" s="651"/>
      <c r="CR512" s="651"/>
      <c r="CS512" s="651"/>
      <c r="CT512" s="651"/>
      <c r="CU512" s="651"/>
      <c r="CV512" s="651"/>
      <c r="CW512" s="651"/>
      <c r="CX512" s="651"/>
      <c r="CY512" s="651"/>
      <c r="CZ512" s="651"/>
      <c r="DA512" s="651"/>
      <c r="DB512" s="651"/>
      <c r="DC512" s="651"/>
      <c r="DD512" s="651"/>
      <c r="DE512" s="651"/>
      <c r="DF512" s="651"/>
      <c r="DG512" s="651"/>
      <c r="DH512" s="651"/>
      <c r="DI512" s="651"/>
      <c r="DJ512" s="651"/>
      <c r="DK512" s="651"/>
      <c r="DL512" s="651"/>
      <c r="DM512" s="651"/>
      <c r="DN512" s="651"/>
      <c r="DO512" s="651"/>
      <c r="DP512" s="651"/>
      <c r="DQ512" s="651"/>
      <c r="DR512" s="651"/>
      <c r="DS512" s="651"/>
      <c r="DT512" s="651"/>
      <c r="DU512" s="651"/>
      <c r="DV512" s="651"/>
      <c r="DW512" s="651"/>
      <c r="DX512" s="651"/>
      <c r="DY512" s="651"/>
    </row>
    <row r="513" ht="12.0" customHeight="1">
      <c r="A513" s="651"/>
      <c r="B513" s="651"/>
      <c r="C513" s="651"/>
      <c r="D513" s="651"/>
      <c r="E513" s="651"/>
      <c r="F513" s="651"/>
      <c r="G513" s="651"/>
      <c r="H513" s="651"/>
      <c r="I513" s="651"/>
      <c r="J513" s="651"/>
      <c r="K513" s="651"/>
      <c r="L513" s="651"/>
      <c r="M513" s="651"/>
      <c r="N513" s="651"/>
      <c r="O513" s="651"/>
      <c r="P513" s="651"/>
      <c r="Q513" s="651"/>
      <c r="R513" s="651"/>
      <c r="S513" s="651"/>
      <c r="T513" s="651"/>
      <c r="U513" s="651"/>
      <c r="V513" s="651"/>
      <c r="W513" s="651"/>
      <c r="X513" s="651"/>
      <c r="Y513" s="651"/>
      <c r="Z513" s="651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651"/>
      <c r="BL513" s="651"/>
      <c r="BM513" s="651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  <c r="BX513" s="651"/>
      <c r="BY513" s="651"/>
      <c r="BZ513" s="651"/>
      <c r="CA513" s="651"/>
      <c r="CB513" s="651"/>
      <c r="CC513" s="651"/>
      <c r="CD513" s="651"/>
      <c r="CE513" s="651"/>
      <c r="CF513" s="651"/>
      <c r="CG513" s="651"/>
      <c r="CH513" s="651"/>
      <c r="CI513" s="651"/>
      <c r="CJ513" s="651"/>
      <c r="CK513" s="651"/>
      <c r="CL513" s="651"/>
      <c r="CM513" s="651"/>
      <c r="CN513" s="651"/>
      <c r="CO513" s="651"/>
      <c r="CP513" s="651"/>
      <c r="CQ513" s="651"/>
      <c r="CR513" s="651"/>
      <c r="CS513" s="651"/>
      <c r="CT513" s="651"/>
      <c r="CU513" s="651"/>
      <c r="CV513" s="651"/>
      <c r="CW513" s="651"/>
      <c r="CX513" s="651"/>
      <c r="CY513" s="651"/>
      <c r="CZ513" s="651"/>
      <c r="DA513" s="651"/>
      <c r="DB513" s="651"/>
      <c r="DC513" s="651"/>
      <c r="DD513" s="651"/>
      <c r="DE513" s="651"/>
      <c r="DF513" s="651"/>
      <c r="DG513" s="651"/>
      <c r="DH513" s="651"/>
      <c r="DI513" s="651"/>
      <c r="DJ513" s="651"/>
      <c r="DK513" s="651"/>
      <c r="DL513" s="651"/>
      <c r="DM513" s="651"/>
      <c r="DN513" s="651"/>
      <c r="DO513" s="651"/>
      <c r="DP513" s="651"/>
      <c r="DQ513" s="651"/>
      <c r="DR513" s="651"/>
      <c r="DS513" s="651"/>
      <c r="DT513" s="651"/>
      <c r="DU513" s="651"/>
      <c r="DV513" s="651"/>
      <c r="DW513" s="651"/>
      <c r="DX513" s="651"/>
      <c r="DY513" s="651"/>
    </row>
    <row r="514" ht="12.0" customHeight="1">
      <c r="A514" s="651"/>
      <c r="B514" s="651"/>
      <c r="C514" s="651"/>
      <c r="D514" s="651"/>
      <c r="E514" s="651"/>
      <c r="F514" s="651"/>
      <c r="G514" s="651"/>
      <c r="H514" s="651"/>
      <c r="I514" s="651"/>
      <c r="J514" s="651"/>
      <c r="K514" s="651"/>
      <c r="L514" s="651"/>
      <c r="M514" s="651"/>
      <c r="N514" s="651"/>
      <c r="O514" s="651"/>
      <c r="P514" s="651"/>
      <c r="Q514" s="651"/>
      <c r="R514" s="651"/>
      <c r="S514" s="651"/>
      <c r="T514" s="651"/>
      <c r="U514" s="651"/>
      <c r="V514" s="651"/>
      <c r="W514" s="651"/>
      <c r="X514" s="651"/>
      <c r="Y514" s="651"/>
      <c r="Z514" s="651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51"/>
      <c r="BL514" s="651"/>
      <c r="BM514" s="651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  <c r="BX514" s="651"/>
      <c r="BY514" s="651"/>
      <c r="BZ514" s="651"/>
      <c r="CA514" s="651"/>
      <c r="CB514" s="651"/>
      <c r="CC514" s="651"/>
      <c r="CD514" s="651"/>
      <c r="CE514" s="651"/>
      <c r="CF514" s="651"/>
      <c r="CG514" s="651"/>
      <c r="CH514" s="651"/>
      <c r="CI514" s="651"/>
      <c r="CJ514" s="651"/>
      <c r="CK514" s="651"/>
      <c r="CL514" s="651"/>
      <c r="CM514" s="651"/>
      <c r="CN514" s="651"/>
      <c r="CO514" s="651"/>
      <c r="CP514" s="651"/>
      <c r="CQ514" s="651"/>
      <c r="CR514" s="651"/>
      <c r="CS514" s="651"/>
      <c r="CT514" s="651"/>
      <c r="CU514" s="651"/>
      <c r="CV514" s="651"/>
      <c r="CW514" s="651"/>
      <c r="CX514" s="651"/>
      <c r="CY514" s="651"/>
      <c r="CZ514" s="651"/>
      <c r="DA514" s="651"/>
      <c r="DB514" s="651"/>
      <c r="DC514" s="651"/>
      <c r="DD514" s="651"/>
      <c r="DE514" s="651"/>
      <c r="DF514" s="651"/>
      <c r="DG514" s="651"/>
      <c r="DH514" s="651"/>
      <c r="DI514" s="651"/>
      <c r="DJ514" s="651"/>
      <c r="DK514" s="651"/>
      <c r="DL514" s="651"/>
      <c r="DM514" s="651"/>
      <c r="DN514" s="651"/>
      <c r="DO514" s="651"/>
      <c r="DP514" s="651"/>
      <c r="DQ514" s="651"/>
      <c r="DR514" s="651"/>
      <c r="DS514" s="651"/>
      <c r="DT514" s="651"/>
      <c r="DU514" s="651"/>
      <c r="DV514" s="651"/>
      <c r="DW514" s="651"/>
      <c r="DX514" s="651"/>
      <c r="DY514" s="651"/>
    </row>
    <row r="515" ht="12.0" customHeight="1">
      <c r="A515" s="651"/>
      <c r="B515" s="651"/>
      <c r="C515" s="651"/>
      <c r="D515" s="651"/>
      <c r="E515" s="651"/>
      <c r="F515" s="651"/>
      <c r="G515" s="651"/>
      <c r="H515" s="651"/>
      <c r="I515" s="651"/>
      <c r="J515" s="651"/>
      <c r="K515" s="651"/>
      <c r="L515" s="651"/>
      <c r="M515" s="651"/>
      <c r="N515" s="651"/>
      <c r="O515" s="651"/>
      <c r="P515" s="651"/>
      <c r="Q515" s="651"/>
      <c r="R515" s="651"/>
      <c r="S515" s="651"/>
      <c r="T515" s="651"/>
      <c r="U515" s="651"/>
      <c r="V515" s="651"/>
      <c r="W515" s="651"/>
      <c r="X515" s="651"/>
      <c r="Y515" s="651"/>
      <c r="Z515" s="651"/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651"/>
      <c r="BL515" s="651"/>
      <c r="BM515" s="651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  <c r="BX515" s="651"/>
      <c r="BY515" s="651"/>
      <c r="BZ515" s="651"/>
      <c r="CA515" s="651"/>
      <c r="CB515" s="651"/>
      <c r="CC515" s="651"/>
      <c r="CD515" s="651"/>
      <c r="CE515" s="651"/>
      <c r="CF515" s="651"/>
      <c r="CG515" s="651"/>
      <c r="CH515" s="651"/>
      <c r="CI515" s="651"/>
      <c r="CJ515" s="651"/>
      <c r="CK515" s="651"/>
      <c r="CL515" s="651"/>
      <c r="CM515" s="651"/>
      <c r="CN515" s="651"/>
      <c r="CO515" s="651"/>
      <c r="CP515" s="651"/>
      <c r="CQ515" s="651"/>
      <c r="CR515" s="651"/>
      <c r="CS515" s="651"/>
      <c r="CT515" s="651"/>
      <c r="CU515" s="651"/>
      <c r="CV515" s="651"/>
      <c r="CW515" s="651"/>
      <c r="CX515" s="651"/>
      <c r="CY515" s="651"/>
      <c r="CZ515" s="651"/>
      <c r="DA515" s="651"/>
      <c r="DB515" s="651"/>
      <c r="DC515" s="651"/>
      <c r="DD515" s="651"/>
      <c r="DE515" s="651"/>
      <c r="DF515" s="651"/>
      <c r="DG515" s="651"/>
      <c r="DH515" s="651"/>
      <c r="DI515" s="651"/>
      <c r="DJ515" s="651"/>
      <c r="DK515" s="651"/>
      <c r="DL515" s="651"/>
      <c r="DM515" s="651"/>
      <c r="DN515" s="651"/>
      <c r="DO515" s="651"/>
      <c r="DP515" s="651"/>
      <c r="DQ515" s="651"/>
      <c r="DR515" s="651"/>
      <c r="DS515" s="651"/>
      <c r="DT515" s="651"/>
      <c r="DU515" s="651"/>
      <c r="DV515" s="651"/>
      <c r="DW515" s="651"/>
      <c r="DX515" s="651"/>
      <c r="DY515" s="651"/>
    </row>
    <row r="516" ht="12.0" customHeight="1">
      <c r="A516" s="651"/>
      <c r="B516" s="651"/>
      <c r="C516" s="651"/>
      <c r="D516" s="651"/>
      <c r="E516" s="651"/>
      <c r="F516" s="651"/>
      <c r="G516" s="651"/>
      <c r="H516" s="651"/>
      <c r="I516" s="651"/>
      <c r="J516" s="651"/>
      <c r="K516" s="651"/>
      <c r="L516" s="651"/>
      <c r="M516" s="651"/>
      <c r="N516" s="651"/>
      <c r="O516" s="651"/>
      <c r="P516" s="651"/>
      <c r="Q516" s="651"/>
      <c r="R516" s="651"/>
      <c r="S516" s="651"/>
      <c r="T516" s="651"/>
      <c r="U516" s="651"/>
      <c r="V516" s="651"/>
      <c r="W516" s="651"/>
      <c r="X516" s="651"/>
      <c r="Y516" s="651"/>
      <c r="Z516" s="651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651"/>
      <c r="BL516" s="651"/>
      <c r="BM516" s="651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  <c r="BX516" s="651"/>
      <c r="BY516" s="651"/>
      <c r="BZ516" s="651"/>
      <c r="CA516" s="651"/>
      <c r="CB516" s="651"/>
      <c r="CC516" s="651"/>
      <c r="CD516" s="651"/>
      <c r="CE516" s="651"/>
      <c r="CF516" s="651"/>
      <c r="CG516" s="651"/>
      <c r="CH516" s="651"/>
      <c r="CI516" s="651"/>
      <c r="CJ516" s="651"/>
      <c r="CK516" s="651"/>
      <c r="CL516" s="651"/>
      <c r="CM516" s="651"/>
      <c r="CN516" s="651"/>
      <c r="CO516" s="651"/>
      <c r="CP516" s="651"/>
      <c r="CQ516" s="651"/>
      <c r="CR516" s="651"/>
      <c r="CS516" s="651"/>
      <c r="CT516" s="651"/>
      <c r="CU516" s="651"/>
      <c r="CV516" s="651"/>
      <c r="CW516" s="651"/>
      <c r="CX516" s="651"/>
      <c r="CY516" s="651"/>
      <c r="CZ516" s="651"/>
      <c r="DA516" s="651"/>
      <c r="DB516" s="651"/>
      <c r="DC516" s="651"/>
      <c r="DD516" s="651"/>
      <c r="DE516" s="651"/>
      <c r="DF516" s="651"/>
      <c r="DG516" s="651"/>
      <c r="DH516" s="651"/>
      <c r="DI516" s="651"/>
      <c r="DJ516" s="651"/>
      <c r="DK516" s="651"/>
      <c r="DL516" s="651"/>
      <c r="DM516" s="651"/>
      <c r="DN516" s="651"/>
      <c r="DO516" s="651"/>
      <c r="DP516" s="651"/>
      <c r="DQ516" s="651"/>
      <c r="DR516" s="651"/>
      <c r="DS516" s="651"/>
      <c r="DT516" s="651"/>
      <c r="DU516" s="651"/>
      <c r="DV516" s="651"/>
      <c r="DW516" s="651"/>
      <c r="DX516" s="651"/>
      <c r="DY516" s="651"/>
    </row>
    <row r="517" ht="12.0" customHeight="1">
      <c r="A517" s="651"/>
      <c r="B517" s="651"/>
      <c r="C517" s="651"/>
      <c r="D517" s="651"/>
      <c r="E517" s="651"/>
      <c r="F517" s="651"/>
      <c r="G517" s="651"/>
      <c r="H517" s="651"/>
      <c r="I517" s="651"/>
      <c r="J517" s="651"/>
      <c r="K517" s="651"/>
      <c r="L517" s="651"/>
      <c r="M517" s="651"/>
      <c r="N517" s="651"/>
      <c r="O517" s="651"/>
      <c r="P517" s="651"/>
      <c r="Q517" s="651"/>
      <c r="R517" s="651"/>
      <c r="S517" s="651"/>
      <c r="T517" s="651"/>
      <c r="U517" s="651"/>
      <c r="V517" s="651"/>
      <c r="W517" s="651"/>
      <c r="X517" s="651"/>
      <c r="Y517" s="651"/>
      <c r="Z517" s="651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651"/>
      <c r="BL517" s="651"/>
      <c r="BM517" s="651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  <c r="BX517" s="651"/>
      <c r="BY517" s="651"/>
      <c r="BZ517" s="651"/>
      <c r="CA517" s="651"/>
      <c r="CB517" s="651"/>
      <c r="CC517" s="651"/>
      <c r="CD517" s="651"/>
      <c r="CE517" s="651"/>
      <c r="CF517" s="651"/>
      <c r="CG517" s="651"/>
      <c r="CH517" s="651"/>
      <c r="CI517" s="651"/>
      <c r="CJ517" s="651"/>
      <c r="CK517" s="651"/>
      <c r="CL517" s="651"/>
      <c r="CM517" s="651"/>
      <c r="CN517" s="651"/>
      <c r="CO517" s="651"/>
      <c r="CP517" s="651"/>
      <c r="CQ517" s="651"/>
      <c r="CR517" s="651"/>
      <c r="CS517" s="651"/>
      <c r="CT517" s="651"/>
      <c r="CU517" s="651"/>
      <c r="CV517" s="651"/>
      <c r="CW517" s="651"/>
      <c r="CX517" s="651"/>
      <c r="CY517" s="651"/>
      <c r="CZ517" s="651"/>
      <c r="DA517" s="651"/>
      <c r="DB517" s="651"/>
      <c r="DC517" s="651"/>
      <c r="DD517" s="651"/>
      <c r="DE517" s="651"/>
      <c r="DF517" s="651"/>
      <c r="DG517" s="651"/>
      <c r="DH517" s="651"/>
      <c r="DI517" s="651"/>
      <c r="DJ517" s="651"/>
      <c r="DK517" s="651"/>
      <c r="DL517" s="651"/>
      <c r="DM517" s="651"/>
      <c r="DN517" s="651"/>
      <c r="DO517" s="651"/>
      <c r="DP517" s="651"/>
      <c r="DQ517" s="651"/>
      <c r="DR517" s="651"/>
      <c r="DS517" s="651"/>
      <c r="DT517" s="651"/>
      <c r="DU517" s="651"/>
      <c r="DV517" s="651"/>
      <c r="DW517" s="651"/>
      <c r="DX517" s="651"/>
      <c r="DY517" s="651"/>
    </row>
    <row r="518" ht="12.0" customHeight="1">
      <c r="A518" s="651"/>
      <c r="B518" s="651"/>
      <c r="C518" s="651"/>
      <c r="D518" s="651"/>
      <c r="E518" s="651"/>
      <c r="F518" s="651"/>
      <c r="G518" s="651"/>
      <c r="H518" s="651"/>
      <c r="I518" s="651"/>
      <c r="J518" s="651"/>
      <c r="K518" s="651"/>
      <c r="L518" s="651"/>
      <c r="M518" s="651"/>
      <c r="N518" s="651"/>
      <c r="O518" s="651"/>
      <c r="P518" s="651"/>
      <c r="Q518" s="651"/>
      <c r="R518" s="651"/>
      <c r="S518" s="651"/>
      <c r="T518" s="651"/>
      <c r="U518" s="651"/>
      <c r="V518" s="651"/>
      <c r="W518" s="651"/>
      <c r="X518" s="651"/>
      <c r="Y518" s="651"/>
      <c r="Z518" s="651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51"/>
      <c r="BL518" s="651"/>
      <c r="BM518" s="651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  <c r="BX518" s="651"/>
      <c r="BY518" s="651"/>
      <c r="BZ518" s="651"/>
      <c r="CA518" s="651"/>
      <c r="CB518" s="651"/>
      <c r="CC518" s="651"/>
      <c r="CD518" s="651"/>
      <c r="CE518" s="651"/>
      <c r="CF518" s="651"/>
      <c r="CG518" s="651"/>
      <c r="CH518" s="651"/>
      <c r="CI518" s="651"/>
      <c r="CJ518" s="651"/>
      <c r="CK518" s="651"/>
      <c r="CL518" s="651"/>
      <c r="CM518" s="651"/>
      <c r="CN518" s="651"/>
      <c r="CO518" s="651"/>
      <c r="CP518" s="651"/>
      <c r="CQ518" s="651"/>
      <c r="CR518" s="651"/>
      <c r="CS518" s="651"/>
      <c r="CT518" s="651"/>
      <c r="CU518" s="651"/>
      <c r="CV518" s="651"/>
      <c r="CW518" s="651"/>
      <c r="CX518" s="651"/>
      <c r="CY518" s="651"/>
      <c r="CZ518" s="651"/>
      <c r="DA518" s="651"/>
      <c r="DB518" s="651"/>
      <c r="DC518" s="651"/>
      <c r="DD518" s="651"/>
      <c r="DE518" s="651"/>
      <c r="DF518" s="651"/>
      <c r="DG518" s="651"/>
      <c r="DH518" s="651"/>
      <c r="DI518" s="651"/>
      <c r="DJ518" s="651"/>
      <c r="DK518" s="651"/>
      <c r="DL518" s="651"/>
      <c r="DM518" s="651"/>
      <c r="DN518" s="651"/>
      <c r="DO518" s="651"/>
      <c r="DP518" s="651"/>
      <c r="DQ518" s="651"/>
      <c r="DR518" s="651"/>
      <c r="DS518" s="651"/>
      <c r="DT518" s="651"/>
      <c r="DU518" s="651"/>
      <c r="DV518" s="651"/>
      <c r="DW518" s="651"/>
      <c r="DX518" s="651"/>
      <c r="DY518" s="651"/>
    </row>
    <row r="519" ht="12.0" customHeight="1">
      <c r="A519" s="651"/>
      <c r="B519" s="651"/>
      <c r="C519" s="651"/>
      <c r="D519" s="651"/>
      <c r="E519" s="651"/>
      <c r="F519" s="651"/>
      <c r="G519" s="651"/>
      <c r="H519" s="651"/>
      <c r="I519" s="651"/>
      <c r="J519" s="651"/>
      <c r="K519" s="651"/>
      <c r="L519" s="651"/>
      <c r="M519" s="651"/>
      <c r="N519" s="651"/>
      <c r="O519" s="651"/>
      <c r="P519" s="651"/>
      <c r="Q519" s="651"/>
      <c r="R519" s="651"/>
      <c r="S519" s="651"/>
      <c r="T519" s="651"/>
      <c r="U519" s="651"/>
      <c r="V519" s="651"/>
      <c r="W519" s="651"/>
      <c r="X519" s="651"/>
      <c r="Y519" s="651"/>
      <c r="Z519" s="651"/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651"/>
      <c r="BL519" s="651"/>
      <c r="BM519" s="651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  <c r="BX519" s="651"/>
      <c r="BY519" s="651"/>
      <c r="BZ519" s="651"/>
      <c r="CA519" s="651"/>
      <c r="CB519" s="651"/>
      <c r="CC519" s="651"/>
      <c r="CD519" s="651"/>
      <c r="CE519" s="651"/>
      <c r="CF519" s="651"/>
      <c r="CG519" s="651"/>
      <c r="CH519" s="651"/>
      <c r="CI519" s="651"/>
      <c r="CJ519" s="651"/>
      <c r="CK519" s="651"/>
      <c r="CL519" s="651"/>
      <c r="CM519" s="651"/>
      <c r="CN519" s="651"/>
      <c r="CO519" s="651"/>
      <c r="CP519" s="651"/>
      <c r="CQ519" s="651"/>
      <c r="CR519" s="651"/>
      <c r="CS519" s="651"/>
      <c r="CT519" s="651"/>
      <c r="CU519" s="651"/>
      <c r="CV519" s="651"/>
      <c r="CW519" s="651"/>
      <c r="CX519" s="651"/>
      <c r="CY519" s="651"/>
      <c r="CZ519" s="651"/>
      <c r="DA519" s="651"/>
      <c r="DB519" s="651"/>
      <c r="DC519" s="651"/>
      <c r="DD519" s="651"/>
      <c r="DE519" s="651"/>
      <c r="DF519" s="651"/>
      <c r="DG519" s="651"/>
      <c r="DH519" s="651"/>
      <c r="DI519" s="651"/>
      <c r="DJ519" s="651"/>
      <c r="DK519" s="651"/>
      <c r="DL519" s="651"/>
      <c r="DM519" s="651"/>
      <c r="DN519" s="651"/>
      <c r="DO519" s="651"/>
      <c r="DP519" s="651"/>
      <c r="DQ519" s="651"/>
      <c r="DR519" s="651"/>
      <c r="DS519" s="651"/>
      <c r="DT519" s="651"/>
      <c r="DU519" s="651"/>
      <c r="DV519" s="651"/>
      <c r="DW519" s="651"/>
      <c r="DX519" s="651"/>
      <c r="DY519" s="651"/>
    </row>
    <row r="520" ht="12.0" customHeight="1">
      <c r="A520" s="651"/>
      <c r="B520" s="651"/>
      <c r="C520" s="651"/>
      <c r="D520" s="651"/>
      <c r="E520" s="651"/>
      <c r="F520" s="651"/>
      <c r="G520" s="651"/>
      <c r="H520" s="651"/>
      <c r="I520" s="651"/>
      <c r="J520" s="651"/>
      <c r="K520" s="651"/>
      <c r="L520" s="651"/>
      <c r="M520" s="651"/>
      <c r="N520" s="651"/>
      <c r="O520" s="651"/>
      <c r="P520" s="651"/>
      <c r="Q520" s="651"/>
      <c r="R520" s="651"/>
      <c r="S520" s="651"/>
      <c r="T520" s="651"/>
      <c r="U520" s="651"/>
      <c r="V520" s="651"/>
      <c r="W520" s="651"/>
      <c r="X520" s="651"/>
      <c r="Y520" s="651"/>
      <c r="Z520" s="651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651"/>
      <c r="BL520" s="651"/>
      <c r="BM520" s="651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  <c r="BX520" s="651"/>
      <c r="BY520" s="651"/>
      <c r="BZ520" s="651"/>
      <c r="CA520" s="651"/>
      <c r="CB520" s="651"/>
      <c r="CC520" s="651"/>
      <c r="CD520" s="651"/>
      <c r="CE520" s="651"/>
      <c r="CF520" s="651"/>
      <c r="CG520" s="651"/>
      <c r="CH520" s="651"/>
      <c r="CI520" s="651"/>
      <c r="CJ520" s="651"/>
      <c r="CK520" s="651"/>
      <c r="CL520" s="651"/>
      <c r="CM520" s="651"/>
      <c r="CN520" s="651"/>
      <c r="CO520" s="651"/>
      <c r="CP520" s="651"/>
      <c r="CQ520" s="651"/>
      <c r="CR520" s="651"/>
      <c r="CS520" s="651"/>
      <c r="CT520" s="651"/>
      <c r="CU520" s="651"/>
      <c r="CV520" s="651"/>
      <c r="CW520" s="651"/>
      <c r="CX520" s="651"/>
      <c r="CY520" s="651"/>
      <c r="CZ520" s="651"/>
      <c r="DA520" s="651"/>
      <c r="DB520" s="651"/>
      <c r="DC520" s="651"/>
      <c r="DD520" s="651"/>
      <c r="DE520" s="651"/>
      <c r="DF520" s="651"/>
      <c r="DG520" s="651"/>
      <c r="DH520" s="651"/>
      <c r="DI520" s="651"/>
      <c r="DJ520" s="651"/>
      <c r="DK520" s="651"/>
      <c r="DL520" s="651"/>
      <c r="DM520" s="651"/>
      <c r="DN520" s="651"/>
      <c r="DO520" s="651"/>
      <c r="DP520" s="651"/>
      <c r="DQ520" s="651"/>
      <c r="DR520" s="651"/>
      <c r="DS520" s="651"/>
      <c r="DT520" s="651"/>
      <c r="DU520" s="651"/>
      <c r="DV520" s="651"/>
      <c r="DW520" s="651"/>
      <c r="DX520" s="651"/>
      <c r="DY520" s="651"/>
    </row>
    <row r="521" ht="12.0" customHeight="1">
      <c r="A521" s="651"/>
      <c r="B521" s="651"/>
      <c r="C521" s="651"/>
      <c r="D521" s="651"/>
      <c r="E521" s="651"/>
      <c r="F521" s="651"/>
      <c r="G521" s="651"/>
      <c r="H521" s="651"/>
      <c r="I521" s="651"/>
      <c r="J521" s="651"/>
      <c r="K521" s="651"/>
      <c r="L521" s="651"/>
      <c r="M521" s="651"/>
      <c r="N521" s="651"/>
      <c r="O521" s="651"/>
      <c r="P521" s="651"/>
      <c r="Q521" s="651"/>
      <c r="R521" s="651"/>
      <c r="S521" s="651"/>
      <c r="T521" s="651"/>
      <c r="U521" s="651"/>
      <c r="V521" s="651"/>
      <c r="W521" s="651"/>
      <c r="X521" s="651"/>
      <c r="Y521" s="651"/>
      <c r="Z521" s="651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651"/>
      <c r="BL521" s="651"/>
      <c r="BM521" s="651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  <c r="BX521" s="651"/>
      <c r="BY521" s="651"/>
      <c r="BZ521" s="651"/>
      <c r="CA521" s="651"/>
      <c r="CB521" s="651"/>
      <c r="CC521" s="651"/>
      <c r="CD521" s="651"/>
      <c r="CE521" s="651"/>
      <c r="CF521" s="651"/>
      <c r="CG521" s="651"/>
      <c r="CH521" s="651"/>
      <c r="CI521" s="651"/>
      <c r="CJ521" s="651"/>
      <c r="CK521" s="651"/>
      <c r="CL521" s="651"/>
      <c r="CM521" s="651"/>
      <c r="CN521" s="651"/>
      <c r="CO521" s="651"/>
      <c r="CP521" s="651"/>
      <c r="CQ521" s="651"/>
      <c r="CR521" s="651"/>
      <c r="CS521" s="651"/>
      <c r="CT521" s="651"/>
      <c r="CU521" s="651"/>
      <c r="CV521" s="651"/>
      <c r="CW521" s="651"/>
      <c r="CX521" s="651"/>
      <c r="CY521" s="651"/>
      <c r="CZ521" s="651"/>
      <c r="DA521" s="651"/>
      <c r="DB521" s="651"/>
      <c r="DC521" s="651"/>
      <c r="DD521" s="651"/>
      <c r="DE521" s="651"/>
      <c r="DF521" s="651"/>
      <c r="DG521" s="651"/>
      <c r="DH521" s="651"/>
      <c r="DI521" s="651"/>
      <c r="DJ521" s="651"/>
      <c r="DK521" s="651"/>
      <c r="DL521" s="651"/>
      <c r="DM521" s="651"/>
      <c r="DN521" s="651"/>
      <c r="DO521" s="651"/>
      <c r="DP521" s="651"/>
      <c r="DQ521" s="651"/>
      <c r="DR521" s="651"/>
      <c r="DS521" s="651"/>
      <c r="DT521" s="651"/>
      <c r="DU521" s="651"/>
      <c r="DV521" s="651"/>
      <c r="DW521" s="651"/>
      <c r="DX521" s="651"/>
      <c r="DY521" s="651"/>
    </row>
    <row r="522" ht="12.0" customHeight="1">
      <c r="A522" s="651"/>
      <c r="B522" s="651"/>
      <c r="C522" s="651"/>
      <c r="D522" s="651"/>
      <c r="E522" s="651"/>
      <c r="F522" s="651"/>
      <c r="G522" s="651"/>
      <c r="H522" s="651"/>
      <c r="I522" s="651"/>
      <c r="J522" s="651"/>
      <c r="K522" s="651"/>
      <c r="L522" s="651"/>
      <c r="M522" s="651"/>
      <c r="N522" s="651"/>
      <c r="O522" s="651"/>
      <c r="P522" s="651"/>
      <c r="Q522" s="651"/>
      <c r="R522" s="651"/>
      <c r="S522" s="651"/>
      <c r="T522" s="651"/>
      <c r="U522" s="651"/>
      <c r="V522" s="651"/>
      <c r="W522" s="651"/>
      <c r="X522" s="651"/>
      <c r="Y522" s="651"/>
      <c r="Z522" s="651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51"/>
      <c r="BL522" s="651"/>
      <c r="BM522" s="651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  <c r="BX522" s="651"/>
      <c r="BY522" s="651"/>
      <c r="BZ522" s="651"/>
      <c r="CA522" s="651"/>
      <c r="CB522" s="651"/>
      <c r="CC522" s="651"/>
      <c r="CD522" s="651"/>
      <c r="CE522" s="651"/>
      <c r="CF522" s="651"/>
      <c r="CG522" s="651"/>
      <c r="CH522" s="651"/>
      <c r="CI522" s="651"/>
      <c r="CJ522" s="651"/>
      <c r="CK522" s="651"/>
      <c r="CL522" s="651"/>
      <c r="CM522" s="651"/>
      <c r="CN522" s="651"/>
      <c r="CO522" s="651"/>
      <c r="CP522" s="651"/>
      <c r="CQ522" s="651"/>
      <c r="CR522" s="651"/>
      <c r="CS522" s="651"/>
      <c r="CT522" s="651"/>
      <c r="CU522" s="651"/>
      <c r="CV522" s="651"/>
      <c r="CW522" s="651"/>
      <c r="CX522" s="651"/>
      <c r="CY522" s="651"/>
      <c r="CZ522" s="651"/>
      <c r="DA522" s="651"/>
      <c r="DB522" s="651"/>
      <c r="DC522" s="651"/>
      <c r="DD522" s="651"/>
      <c r="DE522" s="651"/>
      <c r="DF522" s="651"/>
      <c r="DG522" s="651"/>
      <c r="DH522" s="651"/>
      <c r="DI522" s="651"/>
      <c r="DJ522" s="651"/>
      <c r="DK522" s="651"/>
      <c r="DL522" s="651"/>
      <c r="DM522" s="651"/>
      <c r="DN522" s="651"/>
      <c r="DO522" s="651"/>
      <c r="DP522" s="651"/>
      <c r="DQ522" s="651"/>
      <c r="DR522" s="651"/>
      <c r="DS522" s="651"/>
      <c r="DT522" s="651"/>
      <c r="DU522" s="651"/>
      <c r="DV522" s="651"/>
      <c r="DW522" s="651"/>
      <c r="DX522" s="651"/>
      <c r="DY522" s="651"/>
    </row>
    <row r="523" ht="12.0" customHeight="1">
      <c r="A523" s="651"/>
      <c r="B523" s="651"/>
      <c r="C523" s="651"/>
      <c r="D523" s="651"/>
      <c r="E523" s="651"/>
      <c r="F523" s="651"/>
      <c r="G523" s="651"/>
      <c r="H523" s="651"/>
      <c r="I523" s="651"/>
      <c r="J523" s="651"/>
      <c r="K523" s="651"/>
      <c r="L523" s="651"/>
      <c r="M523" s="651"/>
      <c r="N523" s="651"/>
      <c r="O523" s="651"/>
      <c r="P523" s="651"/>
      <c r="Q523" s="651"/>
      <c r="R523" s="651"/>
      <c r="S523" s="651"/>
      <c r="T523" s="651"/>
      <c r="U523" s="651"/>
      <c r="V523" s="651"/>
      <c r="W523" s="651"/>
      <c r="X523" s="651"/>
      <c r="Y523" s="651"/>
      <c r="Z523" s="651"/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651"/>
      <c r="BL523" s="651"/>
      <c r="BM523" s="651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  <c r="BX523" s="651"/>
      <c r="BY523" s="651"/>
      <c r="BZ523" s="651"/>
      <c r="CA523" s="651"/>
      <c r="CB523" s="651"/>
      <c r="CC523" s="651"/>
      <c r="CD523" s="651"/>
      <c r="CE523" s="651"/>
      <c r="CF523" s="651"/>
      <c r="CG523" s="651"/>
      <c r="CH523" s="651"/>
      <c r="CI523" s="651"/>
      <c r="CJ523" s="651"/>
      <c r="CK523" s="651"/>
      <c r="CL523" s="651"/>
      <c r="CM523" s="651"/>
      <c r="CN523" s="651"/>
      <c r="CO523" s="651"/>
      <c r="CP523" s="651"/>
      <c r="CQ523" s="651"/>
      <c r="CR523" s="651"/>
      <c r="CS523" s="651"/>
      <c r="CT523" s="651"/>
      <c r="CU523" s="651"/>
      <c r="CV523" s="651"/>
      <c r="CW523" s="651"/>
      <c r="CX523" s="651"/>
      <c r="CY523" s="651"/>
      <c r="CZ523" s="651"/>
      <c r="DA523" s="651"/>
      <c r="DB523" s="651"/>
      <c r="DC523" s="651"/>
      <c r="DD523" s="651"/>
      <c r="DE523" s="651"/>
      <c r="DF523" s="651"/>
      <c r="DG523" s="651"/>
      <c r="DH523" s="651"/>
      <c r="DI523" s="651"/>
      <c r="DJ523" s="651"/>
      <c r="DK523" s="651"/>
      <c r="DL523" s="651"/>
      <c r="DM523" s="651"/>
      <c r="DN523" s="651"/>
      <c r="DO523" s="651"/>
      <c r="DP523" s="651"/>
      <c r="DQ523" s="651"/>
      <c r="DR523" s="651"/>
      <c r="DS523" s="651"/>
      <c r="DT523" s="651"/>
      <c r="DU523" s="651"/>
      <c r="DV523" s="651"/>
      <c r="DW523" s="651"/>
      <c r="DX523" s="651"/>
      <c r="DY523" s="651"/>
    </row>
    <row r="524" ht="12.0" customHeight="1">
      <c r="A524" s="651"/>
      <c r="B524" s="651"/>
      <c r="C524" s="651"/>
      <c r="D524" s="651"/>
      <c r="E524" s="651"/>
      <c r="F524" s="651"/>
      <c r="G524" s="651"/>
      <c r="H524" s="651"/>
      <c r="I524" s="651"/>
      <c r="J524" s="651"/>
      <c r="K524" s="651"/>
      <c r="L524" s="651"/>
      <c r="M524" s="651"/>
      <c r="N524" s="651"/>
      <c r="O524" s="651"/>
      <c r="P524" s="651"/>
      <c r="Q524" s="651"/>
      <c r="R524" s="651"/>
      <c r="S524" s="651"/>
      <c r="T524" s="651"/>
      <c r="U524" s="651"/>
      <c r="V524" s="651"/>
      <c r="W524" s="651"/>
      <c r="X524" s="651"/>
      <c r="Y524" s="651"/>
      <c r="Z524" s="651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651"/>
      <c r="BL524" s="651"/>
      <c r="BM524" s="651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  <c r="BX524" s="651"/>
      <c r="BY524" s="651"/>
      <c r="BZ524" s="651"/>
      <c r="CA524" s="651"/>
      <c r="CB524" s="651"/>
      <c r="CC524" s="651"/>
      <c r="CD524" s="651"/>
      <c r="CE524" s="651"/>
      <c r="CF524" s="651"/>
      <c r="CG524" s="651"/>
      <c r="CH524" s="651"/>
      <c r="CI524" s="651"/>
      <c r="CJ524" s="651"/>
      <c r="CK524" s="651"/>
      <c r="CL524" s="651"/>
      <c r="CM524" s="651"/>
      <c r="CN524" s="651"/>
      <c r="CO524" s="651"/>
      <c r="CP524" s="651"/>
      <c r="CQ524" s="651"/>
      <c r="CR524" s="651"/>
      <c r="CS524" s="651"/>
      <c r="CT524" s="651"/>
      <c r="CU524" s="651"/>
      <c r="CV524" s="651"/>
      <c r="CW524" s="651"/>
      <c r="CX524" s="651"/>
      <c r="CY524" s="651"/>
      <c r="CZ524" s="651"/>
      <c r="DA524" s="651"/>
      <c r="DB524" s="651"/>
      <c r="DC524" s="651"/>
      <c r="DD524" s="651"/>
      <c r="DE524" s="651"/>
      <c r="DF524" s="651"/>
      <c r="DG524" s="651"/>
      <c r="DH524" s="651"/>
      <c r="DI524" s="651"/>
      <c r="DJ524" s="651"/>
      <c r="DK524" s="651"/>
      <c r="DL524" s="651"/>
      <c r="DM524" s="651"/>
      <c r="DN524" s="651"/>
      <c r="DO524" s="651"/>
      <c r="DP524" s="651"/>
      <c r="DQ524" s="651"/>
      <c r="DR524" s="651"/>
      <c r="DS524" s="651"/>
      <c r="DT524" s="651"/>
      <c r="DU524" s="651"/>
      <c r="DV524" s="651"/>
      <c r="DW524" s="651"/>
      <c r="DX524" s="651"/>
      <c r="DY524" s="651"/>
    </row>
    <row r="525" ht="12.0" customHeight="1">
      <c r="A525" s="651"/>
      <c r="B525" s="651"/>
      <c r="C525" s="651"/>
      <c r="D525" s="651"/>
      <c r="E525" s="651"/>
      <c r="F525" s="651"/>
      <c r="G525" s="651"/>
      <c r="H525" s="651"/>
      <c r="I525" s="651"/>
      <c r="J525" s="651"/>
      <c r="K525" s="651"/>
      <c r="L525" s="651"/>
      <c r="M525" s="651"/>
      <c r="N525" s="651"/>
      <c r="O525" s="651"/>
      <c r="P525" s="651"/>
      <c r="Q525" s="651"/>
      <c r="R525" s="651"/>
      <c r="S525" s="651"/>
      <c r="T525" s="651"/>
      <c r="U525" s="651"/>
      <c r="V525" s="651"/>
      <c r="W525" s="651"/>
      <c r="X525" s="651"/>
      <c r="Y525" s="651"/>
      <c r="Z525" s="651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651"/>
      <c r="BL525" s="651"/>
      <c r="BM525" s="651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  <c r="BX525" s="651"/>
      <c r="BY525" s="651"/>
      <c r="BZ525" s="651"/>
      <c r="CA525" s="651"/>
      <c r="CB525" s="651"/>
      <c r="CC525" s="651"/>
      <c r="CD525" s="651"/>
      <c r="CE525" s="651"/>
      <c r="CF525" s="651"/>
      <c r="CG525" s="651"/>
      <c r="CH525" s="651"/>
      <c r="CI525" s="651"/>
      <c r="CJ525" s="651"/>
      <c r="CK525" s="651"/>
      <c r="CL525" s="651"/>
      <c r="CM525" s="651"/>
      <c r="CN525" s="651"/>
      <c r="CO525" s="651"/>
      <c r="CP525" s="651"/>
      <c r="CQ525" s="651"/>
      <c r="CR525" s="651"/>
      <c r="CS525" s="651"/>
      <c r="CT525" s="651"/>
      <c r="CU525" s="651"/>
      <c r="CV525" s="651"/>
      <c r="CW525" s="651"/>
      <c r="CX525" s="651"/>
      <c r="CY525" s="651"/>
      <c r="CZ525" s="651"/>
      <c r="DA525" s="651"/>
      <c r="DB525" s="651"/>
      <c r="DC525" s="651"/>
      <c r="DD525" s="651"/>
      <c r="DE525" s="651"/>
      <c r="DF525" s="651"/>
      <c r="DG525" s="651"/>
      <c r="DH525" s="651"/>
      <c r="DI525" s="651"/>
      <c r="DJ525" s="651"/>
      <c r="DK525" s="651"/>
      <c r="DL525" s="651"/>
      <c r="DM525" s="651"/>
      <c r="DN525" s="651"/>
      <c r="DO525" s="651"/>
      <c r="DP525" s="651"/>
      <c r="DQ525" s="651"/>
      <c r="DR525" s="651"/>
      <c r="DS525" s="651"/>
      <c r="DT525" s="651"/>
      <c r="DU525" s="651"/>
      <c r="DV525" s="651"/>
      <c r="DW525" s="651"/>
      <c r="DX525" s="651"/>
      <c r="DY525" s="651"/>
    </row>
    <row r="526" ht="12.0" customHeight="1">
      <c r="A526" s="651"/>
      <c r="B526" s="651"/>
      <c r="C526" s="651"/>
      <c r="D526" s="651"/>
      <c r="E526" s="651"/>
      <c r="F526" s="651"/>
      <c r="G526" s="651"/>
      <c r="H526" s="651"/>
      <c r="I526" s="651"/>
      <c r="J526" s="651"/>
      <c r="K526" s="651"/>
      <c r="L526" s="651"/>
      <c r="M526" s="651"/>
      <c r="N526" s="651"/>
      <c r="O526" s="651"/>
      <c r="P526" s="651"/>
      <c r="Q526" s="651"/>
      <c r="R526" s="651"/>
      <c r="S526" s="651"/>
      <c r="T526" s="651"/>
      <c r="U526" s="651"/>
      <c r="V526" s="651"/>
      <c r="W526" s="651"/>
      <c r="X526" s="651"/>
      <c r="Y526" s="651"/>
      <c r="Z526" s="651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51"/>
      <c r="BL526" s="651"/>
      <c r="BM526" s="651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  <c r="BX526" s="651"/>
      <c r="BY526" s="651"/>
      <c r="BZ526" s="651"/>
      <c r="CA526" s="651"/>
      <c r="CB526" s="651"/>
      <c r="CC526" s="651"/>
      <c r="CD526" s="651"/>
      <c r="CE526" s="651"/>
      <c r="CF526" s="651"/>
      <c r="CG526" s="651"/>
      <c r="CH526" s="651"/>
      <c r="CI526" s="651"/>
      <c r="CJ526" s="651"/>
      <c r="CK526" s="651"/>
      <c r="CL526" s="651"/>
      <c r="CM526" s="651"/>
      <c r="CN526" s="651"/>
      <c r="CO526" s="651"/>
      <c r="CP526" s="651"/>
      <c r="CQ526" s="651"/>
      <c r="CR526" s="651"/>
      <c r="CS526" s="651"/>
      <c r="CT526" s="651"/>
      <c r="CU526" s="651"/>
      <c r="CV526" s="651"/>
      <c r="CW526" s="651"/>
      <c r="CX526" s="651"/>
      <c r="CY526" s="651"/>
      <c r="CZ526" s="651"/>
      <c r="DA526" s="651"/>
      <c r="DB526" s="651"/>
      <c r="DC526" s="651"/>
      <c r="DD526" s="651"/>
      <c r="DE526" s="651"/>
      <c r="DF526" s="651"/>
      <c r="DG526" s="651"/>
      <c r="DH526" s="651"/>
      <c r="DI526" s="651"/>
      <c r="DJ526" s="651"/>
      <c r="DK526" s="651"/>
      <c r="DL526" s="651"/>
      <c r="DM526" s="651"/>
      <c r="DN526" s="651"/>
      <c r="DO526" s="651"/>
      <c r="DP526" s="651"/>
      <c r="DQ526" s="651"/>
      <c r="DR526" s="651"/>
      <c r="DS526" s="651"/>
      <c r="DT526" s="651"/>
      <c r="DU526" s="651"/>
      <c r="DV526" s="651"/>
      <c r="DW526" s="651"/>
      <c r="DX526" s="651"/>
      <c r="DY526" s="651"/>
    </row>
    <row r="527" ht="12.0" customHeight="1">
      <c r="A527" s="651"/>
      <c r="B527" s="651"/>
      <c r="C527" s="651"/>
      <c r="D527" s="651"/>
      <c r="E527" s="651"/>
      <c r="F527" s="651"/>
      <c r="G527" s="651"/>
      <c r="H527" s="651"/>
      <c r="I527" s="651"/>
      <c r="J527" s="651"/>
      <c r="K527" s="651"/>
      <c r="L527" s="651"/>
      <c r="M527" s="651"/>
      <c r="N527" s="651"/>
      <c r="O527" s="651"/>
      <c r="P527" s="651"/>
      <c r="Q527" s="651"/>
      <c r="R527" s="651"/>
      <c r="S527" s="651"/>
      <c r="T527" s="651"/>
      <c r="U527" s="651"/>
      <c r="V527" s="651"/>
      <c r="W527" s="651"/>
      <c r="X527" s="651"/>
      <c r="Y527" s="651"/>
      <c r="Z527" s="651"/>
      <c r="AA527" s="651"/>
      <c r="AB527" s="651"/>
      <c r="AC527" s="651"/>
      <c r="AD527" s="651"/>
      <c r="AE527" s="651"/>
      <c r="AF527" s="651"/>
      <c r="AG527" s="651"/>
      <c r="AH527" s="651"/>
      <c r="AI527" s="651"/>
      <c r="AJ527" s="651"/>
      <c r="AK527" s="651"/>
      <c r="AL527" s="651"/>
      <c r="AM527" s="651"/>
      <c r="AN527" s="651"/>
      <c r="AO527" s="651"/>
      <c r="AP527" s="651"/>
      <c r="AQ527" s="651"/>
      <c r="AR527" s="651"/>
      <c r="AS527" s="651"/>
      <c r="AT527" s="651"/>
      <c r="AU527" s="651"/>
      <c r="AV527" s="651"/>
      <c r="AW527" s="651"/>
      <c r="AX527" s="651"/>
      <c r="AY527" s="651"/>
      <c r="AZ527" s="651"/>
      <c r="BA527" s="651"/>
      <c r="BB527" s="651"/>
      <c r="BC527" s="651"/>
      <c r="BD527" s="651"/>
      <c r="BE527" s="651"/>
      <c r="BF527" s="651"/>
      <c r="BG527" s="651"/>
      <c r="BH527" s="651"/>
      <c r="BI527" s="651"/>
      <c r="BJ527" s="651"/>
      <c r="BK527" s="651"/>
      <c r="BL527" s="651"/>
      <c r="BM527" s="651"/>
      <c r="BN527" s="651"/>
      <c r="BO527" s="651"/>
      <c r="BP527" s="651"/>
      <c r="BQ527" s="651"/>
      <c r="BR527" s="651"/>
      <c r="BS527" s="651"/>
      <c r="BT527" s="651"/>
      <c r="BU527" s="651"/>
      <c r="BV527" s="651"/>
      <c r="BW527" s="651"/>
      <c r="BX527" s="651"/>
      <c r="BY527" s="651"/>
      <c r="BZ527" s="651"/>
      <c r="CA527" s="651"/>
      <c r="CB527" s="651"/>
      <c r="CC527" s="651"/>
      <c r="CD527" s="651"/>
      <c r="CE527" s="651"/>
      <c r="CF527" s="651"/>
      <c r="CG527" s="651"/>
      <c r="CH527" s="651"/>
      <c r="CI527" s="651"/>
      <c r="CJ527" s="651"/>
      <c r="CK527" s="651"/>
      <c r="CL527" s="651"/>
      <c r="CM527" s="651"/>
      <c r="CN527" s="651"/>
      <c r="CO527" s="651"/>
      <c r="CP527" s="651"/>
      <c r="CQ527" s="651"/>
      <c r="CR527" s="651"/>
      <c r="CS527" s="651"/>
      <c r="CT527" s="651"/>
      <c r="CU527" s="651"/>
      <c r="CV527" s="651"/>
      <c r="CW527" s="651"/>
      <c r="CX527" s="651"/>
      <c r="CY527" s="651"/>
      <c r="CZ527" s="651"/>
      <c r="DA527" s="651"/>
      <c r="DB527" s="651"/>
      <c r="DC527" s="651"/>
      <c r="DD527" s="651"/>
      <c r="DE527" s="651"/>
      <c r="DF527" s="651"/>
      <c r="DG527" s="651"/>
      <c r="DH527" s="651"/>
      <c r="DI527" s="651"/>
      <c r="DJ527" s="651"/>
      <c r="DK527" s="651"/>
      <c r="DL527" s="651"/>
      <c r="DM527" s="651"/>
      <c r="DN527" s="651"/>
      <c r="DO527" s="651"/>
      <c r="DP527" s="651"/>
      <c r="DQ527" s="651"/>
      <c r="DR527" s="651"/>
      <c r="DS527" s="651"/>
      <c r="DT527" s="651"/>
      <c r="DU527" s="651"/>
      <c r="DV527" s="651"/>
      <c r="DW527" s="651"/>
      <c r="DX527" s="651"/>
      <c r="DY527" s="651"/>
    </row>
    <row r="528" ht="12.0" customHeight="1">
      <c r="A528" s="651"/>
      <c r="B528" s="651"/>
      <c r="C528" s="651"/>
      <c r="D528" s="651"/>
      <c r="E528" s="651"/>
      <c r="F528" s="651"/>
      <c r="G528" s="651"/>
      <c r="H528" s="651"/>
      <c r="I528" s="651"/>
      <c r="J528" s="651"/>
      <c r="K528" s="651"/>
      <c r="L528" s="651"/>
      <c r="M528" s="651"/>
      <c r="N528" s="651"/>
      <c r="O528" s="651"/>
      <c r="P528" s="651"/>
      <c r="Q528" s="651"/>
      <c r="R528" s="651"/>
      <c r="S528" s="651"/>
      <c r="T528" s="651"/>
      <c r="U528" s="651"/>
      <c r="V528" s="651"/>
      <c r="W528" s="651"/>
      <c r="X528" s="651"/>
      <c r="Y528" s="651"/>
      <c r="Z528" s="651"/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651"/>
      <c r="BL528" s="651"/>
      <c r="BM528" s="651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  <c r="BX528" s="651"/>
      <c r="BY528" s="651"/>
      <c r="BZ528" s="651"/>
      <c r="CA528" s="651"/>
      <c r="CB528" s="651"/>
      <c r="CC528" s="651"/>
      <c r="CD528" s="651"/>
      <c r="CE528" s="651"/>
      <c r="CF528" s="651"/>
      <c r="CG528" s="651"/>
      <c r="CH528" s="651"/>
      <c r="CI528" s="651"/>
      <c r="CJ528" s="651"/>
      <c r="CK528" s="651"/>
      <c r="CL528" s="651"/>
      <c r="CM528" s="651"/>
      <c r="CN528" s="651"/>
      <c r="CO528" s="651"/>
      <c r="CP528" s="651"/>
      <c r="CQ528" s="651"/>
      <c r="CR528" s="651"/>
      <c r="CS528" s="651"/>
      <c r="CT528" s="651"/>
      <c r="CU528" s="651"/>
      <c r="CV528" s="651"/>
      <c r="CW528" s="651"/>
      <c r="CX528" s="651"/>
      <c r="CY528" s="651"/>
      <c r="CZ528" s="651"/>
      <c r="DA528" s="651"/>
      <c r="DB528" s="651"/>
      <c r="DC528" s="651"/>
      <c r="DD528" s="651"/>
      <c r="DE528" s="651"/>
      <c r="DF528" s="651"/>
      <c r="DG528" s="651"/>
      <c r="DH528" s="651"/>
      <c r="DI528" s="651"/>
      <c r="DJ528" s="651"/>
      <c r="DK528" s="651"/>
      <c r="DL528" s="651"/>
      <c r="DM528" s="651"/>
      <c r="DN528" s="651"/>
      <c r="DO528" s="651"/>
      <c r="DP528" s="651"/>
      <c r="DQ528" s="651"/>
      <c r="DR528" s="651"/>
      <c r="DS528" s="651"/>
      <c r="DT528" s="651"/>
      <c r="DU528" s="651"/>
      <c r="DV528" s="651"/>
      <c r="DW528" s="651"/>
      <c r="DX528" s="651"/>
      <c r="DY528" s="651"/>
    </row>
    <row r="529" ht="12.0" customHeight="1">
      <c r="A529" s="651"/>
      <c r="B529" s="651"/>
      <c r="C529" s="651"/>
      <c r="D529" s="651"/>
      <c r="E529" s="651"/>
      <c r="F529" s="651"/>
      <c r="G529" s="651"/>
      <c r="H529" s="651"/>
      <c r="I529" s="651"/>
      <c r="J529" s="651"/>
      <c r="K529" s="651"/>
      <c r="L529" s="651"/>
      <c r="M529" s="651"/>
      <c r="N529" s="651"/>
      <c r="O529" s="651"/>
      <c r="P529" s="651"/>
      <c r="Q529" s="651"/>
      <c r="R529" s="651"/>
      <c r="S529" s="651"/>
      <c r="T529" s="651"/>
      <c r="U529" s="651"/>
      <c r="V529" s="651"/>
      <c r="W529" s="651"/>
      <c r="X529" s="651"/>
      <c r="Y529" s="651"/>
      <c r="Z529" s="651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651"/>
      <c r="BL529" s="651"/>
      <c r="BM529" s="651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  <c r="BX529" s="651"/>
      <c r="BY529" s="651"/>
      <c r="BZ529" s="651"/>
      <c r="CA529" s="651"/>
      <c r="CB529" s="651"/>
      <c r="CC529" s="651"/>
      <c r="CD529" s="651"/>
      <c r="CE529" s="651"/>
      <c r="CF529" s="651"/>
      <c r="CG529" s="651"/>
      <c r="CH529" s="651"/>
      <c r="CI529" s="651"/>
      <c r="CJ529" s="651"/>
      <c r="CK529" s="651"/>
      <c r="CL529" s="651"/>
      <c r="CM529" s="651"/>
      <c r="CN529" s="651"/>
      <c r="CO529" s="651"/>
      <c r="CP529" s="651"/>
      <c r="CQ529" s="651"/>
      <c r="CR529" s="651"/>
      <c r="CS529" s="651"/>
      <c r="CT529" s="651"/>
      <c r="CU529" s="651"/>
      <c r="CV529" s="651"/>
      <c r="CW529" s="651"/>
      <c r="CX529" s="651"/>
      <c r="CY529" s="651"/>
      <c r="CZ529" s="651"/>
      <c r="DA529" s="651"/>
      <c r="DB529" s="651"/>
      <c r="DC529" s="651"/>
      <c r="DD529" s="651"/>
      <c r="DE529" s="651"/>
      <c r="DF529" s="651"/>
      <c r="DG529" s="651"/>
      <c r="DH529" s="651"/>
      <c r="DI529" s="651"/>
      <c r="DJ529" s="651"/>
      <c r="DK529" s="651"/>
      <c r="DL529" s="651"/>
      <c r="DM529" s="651"/>
      <c r="DN529" s="651"/>
      <c r="DO529" s="651"/>
      <c r="DP529" s="651"/>
      <c r="DQ529" s="651"/>
      <c r="DR529" s="651"/>
      <c r="DS529" s="651"/>
      <c r="DT529" s="651"/>
      <c r="DU529" s="651"/>
      <c r="DV529" s="651"/>
      <c r="DW529" s="651"/>
      <c r="DX529" s="651"/>
      <c r="DY529" s="651"/>
    </row>
    <row r="530" ht="12.0" customHeight="1">
      <c r="A530" s="651"/>
      <c r="B530" s="651"/>
      <c r="C530" s="651"/>
      <c r="D530" s="651"/>
      <c r="E530" s="651"/>
      <c r="F530" s="651"/>
      <c r="G530" s="651"/>
      <c r="H530" s="651"/>
      <c r="I530" s="651"/>
      <c r="J530" s="651"/>
      <c r="K530" s="651"/>
      <c r="L530" s="651"/>
      <c r="M530" s="651"/>
      <c r="N530" s="651"/>
      <c r="O530" s="651"/>
      <c r="P530" s="651"/>
      <c r="Q530" s="651"/>
      <c r="R530" s="651"/>
      <c r="S530" s="651"/>
      <c r="T530" s="651"/>
      <c r="U530" s="651"/>
      <c r="V530" s="651"/>
      <c r="W530" s="651"/>
      <c r="X530" s="651"/>
      <c r="Y530" s="651"/>
      <c r="Z530" s="651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651"/>
      <c r="BL530" s="651"/>
      <c r="BM530" s="651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  <c r="BX530" s="651"/>
      <c r="BY530" s="651"/>
      <c r="BZ530" s="651"/>
      <c r="CA530" s="651"/>
      <c r="CB530" s="651"/>
      <c r="CC530" s="651"/>
      <c r="CD530" s="651"/>
      <c r="CE530" s="651"/>
      <c r="CF530" s="651"/>
      <c r="CG530" s="651"/>
      <c r="CH530" s="651"/>
      <c r="CI530" s="651"/>
      <c r="CJ530" s="651"/>
      <c r="CK530" s="651"/>
      <c r="CL530" s="651"/>
      <c r="CM530" s="651"/>
      <c r="CN530" s="651"/>
      <c r="CO530" s="651"/>
      <c r="CP530" s="651"/>
      <c r="CQ530" s="651"/>
      <c r="CR530" s="651"/>
      <c r="CS530" s="651"/>
      <c r="CT530" s="651"/>
      <c r="CU530" s="651"/>
      <c r="CV530" s="651"/>
      <c r="CW530" s="651"/>
      <c r="CX530" s="651"/>
      <c r="CY530" s="651"/>
      <c r="CZ530" s="651"/>
      <c r="DA530" s="651"/>
      <c r="DB530" s="651"/>
      <c r="DC530" s="651"/>
      <c r="DD530" s="651"/>
      <c r="DE530" s="651"/>
      <c r="DF530" s="651"/>
      <c r="DG530" s="651"/>
      <c r="DH530" s="651"/>
      <c r="DI530" s="651"/>
      <c r="DJ530" s="651"/>
      <c r="DK530" s="651"/>
      <c r="DL530" s="651"/>
      <c r="DM530" s="651"/>
      <c r="DN530" s="651"/>
      <c r="DO530" s="651"/>
      <c r="DP530" s="651"/>
      <c r="DQ530" s="651"/>
      <c r="DR530" s="651"/>
      <c r="DS530" s="651"/>
      <c r="DT530" s="651"/>
      <c r="DU530" s="651"/>
      <c r="DV530" s="651"/>
      <c r="DW530" s="651"/>
      <c r="DX530" s="651"/>
      <c r="DY530" s="651"/>
    </row>
    <row r="531" ht="12.0" customHeight="1">
      <c r="A531" s="651"/>
      <c r="B531" s="651"/>
      <c r="C531" s="651"/>
      <c r="D531" s="651"/>
      <c r="E531" s="651"/>
      <c r="F531" s="651"/>
      <c r="G531" s="651"/>
      <c r="H531" s="651"/>
      <c r="I531" s="651"/>
      <c r="J531" s="651"/>
      <c r="K531" s="651"/>
      <c r="L531" s="651"/>
      <c r="M531" s="651"/>
      <c r="N531" s="651"/>
      <c r="O531" s="651"/>
      <c r="P531" s="651"/>
      <c r="Q531" s="651"/>
      <c r="R531" s="651"/>
      <c r="S531" s="651"/>
      <c r="T531" s="651"/>
      <c r="U531" s="651"/>
      <c r="V531" s="651"/>
      <c r="W531" s="651"/>
      <c r="X531" s="651"/>
      <c r="Y531" s="651"/>
      <c r="Z531" s="651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51"/>
      <c r="BL531" s="651"/>
      <c r="BM531" s="651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  <c r="BX531" s="651"/>
      <c r="BY531" s="651"/>
      <c r="BZ531" s="651"/>
      <c r="CA531" s="651"/>
      <c r="CB531" s="651"/>
      <c r="CC531" s="651"/>
      <c r="CD531" s="651"/>
      <c r="CE531" s="651"/>
      <c r="CF531" s="651"/>
      <c r="CG531" s="651"/>
      <c r="CH531" s="651"/>
      <c r="CI531" s="651"/>
      <c r="CJ531" s="651"/>
      <c r="CK531" s="651"/>
      <c r="CL531" s="651"/>
      <c r="CM531" s="651"/>
      <c r="CN531" s="651"/>
      <c r="CO531" s="651"/>
      <c r="CP531" s="651"/>
      <c r="CQ531" s="651"/>
      <c r="CR531" s="651"/>
      <c r="CS531" s="651"/>
      <c r="CT531" s="651"/>
      <c r="CU531" s="651"/>
      <c r="CV531" s="651"/>
      <c r="CW531" s="651"/>
      <c r="CX531" s="651"/>
      <c r="CY531" s="651"/>
      <c r="CZ531" s="651"/>
      <c r="DA531" s="651"/>
      <c r="DB531" s="651"/>
      <c r="DC531" s="651"/>
      <c r="DD531" s="651"/>
      <c r="DE531" s="651"/>
      <c r="DF531" s="651"/>
      <c r="DG531" s="651"/>
      <c r="DH531" s="651"/>
      <c r="DI531" s="651"/>
      <c r="DJ531" s="651"/>
      <c r="DK531" s="651"/>
      <c r="DL531" s="651"/>
      <c r="DM531" s="651"/>
      <c r="DN531" s="651"/>
      <c r="DO531" s="651"/>
      <c r="DP531" s="651"/>
      <c r="DQ531" s="651"/>
      <c r="DR531" s="651"/>
      <c r="DS531" s="651"/>
      <c r="DT531" s="651"/>
      <c r="DU531" s="651"/>
      <c r="DV531" s="651"/>
      <c r="DW531" s="651"/>
      <c r="DX531" s="651"/>
      <c r="DY531" s="651"/>
    </row>
    <row r="532" ht="12.0" customHeight="1">
      <c r="A532" s="651"/>
      <c r="B532" s="651"/>
      <c r="C532" s="651"/>
      <c r="D532" s="651"/>
      <c r="E532" s="651"/>
      <c r="F532" s="651"/>
      <c r="G532" s="651"/>
      <c r="H532" s="651"/>
      <c r="I532" s="651"/>
      <c r="J532" s="651"/>
      <c r="K532" s="651"/>
      <c r="L532" s="651"/>
      <c r="M532" s="651"/>
      <c r="N532" s="651"/>
      <c r="O532" s="651"/>
      <c r="P532" s="651"/>
      <c r="Q532" s="651"/>
      <c r="R532" s="651"/>
      <c r="S532" s="651"/>
      <c r="T532" s="651"/>
      <c r="U532" s="651"/>
      <c r="V532" s="651"/>
      <c r="W532" s="651"/>
      <c r="X532" s="651"/>
      <c r="Y532" s="651"/>
      <c r="Z532" s="651"/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651"/>
      <c r="BL532" s="651"/>
      <c r="BM532" s="651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  <c r="BX532" s="651"/>
      <c r="BY532" s="651"/>
      <c r="BZ532" s="651"/>
      <c r="CA532" s="651"/>
      <c r="CB532" s="651"/>
      <c r="CC532" s="651"/>
      <c r="CD532" s="651"/>
      <c r="CE532" s="651"/>
      <c r="CF532" s="651"/>
      <c r="CG532" s="651"/>
      <c r="CH532" s="651"/>
      <c r="CI532" s="651"/>
      <c r="CJ532" s="651"/>
      <c r="CK532" s="651"/>
      <c r="CL532" s="651"/>
      <c r="CM532" s="651"/>
      <c r="CN532" s="651"/>
      <c r="CO532" s="651"/>
      <c r="CP532" s="651"/>
      <c r="CQ532" s="651"/>
      <c r="CR532" s="651"/>
      <c r="CS532" s="651"/>
      <c r="CT532" s="651"/>
      <c r="CU532" s="651"/>
      <c r="CV532" s="651"/>
      <c r="CW532" s="651"/>
      <c r="CX532" s="651"/>
      <c r="CY532" s="651"/>
      <c r="CZ532" s="651"/>
      <c r="DA532" s="651"/>
      <c r="DB532" s="651"/>
      <c r="DC532" s="651"/>
      <c r="DD532" s="651"/>
      <c r="DE532" s="651"/>
      <c r="DF532" s="651"/>
      <c r="DG532" s="651"/>
      <c r="DH532" s="651"/>
      <c r="DI532" s="651"/>
      <c r="DJ532" s="651"/>
      <c r="DK532" s="651"/>
      <c r="DL532" s="651"/>
      <c r="DM532" s="651"/>
      <c r="DN532" s="651"/>
      <c r="DO532" s="651"/>
      <c r="DP532" s="651"/>
      <c r="DQ532" s="651"/>
      <c r="DR532" s="651"/>
      <c r="DS532" s="651"/>
      <c r="DT532" s="651"/>
      <c r="DU532" s="651"/>
      <c r="DV532" s="651"/>
      <c r="DW532" s="651"/>
      <c r="DX532" s="651"/>
      <c r="DY532" s="651"/>
    </row>
    <row r="533" ht="12.0" customHeight="1">
      <c r="A533" s="651"/>
      <c r="B533" s="651"/>
      <c r="C533" s="651"/>
      <c r="D533" s="651"/>
      <c r="E533" s="651"/>
      <c r="F533" s="651"/>
      <c r="G533" s="651"/>
      <c r="H533" s="651"/>
      <c r="I533" s="651"/>
      <c r="J533" s="651"/>
      <c r="K533" s="651"/>
      <c r="L533" s="651"/>
      <c r="M533" s="651"/>
      <c r="N533" s="651"/>
      <c r="O533" s="651"/>
      <c r="P533" s="651"/>
      <c r="Q533" s="651"/>
      <c r="R533" s="651"/>
      <c r="S533" s="651"/>
      <c r="T533" s="651"/>
      <c r="U533" s="651"/>
      <c r="V533" s="651"/>
      <c r="W533" s="651"/>
      <c r="X533" s="651"/>
      <c r="Y533" s="651"/>
      <c r="Z533" s="651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651"/>
      <c r="BL533" s="651"/>
      <c r="BM533" s="651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  <c r="BX533" s="651"/>
      <c r="BY533" s="651"/>
      <c r="BZ533" s="651"/>
      <c r="CA533" s="651"/>
      <c r="CB533" s="651"/>
      <c r="CC533" s="651"/>
      <c r="CD533" s="651"/>
      <c r="CE533" s="651"/>
      <c r="CF533" s="651"/>
      <c r="CG533" s="651"/>
      <c r="CH533" s="651"/>
      <c r="CI533" s="651"/>
      <c r="CJ533" s="651"/>
      <c r="CK533" s="651"/>
      <c r="CL533" s="651"/>
      <c r="CM533" s="651"/>
      <c r="CN533" s="651"/>
      <c r="CO533" s="651"/>
      <c r="CP533" s="651"/>
      <c r="CQ533" s="651"/>
      <c r="CR533" s="651"/>
      <c r="CS533" s="651"/>
      <c r="CT533" s="651"/>
      <c r="CU533" s="651"/>
      <c r="CV533" s="651"/>
      <c r="CW533" s="651"/>
      <c r="CX533" s="651"/>
      <c r="CY533" s="651"/>
      <c r="CZ533" s="651"/>
      <c r="DA533" s="651"/>
      <c r="DB533" s="651"/>
      <c r="DC533" s="651"/>
      <c r="DD533" s="651"/>
      <c r="DE533" s="651"/>
      <c r="DF533" s="651"/>
      <c r="DG533" s="651"/>
      <c r="DH533" s="651"/>
      <c r="DI533" s="651"/>
      <c r="DJ533" s="651"/>
      <c r="DK533" s="651"/>
      <c r="DL533" s="651"/>
      <c r="DM533" s="651"/>
      <c r="DN533" s="651"/>
      <c r="DO533" s="651"/>
      <c r="DP533" s="651"/>
      <c r="DQ533" s="651"/>
      <c r="DR533" s="651"/>
      <c r="DS533" s="651"/>
      <c r="DT533" s="651"/>
      <c r="DU533" s="651"/>
      <c r="DV533" s="651"/>
      <c r="DW533" s="651"/>
      <c r="DX533" s="651"/>
      <c r="DY533" s="651"/>
    </row>
    <row r="534" ht="12.0" customHeight="1">
      <c r="A534" s="651"/>
      <c r="B534" s="651"/>
      <c r="C534" s="651"/>
      <c r="D534" s="651"/>
      <c r="E534" s="651"/>
      <c r="F534" s="651"/>
      <c r="G534" s="651"/>
      <c r="H534" s="651"/>
      <c r="I534" s="651"/>
      <c r="J534" s="651"/>
      <c r="K534" s="651"/>
      <c r="L534" s="651"/>
      <c r="M534" s="651"/>
      <c r="N534" s="651"/>
      <c r="O534" s="651"/>
      <c r="P534" s="651"/>
      <c r="Q534" s="651"/>
      <c r="R534" s="651"/>
      <c r="S534" s="651"/>
      <c r="T534" s="651"/>
      <c r="U534" s="651"/>
      <c r="V534" s="651"/>
      <c r="W534" s="651"/>
      <c r="X534" s="651"/>
      <c r="Y534" s="651"/>
      <c r="Z534" s="651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651"/>
      <c r="BL534" s="651"/>
      <c r="BM534" s="651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  <c r="BX534" s="651"/>
      <c r="BY534" s="651"/>
      <c r="BZ534" s="651"/>
      <c r="CA534" s="651"/>
      <c r="CB534" s="651"/>
      <c r="CC534" s="651"/>
      <c r="CD534" s="651"/>
      <c r="CE534" s="651"/>
      <c r="CF534" s="651"/>
      <c r="CG534" s="651"/>
      <c r="CH534" s="651"/>
      <c r="CI534" s="651"/>
      <c r="CJ534" s="651"/>
      <c r="CK534" s="651"/>
      <c r="CL534" s="651"/>
      <c r="CM534" s="651"/>
      <c r="CN534" s="651"/>
      <c r="CO534" s="651"/>
      <c r="CP534" s="651"/>
      <c r="CQ534" s="651"/>
      <c r="CR534" s="651"/>
      <c r="CS534" s="651"/>
      <c r="CT534" s="651"/>
      <c r="CU534" s="651"/>
      <c r="CV534" s="651"/>
      <c r="CW534" s="651"/>
      <c r="CX534" s="651"/>
      <c r="CY534" s="651"/>
      <c r="CZ534" s="651"/>
      <c r="DA534" s="651"/>
      <c r="DB534" s="651"/>
      <c r="DC534" s="651"/>
      <c r="DD534" s="651"/>
      <c r="DE534" s="651"/>
      <c r="DF534" s="651"/>
      <c r="DG534" s="651"/>
      <c r="DH534" s="651"/>
      <c r="DI534" s="651"/>
      <c r="DJ534" s="651"/>
      <c r="DK534" s="651"/>
      <c r="DL534" s="651"/>
      <c r="DM534" s="651"/>
      <c r="DN534" s="651"/>
      <c r="DO534" s="651"/>
      <c r="DP534" s="651"/>
      <c r="DQ534" s="651"/>
      <c r="DR534" s="651"/>
      <c r="DS534" s="651"/>
      <c r="DT534" s="651"/>
      <c r="DU534" s="651"/>
      <c r="DV534" s="651"/>
      <c r="DW534" s="651"/>
      <c r="DX534" s="651"/>
      <c r="DY534" s="651"/>
    </row>
    <row r="535" ht="12.0" customHeight="1">
      <c r="A535" s="651"/>
      <c r="B535" s="651"/>
      <c r="C535" s="651"/>
      <c r="D535" s="651"/>
      <c r="E535" s="651"/>
      <c r="F535" s="651"/>
      <c r="G535" s="651"/>
      <c r="H535" s="651"/>
      <c r="I535" s="651"/>
      <c r="J535" s="651"/>
      <c r="K535" s="651"/>
      <c r="L535" s="651"/>
      <c r="M535" s="651"/>
      <c r="N535" s="651"/>
      <c r="O535" s="651"/>
      <c r="P535" s="651"/>
      <c r="Q535" s="651"/>
      <c r="R535" s="651"/>
      <c r="S535" s="651"/>
      <c r="T535" s="651"/>
      <c r="U535" s="651"/>
      <c r="V535" s="651"/>
      <c r="W535" s="651"/>
      <c r="X535" s="651"/>
      <c r="Y535" s="651"/>
      <c r="Z535" s="651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51"/>
      <c r="BL535" s="651"/>
      <c r="BM535" s="651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  <c r="BX535" s="651"/>
      <c r="BY535" s="651"/>
      <c r="BZ535" s="651"/>
      <c r="CA535" s="651"/>
      <c r="CB535" s="651"/>
      <c r="CC535" s="651"/>
      <c r="CD535" s="651"/>
      <c r="CE535" s="651"/>
      <c r="CF535" s="651"/>
      <c r="CG535" s="651"/>
      <c r="CH535" s="651"/>
      <c r="CI535" s="651"/>
      <c r="CJ535" s="651"/>
      <c r="CK535" s="651"/>
      <c r="CL535" s="651"/>
      <c r="CM535" s="651"/>
      <c r="CN535" s="651"/>
      <c r="CO535" s="651"/>
      <c r="CP535" s="651"/>
      <c r="CQ535" s="651"/>
      <c r="CR535" s="651"/>
      <c r="CS535" s="651"/>
      <c r="CT535" s="651"/>
      <c r="CU535" s="651"/>
      <c r="CV535" s="651"/>
      <c r="CW535" s="651"/>
      <c r="CX535" s="651"/>
      <c r="CY535" s="651"/>
      <c r="CZ535" s="651"/>
      <c r="DA535" s="651"/>
      <c r="DB535" s="651"/>
      <c r="DC535" s="651"/>
      <c r="DD535" s="651"/>
      <c r="DE535" s="651"/>
      <c r="DF535" s="651"/>
      <c r="DG535" s="651"/>
      <c r="DH535" s="651"/>
      <c r="DI535" s="651"/>
      <c r="DJ535" s="651"/>
      <c r="DK535" s="651"/>
      <c r="DL535" s="651"/>
      <c r="DM535" s="651"/>
      <c r="DN535" s="651"/>
      <c r="DO535" s="651"/>
      <c r="DP535" s="651"/>
      <c r="DQ535" s="651"/>
      <c r="DR535" s="651"/>
      <c r="DS535" s="651"/>
      <c r="DT535" s="651"/>
      <c r="DU535" s="651"/>
      <c r="DV535" s="651"/>
      <c r="DW535" s="651"/>
      <c r="DX535" s="651"/>
      <c r="DY535" s="651"/>
    </row>
    <row r="536" ht="12.0" customHeight="1">
      <c r="A536" s="651"/>
      <c r="B536" s="651"/>
      <c r="C536" s="651"/>
      <c r="D536" s="651"/>
      <c r="E536" s="651"/>
      <c r="F536" s="651"/>
      <c r="G536" s="651"/>
      <c r="H536" s="651"/>
      <c r="I536" s="651"/>
      <c r="J536" s="651"/>
      <c r="K536" s="651"/>
      <c r="L536" s="651"/>
      <c r="M536" s="651"/>
      <c r="N536" s="651"/>
      <c r="O536" s="651"/>
      <c r="P536" s="651"/>
      <c r="Q536" s="651"/>
      <c r="R536" s="651"/>
      <c r="S536" s="651"/>
      <c r="T536" s="651"/>
      <c r="U536" s="651"/>
      <c r="V536" s="651"/>
      <c r="W536" s="651"/>
      <c r="X536" s="651"/>
      <c r="Y536" s="651"/>
      <c r="Z536" s="651"/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651"/>
      <c r="BL536" s="651"/>
      <c r="BM536" s="651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  <c r="BX536" s="651"/>
      <c r="BY536" s="651"/>
      <c r="BZ536" s="651"/>
      <c r="CA536" s="651"/>
      <c r="CB536" s="651"/>
      <c r="CC536" s="651"/>
      <c r="CD536" s="651"/>
      <c r="CE536" s="651"/>
      <c r="CF536" s="651"/>
      <c r="CG536" s="651"/>
      <c r="CH536" s="651"/>
      <c r="CI536" s="651"/>
      <c r="CJ536" s="651"/>
      <c r="CK536" s="651"/>
      <c r="CL536" s="651"/>
      <c r="CM536" s="651"/>
      <c r="CN536" s="651"/>
      <c r="CO536" s="651"/>
      <c r="CP536" s="651"/>
      <c r="CQ536" s="651"/>
      <c r="CR536" s="651"/>
      <c r="CS536" s="651"/>
      <c r="CT536" s="651"/>
      <c r="CU536" s="651"/>
      <c r="CV536" s="651"/>
      <c r="CW536" s="651"/>
      <c r="CX536" s="651"/>
      <c r="CY536" s="651"/>
      <c r="CZ536" s="651"/>
      <c r="DA536" s="651"/>
      <c r="DB536" s="651"/>
      <c r="DC536" s="651"/>
      <c r="DD536" s="651"/>
      <c r="DE536" s="651"/>
      <c r="DF536" s="651"/>
      <c r="DG536" s="651"/>
      <c r="DH536" s="651"/>
      <c r="DI536" s="651"/>
      <c r="DJ536" s="651"/>
      <c r="DK536" s="651"/>
      <c r="DL536" s="651"/>
      <c r="DM536" s="651"/>
      <c r="DN536" s="651"/>
      <c r="DO536" s="651"/>
      <c r="DP536" s="651"/>
      <c r="DQ536" s="651"/>
      <c r="DR536" s="651"/>
      <c r="DS536" s="651"/>
      <c r="DT536" s="651"/>
      <c r="DU536" s="651"/>
      <c r="DV536" s="651"/>
      <c r="DW536" s="651"/>
      <c r="DX536" s="651"/>
      <c r="DY536" s="651"/>
    </row>
    <row r="537" ht="12.0" customHeight="1">
      <c r="A537" s="651"/>
      <c r="B537" s="651"/>
      <c r="C537" s="651"/>
      <c r="D537" s="651"/>
      <c r="E537" s="651"/>
      <c r="F537" s="651"/>
      <c r="G537" s="651"/>
      <c r="H537" s="651"/>
      <c r="I537" s="651"/>
      <c r="J537" s="651"/>
      <c r="K537" s="651"/>
      <c r="L537" s="651"/>
      <c r="M537" s="651"/>
      <c r="N537" s="651"/>
      <c r="O537" s="651"/>
      <c r="P537" s="651"/>
      <c r="Q537" s="651"/>
      <c r="R537" s="651"/>
      <c r="S537" s="651"/>
      <c r="T537" s="651"/>
      <c r="U537" s="651"/>
      <c r="V537" s="651"/>
      <c r="W537" s="651"/>
      <c r="X537" s="651"/>
      <c r="Y537" s="651"/>
      <c r="Z537" s="651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651"/>
      <c r="BL537" s="651"/>
      <c r="BM537" s="651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  <c r="BX537" s="651"/>
      <c r="BY537" s="651"/>
      <c r="BZ537" s="651"/>
      <c r="CA537" s="651"/>
      <c r="CB537" s="651"/>
      <c r="CC537" s="651"/>
      <c r="CD537" s="651"/>
      <c r="CE537" s="651"/>
      <c r="CF537" s="651"/>
      <c r="CG537" s="651"/>
      <c r="CH537" s="651"/>
      <c r="CI537" s="651"/>
      <c r="CJ537" s="651"/>
      <c r="CK537" s="651"/>
      <c r="CL537" s="651"/>
      <c r="CM537" s="651"/>
      <c r="CN537" s="651"/>
      <c r="CO537" s="651"/>
      <c r="CP537" s="651"/>
      <c r="CQ537" s="651"/>
      <c r="CR537" s="651"/>
      <c r="CS537" s="651"/>
      <c r="CT537" s="651"/>
      <c r="CU537" s="651"/>
      <c r="CV537" s="651"/>
      <c r="CW537" s="651"/>
      <c r="CX537" s="651"/>
      <c r="CY537" s="651"/>
      <c r="CZ537" s="651"/>
      <c r="DA537" s="651"/>
      <c r="DB537" s="651"/>
      <c r="DC537" s="651"/>
      <c r="DD537" s="651"/>
      <c r="DE537" s="651"/>
      <c r="DF537" s="651"/>
      <c r="DG537" s="651"/>
      <c r="DH537" s="651"/>
      <c r="DI537" s="651"/>
      <c r="DJ537" s="651"/>
      <c r="DK537" s="651"/>
      <c r="DL537" s="651"/>
      <c r="DM537" s="651"/>
      <c r="DN537" s="651"/>
      <c r="DO537" s="651"/>
      <c r="DP537" s="651"/>
      <c r="DQ537" s="651"/>
      <c r="DR537" s="651"/>
      <c r="DS537" s="651"/>
      <c r="DT537" s="651"/>
      <c r="DU537" s="651"/>
      <c r="DV537" s="651"/>
      <c r="DW537" s="651"/>
      <c r="DX537" s="651"/>
      <c r="DY537" s="651"/>
    </row>
    <row r="538" ht="12.0" customHeight="1">
      <c r="A538" s="651"/>
      <c r="B538" s="651"/>
      <c r="C538" s="651"/>
      <c r="D538" s="651"/>
      <c r="E538" s="651"/>
      <c r="F538" s="651"/>
      <c r="G538" s="651"/>
      <c r="H538" s="651"/>
      <c r="I538" s="651"/>
      <c r="J538" s="651"/>
      <c r="K538" s="651"/>
      <c r="L538" s="651"/>
      <c r="M538" s="651"/>
      <c r="N538" s="651"/>
      <c r="O538" s="651"/>
      <c r="P538" s="651"/>
      <c r="Q538" s="651"/>
      <c r="R538" s="651"/>
      <c r="S538" s="651"/>
      <c r="T538" s="651"/>
      <c r="U538" s="651"/>
      <c r="V538" s="651"/>
      <c r="W538" s="651"/>
      <c r="X538" s="651"/>
      <c r="Y538" s="651"/>
      <c r="Z538" s="651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651"/>
      <c r="BL538" s="651"/>
      <c r="BM538" s="651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  <c r="BX538" s="651"/>
      <c r="BY538" s="651"/>
      <c r="BZ538" s="651"/>
      <c r="CA538" s="651"/>
      <c r="CB538" s="651"/>
      <c r="CC538" s="651"/>
      <c r="CD538" s="651"/>
      <c r="CE538" s="651"/>
      <c r="CF538" s="651"/>
      <c r="CG538" s="651"/>
      <c r="CH538" s="651"/>
      <c r="CI538" s="651"/>
      <c r="CJ538" s="651"/>
      <c r="CK538" s="651"/>
      <c r="CL538" s="651"/>
      <c r="CM538" s="651"/>
      <c r="CN538" s="651"/>
      <c r="CO538" s="651"/>
      <c r="CP538" s="651"/>
      <c r="CQ538" s="651"/>
      <c r="CR538" s="651"/>
      <c r="CS538" s="651"/>
      <c r="CT538" s="651"/>
      <c r="CU538" s="651"/>
      <c r="CV538" s="651"/>
      <c r="CW538" s="651"/>
      <c r="CX538" s="651"/>
      <c r="CY538" s="651"/>
      <c r="CZ538" s="651"/>
      <c r="DA538" s="651"/>
      <c r="DB538" s="651"/>
      <c r="DC538" s="651"/>
      <c r="DD538" s="651"/>
      <c r="DE538" s="651"/>
      <c r="DF538" s="651"/>
      <c r="DG538" s="651"/>
      <c r="DH538" s="651"/>
      <c r="DI538" s="651"/>
      <c r="DJ538" s="651"/>
      <c r="DK538" s="651"/>
      <c r="DL538" s="651"/>
      <c r="DM538" s="651"/>
      <c r="DN538" s="651"/>
      <c r="DO538" s="651"/>
      <c r="DP538" s="651"/>
      <c r="DQ538" s="651"/>
      <c r="DR538" s="651"/>
      <c r="DS538" s="651"/>
      <c r="DT538" s="651"/>
      <c r="DU538" s="651"/>
      <c r="DV538" s="651"/>
      <c r="DW538" s="651"/>
      <c r="DX538" s="651"/>
      <c r="DY538" s="651"/>
    </row>
    <row r="539" ht="12.0" customHeight="1">
      <c r="A539" s="651"/>
      <c r="B539" s="651"/>
      <c r="C539" s="651"/>
      <c r="D539" s="651"/>
      <c r="E539" s="651"/>
      <c r="F539" s="651"/>
      <c r="G539" s="651"/>
      <c r="H539" s="651"/>
      <c r="I539" s="651"/>
      <c r="J539" s="651"/>
      <c r="K539" s="651"/>
      <c r="L539" s="651"/>
      <c r="M539" s="651"/>
      <c r="N539" s="651"/>
      <c r="O539" s="651"/>
      <c r="P539" s="651"/>
      <c r="Q539" s="651"/>
      <c r="R539" s="651"/>
      <c r="S539" s="651"/>
      <c r="T539" s="651"/>
      <c r="U539" s="651"/>
      <c r="V539" s="651"/>
      <c r="W539" s="651"/>
      <c r="X539" s="651"/>
      <c r="Y539" s="651"/>
      <c r="Z539" s="651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51"/>
      <c r="BL539" s="651"/>
      <c r="BM539" s="651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  <c r="BX539" s="651"/>
      <c r="BY539" s="651"/>
      <c r="BZ539" s="651"/>
      <c r="CA539" s="651"/>
      <c r="CB539" s="651"/>
      <c r="CC539" s="651"/>
      <c r="CD539" s="651"/>
      <c r="CE539" s="651"/>
      <c r="CF539" s="651"/>
      <c r="CG539" s="651"/>
      <c r="CH539" s="651"/>
      <c r="CI539" s="651"/>
      <c r="CJ539" s="651"/>
      <c r="CK539" s="651"/>
      <c r="CL539" s="651"/>
      <c r="CM539" s="651"/>
      <c r="CN539" s="651"/>
      <c r="CO539" s="651"/>
      <c r="CP539" s="651"/>
      <c r="CQ539" s="651"/>
      <c r="CR539" s="651"/>
      <c r="CS539" s="651"/>
      <c r="CT539" s="651"/>
      <c r="CU539" s="651"/>
      <c r="CV539" s="651"/>
      <c r="CW539" s="651"/>
      <c r="CX539" s="651"/>
      <c r="CY539" s="651"/>
      <c r="CZ539" s="651"/>
      <c r="DA539" s="651"/>
      <c r="DB539" s="651"/>
      <c r="DC539" s="651"/>
      <c r="DD539" s="651"/>
      <c r="DE539" s="651"/>
      <c r="DF539" s="651"/>
      <c r="DG539" s="651"/>
      <c r="DH539" s="651"/>
      <c r="DI539" s="651"/>
      <c r="DJ539" s="651"/>
      <c r="DK539" s="651"/>
      <c r="DL539" s="651"/>
      <c r="DM539" s="651"/>
      <c r="DN539" s="651"/>
      <c r="DO539" s="651"/>
      <c r="DP539" s="651"/>
      <c r="DQ539" s="651"/>
      <c r="DR539" s="651"/>
      <c r="DS539" s="651"/>
      <c r="DT539" s="651"/>
      <c r="DU539" s="651"/>
      <c r="DV539" s="651"/>
      <c r="DW539" s="651"/>
      <c r="DX539" s="651"/>
      <c r="DY539" s="651"/>
    </row>
    <row r="540" ht="12.0" customHeight="1">
      <c r="A540" s="651"/>
      <c r="B540" s="651"/>
      <c r="C540" s="651"/>
      <c r="D540" s="651"/>
      <c r="E540" s="651"/>
      <c r="F540" s="651"/>
      <c r="G540" s="651"/>
      <c r="H540" s="651"/>
      <c r="I540" s="651"/>
      <c r="J540" s="651"/>
      <c r="K540" s="651"/>
      <c r="L540" s="651"/>
      <c r="M540" s="651"/>
      <c r="N540" s="651"/>
      <c r="O540" s="651"/>
      <c r="P540" s="651"/>
      <c r="Q540" s="651"/>
      <c r="R540" s="651"/>
      <c r="S540" s="651"/>
      <c r="T540" s="651"/>
      <c r="U540" s="651"/>
      <c r="V540" s="651"/>
      <c r="W540" s="651"/>
      <c r="X540" s="651"/>
      <c r="Y540" s="651"/>
      <c r="Z540" s="651"/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651"/>
      <c r="BL540" s="651"/>
      <c r="BM540" s="651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  <c r="BX540" s="651"/>
      <c r="BY540" s="651"/>
      <c r="BZ540" s="651"/>
      <c r="CA540" s="651"/>
      <c r="CB540" s="651"/>
      <c r="CC540" s="651"/>
      <c r="CD540" s="651"/>
      <c r="CE540" s="651"/>
      <c r="CF540" s="651"/>
      <c r="CG540" s="651"/>
      <c r="CH540" s="651"/>
      <c r="CI540" s="651"/>
      <c r="CJ540" s="651"/>
      <c r="CK540" s="651"/>
      <c r="CL540" s="651"/>
      <c r="CM540" s="651"/>
      <c r="CN540" s="651"/>
      <c r="CO540" s="651"/>
      <c r="CP540" s="651"/>
      <c r="CQ540" s="651"/>
      <c r="CR540" s="651"/>
      <c r="CS540" s="651"/>
      <c r="CT540" s="651"/>
      <c r="CU540" s="651"/>
      <c r="CV540" s="651"/>
      <c r="CW540" s="651"/>
      <c r="CX540" s="651"/>
      <c r="CY540" s="651"/>
      <c r="CZ540" s="651"/>
      <c r="DA540" s="651"/>
      <c r="DB540" s="651"/>
      <c r="DC540" s="651"/>
      <c r="DD540" s="651"/>
      <c r="DE540" s="651"/>
      <c r="DF540" s="651"/>
      <c r="DG540" s="651"/>
      <c r="DH540" s="651"/>
      <c r="DI540" s="651"/>
      <c r="DJ540" s="651"/>
      <c r="DK540" s="651"/>
      <c r="DL540" s="651"/>
      <c r="DM540" s="651"/>
      <c r="DN540" s="651"/>
      <c r="DO540" s="651"/>
      <c r="DP540" s="651"/>
      <c r="DQ540" s="651"/>
      <c r="DR540" s="651"/>
      <c r="DS540" s="651"/>
      <c r="DT540" s="651"/>
      <c r="DU540" s="651"/>
      <c r="DV540" s="651"/>
      <c r="DW540" s="651"/>
      <c r="DX540" s="651"/>
      <c r="DY540" s="651"/>
    </row>
    <row r="541" ht="12.0" customHeight="1">
      <c r="A541" s="651"/>
      <c r="B541" s="651"/>
      <c r="C541" s="651"/>
      <c r="D541" s="651"/>
      <c r="E541" s="651"/>
      <c r="F541" s="651"/>
      <c r="G541" s="651"/>
      <c r="H541" s="651"/>
      <c r="I541" s="651"/>
      <c r="J541" s="651"/>
      <c r="K541" s="651"/>
      <c r="L541" s="651"/>
      <c r="M541" s="651"/>
      <c r="N541" s="651"/>
      <c r="O541" s="651"/>
      <c r="P541" s="651"/>
      <c r="Q541" s="651"/>
      <c r="R541" s="651"/>
      <c r="S541" s="651"/>
      <c r="T541" s="651"/>
      <c r="U541" s="651"/>
      <c r="V541" s="651"/>
      <c r="W541" s="651"/>
      <c r="X541" s="651"/>
      <c r="Y541" s="651"/>
      <c r="Z541" s="651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651"/>
      <c r="BL541" s="651"/>
      <c r="BM541" s="651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  <c r="BX541" s="651"/>
      <c r="BY541" s="651"/>
      <c r="BZ541" s="651"/>
      <c r="CA541" s="651"/>
      <c r="CB541" s="651"/>
      <c r="CC541" s="651"/>
      <c r="CD541" s="651"/>
      <c r="CE541" s="651"/>
      <c r="CF541" s="651"/>
      <c r="CG541" s="651"/>
      <c r="CH541" s="651"/>
      <c r="CI541" s="651"/>
      <c r="CJ541" s="651"/>
      <c r="CK541" s="651"/>
      <c r="CL541" s="651"/>
      <c r="CM541" s="651"/>
      <c r="CN541" s="651"/>
      <c r="CO541" s="651"/>
      <c r="CP541" s="651"/>
      <c r="CQ541" s="651"/>
      <c r="CR541" s="651"/>
      <c r="CS541" s="651"/>
      <c r="CT541" s="651"/>
      <c r="CU541" s="651"/>
      <c r="CV541" s="651"/>
      <c r="CW541" s="651"/>
      <c r="CX541" s="651"/>
      <c r="CY541" s="651"/>
      <c r="CZ541" s="651"/>
      <c r="DA541" s="651"/>
      <c r="DB541" s="651"/>
      <c r="DC541" s="651"/>
      <c r="DD541" s="651"/>
      <c r="DE541" s="651"/>
      <c r="DF541" s="651"/>
      <c r="DG541" s="651"/>
      <c r="DH541" s="651"/>
      <c r="DI541" s="651"/>
      <c r="DJ541" s="651"/>
      <c r="DK541" s="651"/>
      <c r="DL541" s="651"/>
      <c r="DM541" s="651"/>
      <c r="DN541" s="651"/>
      <c r="DO541" s="651"/>
      <c r="DP541" s="651"/>
      <c r="DQ541" s="651"/>
      <c r="DR541" s="651"/>
      <c r="DS541" s="651"/>
      <c r="DT541" s="651"/>
      <c r="DU541" s="651"/>
      <c r="DV541" s="651"/>
      <c r="DW541" s="651"/>
      <c r="DX541" s="651"/>
      <c r="DY541" s="651"/>
    </row>
    <row r="542" ht="12.0" customHeight="1">
      <c r="A542" s="651"/>
      <c r="B542" s="651"/>
      <c r="C542" s="651"/>
      <c r="D542" s="651"/>
      <c r="E542" s="651"/>
      <c r="F542" s="651"/>
      <c r="G542" s="651"/>
      <c r="H542" s="651"/>
      <c r="I542" s="651"/>
      <c r="J542" s="651"/>
      <c r="K542" s="651"/>
      <c r="L542" s="651"/>
      <c r="M542" s="651"/>
      <c r="N542" s="651"/>
      <c r="O542" s="651"/>
      <c r="P542" s="651"/>
      <c r="Q542" s="651"/>
      <c r="R542" s="651"/>
      <c r="S542" s="651"/>
      <c r="T542" s="651"/>
      <c r="U542" s="651"/>
      <c r="V542" s="651"/>
      <c r="W542" s="651"/>
      <c r="X542" s="651"/>
      <c r="Y542" s="651"/>
      <c r="Z542" s="651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651"/>
      <c r="BL542" s="651"/>
      <c r="BM542" s="651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  <c r="BX542" s="651"/>
      <c r="BY542" s="651"/>
      <c r="BZ542" s="651"/>
      <c r="CA542" s="651"/>
      <c r="CB542" s="651"/>
      <c r="CC542" s="651"/>
      <c r="CD542" s="651"/>
      <c r="CE542" s="651"/>
      <c r="CF542" s="651"/>
      <c r="CG542" s="651"/>
      <c r="CH542" s="651"/>
      <c r="CI542" s="651"/>
      <c r="CJ542" s="651"/>
      <c r="CK542" s="651"/>
      <c r="CL542" s="651"/>
      <c r="CM542" s="651"/>
      <c r="CN542" s="651"/>
      <c r="CO542" s="651"/>
      <c r="CP542" s="651"/>
      <c r="CQ542" s="651"/>
      <c r="CR542" s="651"/>
      <c r="CS542" s="651"/>
      <c r="CT542" s="651"/>
      <c r="CU542" s="651"/>
      <c r="CV542" s="651"/>
      <c r="CW542" s="651"/>
      <c r="CX542" s="651"/>
      <c r="CY542" s="651"/>
      <c r="CZ542" s="651"/>
      <c r="DA542" s="651"/>
      <c r="DB542" s="651"/>
      <c r="DC542" s="651"/>
      <c r="DD542" s="651"/>
      <c r="DE542" s="651"/>
      <c r="DF542" s="651"/>
      <c r="DG542" s="651"/>
      <c r="DH542" s="651"/>
      <c r="DI542" s="651"/>
      <c r="DJ542" s="651"/>
      <c r="DK542" s="651"/>
      <c r="DL542" s="651"/>
      <c r="DM542" s="651"/>
      <c r="DN542" s="651"/>
      <c r="DO542" s="651"/>
      <c r="DP542" s="651"/>
      <c r="DQ542" s="651"/>
      <c r="DR542" s="651"/>
      <c r="DS542" s="651"/>
      <c r="DT542" s="651"/>
      <c r="DU542" s="651"/>
      <c r="DV542" s="651"/>
      <c r="DW542" s="651"/>
      <c r="DX542" s="651"/>
      <c r="DY542" s="651"/>
    </row>
    <row r="543" ht="12.0" customHeight="1">
      <c r="A543" s="651"/>
      <c r="B543" s="651"/>
      <c r="C543" s="651"/>
      <c r="D543" s="651"/>
      <c r="E543" s="651"/>
      <c r="F543" s="651"/>
      <c r="G543" s="651"/>
      <c r="H543" s="651"/>
      <c r="I543" s="651"/>
      <c r="J543" s="651"/>
      <c r="K543" s="651"/>
      <c r="L543" s="651"/>
      <c r="M543" s="651"/>
      <c r="N543" s="651"/>
      <c r="O543" s="651"/>
      <c r="P543" s="651"/>
      <c r="Q543" s="651"/>
      <c r="R543" s="651"/>
      <c r="S543" s="651"/>
      <c r="T543" s="651"/>
      <c r="U543" s="651"/>
      <c r="V543" s="651"/>
      <c r="W543" s="651"/>
      <c r="X543" s="651"/>
      <c r="Y543" s="651"/>
      <c r="Z543" s="651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51"/>
      <c r="BL543" s="651"/>
      <c r="BM543" s="651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  <c r="BX543" s="651"/>
      <c r="BY543" s="651"/>
      <c r="BZ543" s="651"/>
      <c r="CA543" s="651"/>
      <c r="CB543" s="651"/>
      <c r="CC543" s="651"/>
      <c r="CD543" s="651"/>
      <c r="CE543" s="651"/>
      <c r="CF543" s="651"/>
      <c r="CG543" s="651"/>
      <c r="CH543" s="651"/>
      <c r="CI543" s="651"/>
      <c r="CJ543" s="651"/>
      <c r="CK543" s="651"/>
      <c r="CL543" s="651"/>
      <c r="CM543" s="651"/>
      <c r="CN543" s="651"/>
      <c r="CO543" s="651"/>
      <c r="CP543" s="651"/>
      <c r="CQ543" s="651"/>
      <c r="CR543" s="651"/>
      <c r="CS543" s="651"/>
      <c r="CT543" s="651"/>
      <c r="CU543" s="651"/>
      <c r="CV543" s="651"/>
      <c r="CW543" s="651"/>
      <c r="CX543" s="651"/>
      <c r="CY543" s="651"/>
      <c r="CZ543" s="651"/>
      <c r="DA543" s="651"/>
      <c r="DB543" s="651"/>
      <c r="DC543" s="651"/>
      <c r="DD543" s="651"/>
      <c r="DE543" s="651"/>
      <c r="DF543" s="651"/>
      <c r="DG543" s="651"/>
      <c r="DH543" s="651"/>
      <c r="DI543" s="651"/>
      <c r="DJ543" s="651"/>
      <c r="DK543" s="651"/>
      <c r="DL543" s="651"/>
      <c r="DM543" s="651"/>
      <c r="DN543" s="651"/>
      <c r="DO543" s="651"/>
      <c r="DP543" s="651"/>
      <c r="DQ543" s="651"/>
      <c r="DR543" s="651"/>
      <c r="DS543" s="651"/>
      <c r="DT543" s="651"/>
      <c r="DU543" s="651"/>
      <c r="DV543" s="651"/>
      <c r="DW543" s="651"/>
      <c r="DX543" s="651"/>
      <c r="DY543" s="651"/>
    </row>
    <row r="544" ht="12.0" customHeight="1">
      <c r="A544" s="651"/>
      <c r="B544" s="651"/>
      <c r="C544" s="651"/>
      <c r="D544" s="651"/>
      <c r="E544" s="651"/>
      <c r="F544" s="651"/>
      <c r="G544" s="651"/>
      <c r="H544" s="651"/>
      <c r="I544" s="651"/>
      <c r="J544" s="651"/>
      <c r="K544" s="651"/>
      <c r="L544" s="651"/>
      <c r="M544" s="651"/>
      <c r="N544" s="651"/>
      <c r="O544" s="651"/>
      <c r="P544" s="651"/>
      <c r="Q544" s="651"/>
      <c r="R544" s="651"/>
      <c r="S544" s="651"/>
      <c r="T544" s="651"/>
      <c r="U544" s="651"/>
      <c r="V544" s="651"/>
      <c r="W544" s="651"/>
      <c r="X544" s="651"/>
      <c r="Y544" s="651"/>
      <c r="Z544" s="651"/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651"/>
      <c r="BL544" s="651"/>
      <c r="BM544" s="651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  <c r="BX544" s="651"/>
      <c r="BY544" s="651"/>
      <c r="BZ544" s="651"/>
      <c r="CA544" s="651"/>
      <c r="CB544" s="651"/>
      <c r="CC544" s="651"/>
      <c r="CD544" s="651"/>
      <c r="CE544" s="651"/>
      <c r="CF544" s="651"/>
      <c r="CG544" s="651"/>
      <c r="CH544" s="651"/>
      <c r="CI544" s="651"/>
      <c r="CJ544" s="651"/>
      <c r="CK544" s="651"/>
      <c r="CL544" s="651"/>
      <c r="CM544" s="651"/>
      <c r="CN544" s="651"/>
      <c r="CO544" s="651"/>
      <c r="CP544" s="651"/>
      <c r="CQ544" s="651"/>
      <c r="CR544" s="651"/>
      <c r="CS544" s="651"/>
      <c r="CT544" s="651"/>
      <c r="CU544" s="651"/>
      <c r="CV544" s="651"/>
      <c r="CW544" s="651"/>
      <c r="CX544" s="651"/>
      <c r="CY544" s="651"/>
      <c r="CZ544" s="651"/>
      <c r="DA544" s="651"/>
      <c r="DB544" s="651"/>
      <c r="DC544" s="651"/>
      <c r="DD544" s="651"/>
      <c r="DE544" s="651"/>
      <c r="DF544" s="651"/>
      <c r="DG544" s="651"/>
      <c r="DH544" s="651"/>
      <c r="DI544" s="651"/>
      <c r="DJ544" s="651"/>
      <c r="DK544" s="651"/>
      <c r="DL544" s="651"/>
      <c r="DM544" s="651"/>
      <c r="DN544" s="651"/>
      <c r="DO544" s="651"/>
      <c r="DP544" s="651"/>
      <c r="DQ544" s="651"/>
      <c r="DR544" s="651"/>
      <c r="DS544" s="651"/>
      <c r="DT544" s="651"/>
      <c r="DU544" s="651"/>
      <c r="DV544" s="651"/>
      <c r="DW544" s="651"/>
      <c r="DX544" s="651"/>
      <c r="DY544" s="651"/>
    </row>
    <row r="545" ht="12.0" customHeight="1">
      <c r="A545" s="651"/>
      <c r="B545" s="651"/>
      <c r="C545" s="651"/>
      <c r="D545" s="651"/>
      <c r="E545" s="651"/>
      <c r="F545" s="651"/>
      <c r="G545" s="651"/>
      <c r="H545" s="651"/>
      <c r="I545" s="651"/>
      <c r="J545" s="651"/>
      <c r="K545" s="651"/>
      <c r="L545" s="651"/>
      <c r="M545" s="651"/>
      <c r="N545" s="651"/>
      <c r="O545" s="651"/>
      <c r="P545" s="651"/>
      <c r="Q545" s="651"/>
      <c r="R545" s="651"/>
      <c r="S545" s="651"/>
      <c r="T545" s="651"/>
      <c r="U545" s="651"/>
      <c r="V545" s="651"/>
      <c r="W545" s="651"/>
      <c r="X545" s="651"/>
      <c r="Y545" s="651"/>
      <c r="Z545" s="651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651"/>
      <c r="BL545" s="651"/>
      <c r="BM545" s="651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  <c r="BX545" s="651"/>
      <c r="BY545" s="651"/>
      <c r="BZ545" s="651"/>
      <c r="CA545" s="651"/>
      <c r="CB545" s="651"/>
      <c r="CC545" s="651"/>
      <c r="CD545" s="651"/>
      <c r="CE545" s="651"/>
      <c r="CF545" s="651"/>
      <c r="CG545" s="651"/>
      <c r="CH545" s="651"/>
      <c r="CI545" s="651"/>
      <c r="CJ545" s="651"/>
      <c r="CK545" s="651"/>
      <c r="CL545" s="651"/>
      <c r="CM545" s="651"/>
      <c r="CN545" s="651"/>
      <c r="CO545" s="651"/>
      <c r="CP545" s="651"/>
      <c r="CQ545" s="651"/>
      <c r="CR545" s="651"/>
      <c r="CS545" s="651"/>
      <c r="CT545" s="651"/>
      <c r="CU545" s="651"/>
      <c r="CV545" s="651"/>
      <c r="CW545" s="651"/>
      <c r="CX545" s="651"/>
      <c r="CY545" s="651"/>
      <c r="CZ545" s="651"/>
      <c r="DA545" s="651"/>
      <c r="DB545" s="651"/>
      <c r="DC545" s="651"/>
      <c r="DD545" s="651"/>
      <c r="DE545" s="651"/>
      <c r="DF545" s="651"/>
      <c r="DG545" s="651"/>
      <c r="DH545" s="651"/>
      <c r="DI545" s="651"/>
      <c r="DJ545" s="651"/>
      <c r="DK545" s="651"/>
      <c r="DL545" s="651"/>
      <c r="DM545" s="651"/>
      <c r="DN545" s="651"/>
      <c r="DO545" s="651"/>
      <c r="DP545" s="651"/>
      <c r="DQ545" s="651"/>
      <c r="DR545" s="651"/>
      <c r="DS545" s="651"/>
      <c r="DT545" s="651"/>
      <c r="DU545" s="651"/>
      <c r="DV545" s="651"/>
      <c r="DW545" s="651"/>
      <c r="DX545" s="651"/>
      <c r="DY545" s="651"/>
    </row>
    <row r="546" ht="12.0" customHeight="1">
      <c r="A546" s="651"/>
      <c r="B546" s="651"/>
      <c r="C546" s="651"/>
      <c r="D546" s="651"/>
      <c r="E546" s="651"/>
      <c r="F546" s="651"/>
      <c r="G546" s="651"/>
      <c r="H546" s="651"/>
      <c r="I546" s="651"/>
      <c r="J546" s="651"/>
      <c r="K546" s="651"/>
      <c r="L546" s="651"/>
      <c r="M546" s="651"/>
      <c r="N546" s="651"/>
      <c r="O546" s="651"/>
      <c r="P546" s="651"/>
      <c r="Q546" s="651"/>
      <c r="R546" s="651"/>
      <c r="S546" s="651"/>
      <c r="T546" s="651"/>
      <c r="U546" s="651"/>
      <c r="V546" s="651"/>
      <c r="W546" s="651"/>
      <c r="X546" s="651"/>
      <c r="Y546" s="651"/>
      <c r="Z546" s="651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651"/>
      <c r="BL546" s="651"/>
      <c r="BM546" s="651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  <c r="BX546" s="651"/>
      <c r="BY546" s="651"/>
      <c r="BZ546" s="651"/>
      <c r="CA546" s="651"/>
      <c r="CB546" s="651"/>
      <c r="CC546" s="651"/>
      <c r="CD546" s="651"/>
      <c r="CE546" s="651"/>
      <c r="CF546" s="651"/>
      <c r="CG546" s="651"/>
      <c r="CH546" s="651"/>
      <c r="CI546" s="651"/>
      <c r="CJ546" s="651"/>
      <c r="CK546" s="651"/>
      <c r="CL546" s="651"/>
      <c r="CM546" s="651"/>
      <c r="CN546" s="651"/>
      <c r="CO546" s="651"/>
      <c r="CP546" s="651"/>
      <c r="CQ546" s="651"/>
      <c r="CR546" s="651"/>
      <c r="CS546" s="651"/>
      <c r="CT546" s="651"/>
      <c r="CU546" s="651"/>
      <c r="CV546" s="651"/>
      <c r="CW546" s="651"/>
      <c r="CX546" s="651"/>
      <c r="CY546" s="651"/>
      <c r="CZ546" s="651"/>
      <c r="DA546" s="651"/>
      <c r="DB546" s="651"/>
      <c r="DC546" s="651"/>
      <c r="DD546" s="651"/>
      <c r="DE546" s="651"/>
      <c r="DF546" s="651"/>
      <c r="DG546" s="651"/>
      <c r="DH546" s="651"/>
      <c r="DI546" s="651"/>
      <c r="DJ546" s="651"/>
      <c r="DK546" s="651"/>
      <c r="DL546" s="651"/>
      <c r="DM546" s="651"/>
      <c r="DN546" s="651"/>
      <c r="DO546" s="651"/>
      <c r="DP546" s="651"/>
      <c r="DQ546" s="651"/>
      <c r="DR546" s="651"/>
      <c r="DS546" s="651"/>
      <c r="DT546" s="651"/>
      <c r="DU546" s="651"/>
      <c r="DV546" s="651"/>
      <c r="DW546" s="651"/>
      <c r="DX546" s="651"/>
      <c r="DY546" s="651"/>
    </row>
    <row r="547" ht="12.0" customHeight="1">
      <c r="A547" s="651"/>
      <c r="B547" s="651"/>
      <c r="C547" s="651"/>
      <c r="D547" s="651"/>
      <c r="E547" s="651"/>
      <c r="F547" s="651"/>
      <c r="G547" s="651"/>
      <c r="H547" s="651"/>
      <c r="I547" s="651"/>
      <c r="J547" s="651"/>
      <c r="K547" s="651"/>
      <c r="L547" s="651"/>
      <c r="M547" s="651"/>
      <c r="N547" s="651"/>
      <c r="O547" s="651"/>
      <c r="P547" s="651"/>
      <c r="Q547" s="651"/>
      <c r="R547" s="651"/>
      <c r="S547" s="651"/>
      <c r="T547" s="651"/>
      <c r="U547" s="651"/>
      <c r="V547" s="651"/>
      <c r="W547" s="651"/>
      <c r="X547" s="651"/>
      <c r="Y547" s="651"/>
      <c r="Z547" s="651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51"/>
      <c r="BL547" s="651"/>
      <c r="BM547" s="651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  <c r="BX547" s="651"/>
      <c r="BY547" s="651"/>
      <c r="BZ547" s="651"/>
      <c r="CA547" s="651"/>
      <c r="CB547" s="651"/>
      <c r="CC547" s="651"/>
      <c r="CD547" s="651"/>
      <c r="CE547" s="651"/>
      <c r="CF547" s="651"/>
      <c r="CG547" s="651"/>
      <c r="CH547" s="651"/>
      <c r="CI547" s="651"/>
      <c r="CJ547" s="651"/>
      <c r="CK547" s="651"/>
      <c r="CL547" s="651"/>
      <c r="CM547" s="651"/>
      <c r="CN547" s="651"/>
      <c r="CO547" s="651"/>
      <c r="CP547" s="651"/>
      <c r="CQ547" s="651"/>
      <c r="CR547" s="651"/>
      <c r="CS547" s="651"/>
      <c r="CT547" s="651"/>
      <c r="CU547" s="651"/>
      <c r="CV547" s="651"/>
      <c r="CW547" s="651"/>
      <c r="CX547" s="651"/>
      <c r="CY547" s="651"/>
      <c r="CZ547" s="651"/>
      <c r="DA547" s="651"/>
      <c r="DB547" s="651"/>
      <c r="DC547" s="651"/>
      <c r="DD547" s="651"/>
      <c r="DE547" s="651"/>
      <c r="DF547" s="651"/>
      <c r="DG547" s="651"/>
      <c r="DH547" s="651"/>
      <c r="DI547" s="651"/>
      <c r="DJ547" s="651"/>
      <c r="DK547" s="651"/>
      <c r="DL547" s="651"/>
      <c r="DM547" s="651"/>
      <c r="DN547" s="651"/>
      <c r="DO547" s="651"/>
      <c r="DP547" s="651"/>
      <c r="DQ547" s="651"/>
      <c r="DR547" s="651"/>
      <c r="DS547" s="651"/>
      <c r="DT547" s="651"/>
      <c r="DU547" s="651"/>
      <c r="DV547" s="651"/>
      <c r="DW547" s="651"/>
      <c r="DX547" s="651"/>
      <c r="DY547" s="651"/>
    </row>
    <row r="548" ht="12.0" customHeight="1">
      <c r="A548" s="651"/>
      <c r="B548" s="651"/>
      <c r="C548" s="651"/>
      <c r="D548" s="651"/>
      <c r="E548" s="651"/>
      <c r="F548" s="651"/>
      <c r="G548" s="651"/>
      <c r="H548" s="651"/>
      <c r="I548" s="651"/>
      <c r="J548" s="651"/>
      <c r="K548" s="651"/>
      <c r="L548" s="651"/>
      <c r="M548" s="651"/>
      <c r="N548" s="651"/>
      <c r="O548" s="651"/>
      <c r="P548" s="651"/>
      <c r="Q548" s="651"/>
      <c r="R548" s="651"/>
      <c r="S548" s="651"/>
      <c r="T548" s="651"/>
      <c r="U548" s="651"/>
      <c r="V548" s="651"/>
      <c r="W548" s="651"/>
      <c r="X548" s="651"/>
      <c r="Y548" s="651"/>
      <c r="Z548" s="651"/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651"/>
      <c r="BL548" s="651"/>
      <c r="BM548" s="651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  <c r="BX548" s="651"/>
      <c r="BY548" s="651"/>
      <c r="BZ548" s="651"/>
      <c r="CA548" s="651"/>
      <c r="CB548" s="651"/>
      <c r="CC548" s="651"/>
      <c r="CD548" s="651"/>
      <c r="CE548" s="651"/>
      <c r="CF548" s="651"/>
      <c r="CG548" s="651"/>
      <c r="CH548" s="651"/>
      <c r="CI548" s="651"/>
      <c r="CJ548" s="651"/>
      <c r="CK548" s="651"/>
      <c r="CL548" s="651"/>
      <c r="CM548" s="651"/>
      <c r="CN548" s="651"/>
      <c r="CO548" s="651"/>
      <c r="CP548" s="651"/>
      <c r="CQ548" s="651"/>
      <c r="CR548" s="651"/>
      <c r="CS548" s="651"/>
      <c r="CT548" s="651"/>
      <c r="CU548" s="651"/>
      <c r="CV548" s="651"/>
      <c r="CW548" s="651"/>
      <c r="CX548" s="651"/>
      <c r="CY548" s="651"/>
      <c r="CZ548" s="651"/>
      <c r="DA548" s="651"/>
      <c r="DB548" s="651"/>
      <c r="DC548" s="651"/>
      <c r="DD548" s="651"/>
      <c r="DE548" s="651"/>
      <c r="DF548" s="651"/>
      <c r="DG548" s="651"/>
      <c r="DH548" s="651"/>
      <c r="DI548" s="651"/>
      <c r="DJ548" s="651"/>
      <c r="DK548" s="651"/>
      <c r="DL548" s="651"/>
      <c r="DM548" s="651"/>
      <c r="DN548" s="651"/>
      <c r="DO548" s="651"/>
      <c r="DP548" s="651"/>
      <c r="DQ548" s="651"/>
      <c r="DR548" s="651"/>
      <c r="DS548" s="651"/>
      <c r="DT548" s="651"/>
      <c r="DU548" s="651"/>
      <c r="DV548" s="651"/>
      <c r="DW548" s="651"/>
      <c r="DX548" s="651"/>
      <c r="DY548" s="651"/>
    </row>
    <row r="549" ht="12.0" customHeight="1">
      <c r="A549" s="651"/>
      <c r="B549" s="651"/>
      <c r="C549" s="651"/>
      <c r="D549" s="651"/>
      <c r="E549" s="651"/>
      <c r="F549" s="651"/>
      <c r="G549" s="651"/>
      <c r="H549" s="651"/>
      <c r="I549" s="651"/>
      <c r="J549" s="651"/>
      <c r="K549" s="651"/>
      <c r="L549" s="651"/>
      <c r="M549" s="651"/>
      <c r="N549" s="651"/>
      <c r="O549" s="651"/>
      <c r="P549" s="651"/>
      <c r="Q549" s="651"/>
      <c r="R549" s="651"/>
      <c r="S549" s="651"/>
      <c r="T549" s="651"/>
      <c r="U549" s="651"/>
      <c r="V549" s="651"/>
      <c r="W549" s="651"/>
      <c r="X549" s="651"/>
      <c r="Y549" s="651"/>
      <c r="Z549" s="651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651"/>
      <c r="BL549" s="651"/>
      <c r="BM549" s="651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  <c r="BX549" s="651"/>
      <c r="BY549" s="651"/>
      <c r="BZ549" s="651"/>
      <c r="CA549" s="651"/>
      <c r="CB549" s="651"/>
      <c r="CC549" s="651"/>
      <c r="CD549" s="651"/>
      <c r="CE549" s="651"/>
      <c r="CF549" s="651"/>
      <c r="CG549" s="651"/>
      <c r="CH549" s="651"/>
      <c r="CI549" s="651"/>
      <c r="CJ549" s="651"/>
      <c r="CK549" s="651"/>
      <c r="CL549" s="651"/>
      <c r="CM549" s="651"/>
      <c r="CN549" s="651"/>
      <c r="CO549" s="651"/>
      <c r="CP549" s="651"/>
      <c r="CQ549" s="651"/>
      <c r="CR549" s="651"/>
      <c r="CS549" s="651"/>
      <c r="CT549" s="651"/>
      <c r="CU549" s="651"/>
      <c r="CV549" s="651"/>
      <c r="CW549" s="651"/>
      <c r="CX549" s="651"/>
      <c r="CY549" s="651"/>
      <c r="CZ549" s="651"/>
      <c r="DA549" s="651"/>
      <c r="DB549" s="651"/>
      <c r="DC549" s="651"/>
      <c r="DD549" s="651"/>
      <c r="DE549" s="651"/>
      <c r="DF549" s="651"/>
      <c r="DG549" s="651"/>
      <c r="DH549" s="651"/>
      <c r="DI549" s="651"/>
      <c r="DJ549" s="651"/>
      <c r="DK549" s="651"/>
      <c r="DL549" s="651"/>
      <c r="DM549" s="651"/>
      <c r="DN549" s="651"/>
      <c r="DO549" s="651"/>
      <c r="DP549" s="651"/>
      <c r="DQ549" s="651"/>
      <c r="DR549" s="651"/>
      <c r="DS549" s="651"/>
      <c r="DT549" s="651"/>
      <c r="DU549" s="651"/>
      <c r="DV549" s="651"/>
      <c r="DW549" s="651"/>
      <c r="DX549" s="651"/>
      <c r="DY549" s="651"/>
    </row>
    <row r="550" ht="12.0" customHeight="1">
      <c r="A550" s="651"/>
      <c r="B550" s="651"/>
      <c r="C550" s="651"/>
      <c r="D550" s="651"/>
      <c r="E550" s="651"/>
      <c r="F550" s="651"/>
      <c r="G550" s="651"/>
      <c r="H550" s="651"/>
      <c r="I550" s="651"/>
      <c r="J550" s="651"/>
      <c r="K550" s="651"/>
      <c r="L550" s="651"/>
      <c r="M550" s="651"/>
      <c r="N550" s="651"/>
      <c r="O550" s="651"/>
      <c r="P550" s="651"/>
      <c r="Q550" s="651"/>
      <c r="R550" s="651"/>
      <c r="S550" s="651"/>
      <c r="T550" s="651"/>
      <c r="U550" s="651"/>
      <c r="V550" s="651"/>
      <c r="W550" s="651"/>
      <c r="X550" s="651"/>
      <c r="Y550" s="651"/>
      <c r="Z550" s="651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651"/>
      <c r="BL550" s="651"/>
      <c r="BM550" s="651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  <c r="BX550" s="651"/>
      <c r="BY550" s="651"/>
      <c r="BZ550" s="651"/>
      <c r="CA550" s="651"/>
      <c r="CB550" s="651"/>
      <c r="CC550" s="651"/>
      <c r="CD550" s="651"/>
      <c r="CE550" s="651"/>
      <c r="CF550" s="651"/>
      <c r="CG550" s="651"/>
      <c r="CH550" s="651"/>
      <c r="CI550" s="651"/>
      <c r="CJ550" s="651"/>
      <c r="CK550" s="651"/>
      <c r="CL550" s="651"/>
      <c r="CM550" s="651"/>
      <c r="CN550" s="651"/>
      <c r="CO550" s="651"/>
      <c r="CP550" s="651"/>
      <c r="CQ550" s="651"/>
      <c r="CR550" s="651"/>
      <c r="CS550" s="651"/>
      <c r="CT550" s="651"/>
      <c r="CU550" s="651"/>
      <c r="CV550" s="651"/>
      <c r="CW550" s="651"/>
      <c r="CX550" s="651"/>
      <c r="CY550" s="651"/>
      <c r="CZ550" s="651"/>
      <c r="DA550" s="651"/>
      <c r="DB550" s="651"/>
      <c r="DC550" s="651"/>
      <c r="DD550" s="651"/>
      <c r="DE550" s="651"/>
      <c r="DF550" s="651"/>
      <c r="DG550" s="651"/>
      <c r="DH550" s="651"/>
      <c r="DI550" s="651"/>
      <c r="DJ550" s="651"/>
      <c r="DK550" s="651"/>
      <c r="DL550" s="651"/>
      <c r="DM550" s="651"/>
      <c r="DN550" s="651"/>
      <c r="DO550" s="651"/>
      <c r="DP550" s="651"/>
      <c r="DQ550" s="651"/>
      <c r="DR550" s="651"/>
      <c r="DS550" s="651"/>
      <c r="DT550" s="651"/>
      <c r="DU550" s="651"/>
      <c r="DV550" s="651"/>
      <c r="DW550" s="651"/>
      <c r="DX550" s="651"/>
      <c r="DY550" s="651"/>
    </row>
    <row r="551" ht="12.0" customHeight="1">
      <c r="A551" s="651"/>
      <c r="B551" s="651"/>
      <c r="C551" s="651"/>
      <c r="D551" s="651"/>
      <c r="E551" s="651"/>
      <c r="F551" s="651"/>
      <c r="G551" s="651"/>
      <c r="H551" s="651"/>
      <c r="I551" s="651"/>
      <c r="J551" s="651"/>
      <c r="K551" s="651"/>
      <c r="L551" s="651"/>
      <c r="M551" s="651"/>
      <c r="N551" s="651"/>
      <c r="O551" s="651"/>
      <c r="P551" s="651"/>
      <c r="Q551" s="651"/>
      <c r="R551" s="651"/>
      <c r="S551" s="651"/>
      <c r="T551" s="651"/>
      <c r="U551" s="651"/>
      <c r="V551" s="651"/>
      <c r="W551" s="651"/>
      <c r="X551" s="651"/>
      <c r="Y551" s="651"/>
      <c r="Z551" s="651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51"/>
      <c r="BL551" s="651"/>
      <c r="BM551" s="651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  <c r="BX551" s="651"/>
      <c r="BY551" s="651"/>
      <c r="BZ551" s="651"/>
      <c r="CA551" s="651"/>
      <c r="CB551" s="651"/>
      <c r="CC551" s="651"/>
      <c r="CD551" s="651"/>
      <c r="CE551" s="651"/>
      <c r="CF551" s="651"/>
      <c r="CG551" s="651"/>
      <c r="CH551" s="651"/>
      <c r="CI551" s="651"/>
      <c r="CJ551" s="651"/>
      <c r="CK551" s="651"/>
      <c r="CL551" s="651"/>
      <c r="CM551" s="651"/>
      <c r="CN551" s="651"/>
      <c r="CO551" s="651"/>
      <c r="CP551" s="651"/>
      <c r="CQ551" s="651"/>
      <c r="CR551" s="651"/>
      <c r="CS551" s="651"/>
      <c r="CT551" s="651"/>
      <c r="CU551" s="651"/>
      <c r="CV551" s="651"/>
      <c r="CW551" s="651"/>
      <c r="CX551" s="651"/>
      <c r="CY551" s="651"/>
      <c r="CZ551" s="651"/>
      <c r="DA551" s="651"/>
      <c r="DB551" s="651"/>
      <c r="DC551" s="651"/>
      <c r="DD551" s="651"/>
      <c r="DE551" s="651"/>
      <c r="DF551" s="651"/>
      <c r="DG551" s="651"/>
      <c r="DH551" s="651"/>
      <c r="DI551" s="651"/>
      <c r="DJ551" s="651"/>
      <c r="DK551" s="651"/>
      <c r="DL551" s="651"/>
      <c r="DM551" s="651"/>
      <c r="DN551" s="651"/>
      <c r="DO551" s="651"/>
      <c r="DP551" s="651"/>
      <c r="DQ551" s="651"/>
      <c r="DR551" s="651"/>
      <c r="DS551" s="651"/>
      <c r="DT551" s="651"/>
      <c r="DU551" s="651"/>
      <c r="DV551" s="651"/>
      <c r="DW551" s="651"/>
      <c r="DX551" s="651"/>
      <c r="DY551" s="651"/>
    </row>
    <row r="552" ht="12.0" customHeight="1">
      <c r="A552" s="651"/>
      <c r="B552" s="651"/>
      <c r="C552" s="651"/>
      <c r="D552" s="651"/>
      <c r="E552" s="651"/>
      <c r="F552" s="651"/>
      <c r="G552" s="651"/>
      <c r="H552" s="651"/>
      <c r="I552" s="651"/>
      <c r="J552" s="651"/>
      <c r="K552" s="651"/>
      <c r="L552" s="651"/>
      <c r="M552" s="651"/>
      <c r="N552" s="651"/>
      <c r="O552" s="651"/>
      <c r="P552" s="651"/>
      <c r="Q552" s="651"/>
      <c r="R552" s="651"/>
      <c r="S552" s="651"/>
      <c r="T552" s="651"/>
      <c r="U552" s="651"/>
      <c r="V552" s="651"/>
      <c r="W552" s="651"/>
      <c r="X552" s="651"/>
      <c r="Y552" s="651"/>
      <c r="Z552" s="651"/>
      <c r="AA552" s="651"/>
      <c r="AB552" s="651"/>
      <c r="AC552" s="651"/>
      <c r="AD552" s="651"/>
      <c r="AE552" s="651"/>
      <c r="AF552" s="651"/>
      <c r="AG552" s="651"/>
      <c r="AH552" s="651"/>
      <c r="AI552" s="651"/>
      <c r="AJ552" s="651"/>
      <c r="AK552" s="651"/>
      <c r="AL552" s="651"/>
      <c r="AM552" s="651"/>
      <c r="AN552" s="651"/>
      <c r="AO552" s="651"/>
      <c r="AP552" s="651"/>
      <c r="AQ552" s="651"/>
      <c r="AR552" s="651"/>
      <c r="AS552" s="651"/>
      <c r="AT552" s="651"/>
      <c r="AU552" s="651"/>
      <c r="AV552" s="651"/>
      <c r="AW552" s="651"/>
      <c r="AX552" s="651"/>
      <c r="AY552" s="651"/>
      <c r="AZ552" s="651"/>
      <c r="BA552" s="651"/>
      <c r="BB552" s="651"/>
      <c r="BC552" s="651"/>
      <c r="BD552" s="651"/>
      <c r="BE552" s="651"/>
      <c r="BF552" s="651"/>
      <c r="BG552" s="651"/>
      <c r="BH552" s="651"/>
      <c r="BI552" s="651"/>
      <c r="BJ552" s="651"/>
      <c r="BK552" s="651"/>
      <c r="BL552" s="651"/>
      <c r="BM552" s="651"/>
      <c r="BN552" s="651"/>
      <c r="BO552" s="651"/>
      <c r="BP552" s="651"/>
      <c r="BQ552" s="651"/>
      <c r="BR552" s="651"/>
      <c r="BS552" s="651"/>
      <c r="BT552" s="651"/>
      <c r="BU552" s="651"/>
      <c r="BV552" s="651"/>
      <c r="BW552" s="651"/>
      <c r="BX552" s="651"/>
      <c r="BY552" s="651"/>
      <c r="BZ552" s="651"/>
      <c r="CA552" s="651"/>
      <c r="CB552" s="651"/>
      <c r="CC552" s="651"/>
      <c r="CD552" s="651"/>
      <c r="CE552" s="651"/>
      <c r="CF552" s="651"/>
      <c r="CG552" s="651"/>
      <c r="CH552" s="651"/>
      <c r="CI552" s="651"/>
      <c r="CJ552" s="651"/>
      <c r="CK552" s="651"/>
      <c r="CL552" s="651"/>
      <c r="CM552" s="651"/>
      <c r="CN552" s="651"/>
      <c r="CO552" s="651"/>
      <c r="CP552" s="651"/>
      <c r="CQ552" s="651"/>
      <c r="CR552" s="651"/>
      <c r="CS552" s="651"/>
      <c r="CT552" s="651"/>
      <c r="CU552" s="651"/>
      <c r="CV552" s="651"/>
      <c r="CW552" s="651"/>
      <c r="CX552" s="651"/>
      <c r="CY552" s="651"/>
      <c r="CZ552" s="651"/>
      <c r="DA552" s="651"/>
      <c r="DB552" s="651"/>
      <c r="DC552" s="651"/>
      <c r="DD552" s="651"/>
      <c r="DE552" s="651"/>
      <c r="DF552" s="651"/>
      <c r="DG552" s="651"/>
      <c r="DH552" s="651"/>
      <c r="DI552" s="651"/>
      <c r="DJ552" s="651"/>
      <c r="DK552" s="651"/>
      <c r="DL552" s="651"/>
      <c r="DM552" s="651"/>
      <c r="DN552" s="651"/>
      <c r="DO552" s="651"/>
      <c r="DP552" s="651"/>
      <c r="DQ552" s="651"/>
      <c r="DR552" s="651"/>
      <c r="DS552" s="651"/>
      <c r="DT552" s="651"/>
      <c r="DU552" s="651"/>
      <c r="DV552" s="651"/>
      <c r="DW552" s="651"/>
      <c r="DX552" s="651"/>
      <c r="DY552" s="651"/>
    </row>
    <row r="553" ht="12.0" customHeight="1">
      <c r="A553" s="651"/>
      <c r="B553" s="651"/>
      <c r="C553" s="651"/>
      <c r="D553" s="651"/>
      <c r="E553" s="651"/>
      <c r="F553" s="651"/>
      <c r="G553" s="651"/>
      <c r="H553" s="651"/>
      <c r="I553" s="651"/>
      <c r="J553" s="651"/>
      <c r="K553" s="651"/>
      <c r="L553" s="651"/>
      <c r="M553" s="651"/>
      <c r="N553" s="651"/>
      <c r="O553" s="651"/>
      <c r="P553" s="651"/>
      <c r="Q553" s="651"/>
      <c r="R553" s="651"/>
      <c r="S553" s="651"/>
      <c r="T553" s="651"/>
      <c r="U553" s="651"/>
      <c r="V553" s="651"/>
      <c r="W553" s="651"/>
      <c r="X553" s="651"/>
      <c r="Y553" s="651"/>
      <c r="Z553" s="651"/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651"/>
      <c r="BL553" s="651"/>
      <c r="BM553" s="651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  <c r="BX553" s="651"/>
      <c r="BY553" s="651"/>
      <c r="BZ553" s="651"/>
      <c r="CA553" s="651"/>
      <c r="CB553" s="651"/>
      <c r="CC553" s="651"/>
      <c r="CD553" s="651"/>
      <c r="CE553" s="651"/>
      <c r="CF553" s="651"/>
      <c r="CG553" s="651"/>
      <c r="CH553" s="651"/>
      <c r="CI553" s="651"/>
      <c r="CJ553" s="651"/>
      <c r="CK553" s="651"/>
      <c r="CL553" s="651"/>
      <c r="CM553" s="651"/>
      <c r="CN553" s="651"/>
      <c r="CO553" s="651"/>
      <c r="CP553" s="651"/>
      <c r="CQ553" s="651"/>
      <c r="CR553" s="651"/>
      <c r="CS553" s="651"/>
      <c r="CT553" s="651"/>
      <c r="CU553" s="651"/>
      <c r="CV553" s="651"/>
      <c r="CW553" s="651"/>
      <c r="CX553" s="651"/>
      <c r="CY553" s="651"/>
      <c r="CZ553" s="651"/>
      <c r="DA553" s="651"/>
      <c r="DB553" s="651"/>
      <c r="DC553" s="651"/>
      <c r="DD553" s="651"/>
      <c r="DE553" s="651"/>
      <c r="DF553" s="651"/>
      <c r="DG553" s="651"/>
      <c r="DH553" s="651"/>
      <c r="DI553" s="651"/>
      <c r="DJ553" s="651"/>
      <c r="DK553" s="651"/>
      <c r="DL553" s="651"/>
      <c r="DM553" s="651"/>
      <c r="DN553" s="651"/>
      <c r="DO553" s="651"/>
      <c r="DP553" s="651"/>
      <c r="DQ553" s="651"/>
      <c r="DR553" s="651"/>
      <c r="DS553" s="651"/>
      <c r="DT553" s="651"/>
      <c r="DU553" s="651"/>
      <c r="DV553" s="651"/>
      <c r="DW553" s="651"/>
      <c r="DX553" s="651"/>
      <c r="DY553" s="651"/>
    </row>
    <row r="554" ht="12.0" customHeight="1">
      <c r="A554" s="651"/>
      <c r="B554" s="651"/>
      <c r="C554" s="651"/>
      <c r="D554" s="651"/>
      <c r="E554" s="651"/>
      <c r="F554" s="651"/>
      <c r="G554" s="651"/>
      <c r="H554" s="651"/>
      <c r="I554" s="651"/>
      <c r="J554" s="651"/>
      <c r="K554" s="651"/>
      <c r="L554" s="651"/>
      <c r="M554" s="651"/>
      <c r="N554" s="651"/>
      <c r="O554" s="651"/>
      <c r="P554" s="651"/>
      <c r="Q554" s="651"/>
      <c r="R554" s="651"/>
      <c r="S554" s="651"/>
      <c r="T554" s="651"/>
      <c r="U554" s="651"/>
      <c r="V554" s="651"/>
      <c r="W554" s="651"/>
      <c r="X554" s="651"/>
      <c r="Y554" s="651"/>
      <c r="Z554" s="651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651"/>
      <c r="BL554" s="651"/>
      <c r="BM554" s="651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  <c r="BX554" s="651"/>
      <c r="BY554" s="651"/>
      <c r="BZ554" s="651"/>
      <c r="CA554" s="651"/>
      <c r="CB554" s="651"/>
      <c r="CC554" s="651"/>
      <c r="CD554" s="651"/>
      <c r="CE554" s="651"/>
      <c r="CF554" s="651"/>
      <c r="CG554" s="651"/>
      <c r="CH554" s="651"/>
      <c r="CI554" s="651"/>
      <c r="CJ554" s="651"/>
      <c r="CK554" s="651"/>
      <c r="CL554" s="651"/>
      <c r="CM554" s="651"/>
      <c r="CN554" s="651"/>
      <c r="CO554" s="651"/>
      <c r="CP554" s="651"/>
      <c r="CQ554" s="651"/>
      <c r="CR554" s="651"/>
      <c r="CS554" s="651"/>
      <c r="CT554" s="651"/>
      <c r="CU554" s="651"/>
      <c r="CV554" s="651"/>
      <c r="CW554" s="651"/>
      <c r="CX554" s="651"/>
      <c r="CY554" s="651"/>
      <c r="CZ554" s="651"/>
      <c r="DA554" s="651"/>
      <c r="DB554" s="651"/>
      <c r="DC554" s="651"/>
      <c r="DD554" s="651"/>
      <c r="DE554" s="651"/>
      <c r="DF554" s="651"/>
      <c r="DG554" s="651"/>
      <c r="DH554" s="651"/>
      <c r="DI554" s="651"/>
      <c r="DJ554" s="651"/>
      <c r="DK554" s="651"/>
      <c r="DL554" s="651"/>
      <c r="DM554" s="651"/>
      <c r="DN554" s="651"/>
      <c r="DO554" s="651"/>
      <c r="DP554" s="651"/>
      <c r="DQ554" s="651"/>
      <c r="DR554" s="651"/>
      <c r="DS554" s="651"/>
      <c r="DT554" s="651"/>
      <c r="DU554" s="651"/>
      <c r="DV554" s="651"/>
      <c r="DW554" s="651"/>
      <c r="DX554" s="651"/>
      <c r="DY554" s="651"/>
    </row>
    <row r="555" ht="12.0" customHeight="1">
      <c r="A555" s="651"/>
      <c r="B555" s="651"/>
      <c r="C555" s="651"/>
      <c r="D555" s="651"/>
      <c r="E555" s="651"/>
      <c r="F555" s="651"/>
      <c r="G555" s="651"/>
      <c r="H555" s="651"/>
      <c r="I555" s="651"/>
      <c r="J555" s="651"/>
      <c r="K555" s="651"/>
      <c r="L555" s="651"/>
      <c r="M555" s="651"/>
      <c r="N555" s="651"/>
      <c r="O555" s="651"/>
      <c r="P555" s="651"/>
      <c r="Q555" s="651"/>
      <c r="R555" s="651"/>
      <c r="S555" s="651"/>
      <c r="T555" s="651"/>
      <c r="U555" s="651"/>
      <c r="V555" s="651"/>
      <c r="W555" s="651"/>
      <c r="X555" s="651"/>
      <c r="Y555" s="651"/>
      <c r="Z555" s="651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651"/>
      <c r="BL555" s="651"/>
      <c r="BM555" s="651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  <c r="BX555" s="651"/>
      <c r="BY555" s="651"/>
      <c r="BZ555" s="651"/>
      <c r="CA555" s="651"/>
      <c r="CB555" s="651"/>
      <c r="CC555" s="651"/>
      <c r="CD555" s="651"/>
      <c r="CE555" s="651"/>
      <c r="CF555" s="651"/>
      <c r="CG555" s="651"/>
      <c r="CH555" s="651"/>
      <c r="CI555" s="651"/>
      <c r="CJ555" s="651"/>
      <c r="CK555" s="651"/>
      <c r="CL555" s="651"/>
      <c r="CM555" s="651"/>
      <c r="CN555" s="651"/>
      <c r="CO555" s="651"/>
      <c r="CP555" s="651"/>
      <c r="CQ555" s="651"/>
      <c r="CR555" s="651"/>
      <c r="CS555" s="651"/>
      <c r="CT555" s="651"/>
      <c r="CU555" s="651"/>
      <c r="CV555" s="651"/>
      <c r="CW555" s="651"/>
      <c r="CX555" s="651"/>
      <c r="CY555" s="651"/>
      <c r="CZ555" s="651"/>
      <c r="DA555" s="651"/>
      <c r="DB555" s="651"/>
      <c r="DC555" s="651"/>
      <c r="DD555" s="651"/>
      <c r="DE555" s="651"/>
      <c r="DF555" s="651"/>
      <c r="DG555" s="651"/>
      <c r="DH555" s="651"/>
      <c r="DI555" s="651"/>
      <c r="DJ555" s="651"/>
      <c r="DK555" s="651"/>
      <c r="DL555" s="651"/>
      <c r="DM555" s="651"/>
      <c r="DN555" s="651"/>
      <c r="DO555" s="651"/>
      <c r="DP555" s="651"/>
      <c r="DQ555" s="651"/>
      <c r="DR555" s="651"/>
      <c r="DS555" s="651"/>
      <c r="DT555" s="651"/>
      <c r="DU555" s="651"/>
      <c r="DV555" s="651"/>
      <c r="DW555" s="651"/>
      <c r="DX555" s="651"/>
      <c r="DY555" s="651"/>
    </row>
    <row r="556" ht="12.0" customHeight="1">
      <c r="A556" s="651"/>
      <c r="B556" s="651"/>
      <c r="C556" s="651"/>
      <c r="D556" s="651"/>
      <c r="E556" s="651"/>
      <c r="F556" s="651"/>
      <c r="G556" s="651"/>
      <c r="H556" s="651"/>
      <c r="I556" s="651"/>
      <c r="J556" s="651"/>
      <c r="K556" s="651"/>
      <c r="L556" s="651"/>
      <c r="M556" s="651"/>
      <c r="N556" s="651"/>
      <c r="O556" s="651"/>
      <c r="P556" s="651"/>
      <c r="Q556" s="651"/>
      <c r="R556" s="651"/>
      <c r="S556" s="651"/>
      <c r="T556" s="651"/>
      <c r="U556" s="651"/>
      <c r="V556" s="651"/>
      <c r="W556" s="651"/>
      <c r="X556" s="651"/>
      <c r="Y556" s="651"/>
      <c r="Z556" s="651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51"/>
      <c r="BL556" s="651"/>
      <c r="BM556" s="651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  <c r="BX556" s="651"/>
      <c r="BY556" s="651"/>
      <c r="BZ556" s="651"/>
      <c r="CA556" s="651"/>
      <c r="CB556" s="651"/>
      <c r="CC556" s="651"/>
      <c r="CD556" s="651"/>
      <c r="CE556" s="651"/>
      <c r="CF556" s="651"/>
      <c r="CG556" s="651"/>
      <c r="CH556" s="651"/>
      <c r="CI556" s="651"/>
      <c r="CJ556" s="651"/>
      <c r="CK556" s="651"/>
      <c r="CL556" s="651"/>
      <c r="CM556" s="651"/>
      <c r="CN556" s="651"/>
      <c r="CO556" s="651"/>
      <c r="CP556" s="651"/>
      <c r="CQ556" s="651"/>
      <c r="CR556" s="651"/>
      <c r="CS556" s="651"/>
      <c r="CT556" s="651"/>
      <c r="CU556" s="651"/>
      <c r="CV556" s="651"/>
      <c r="CW556" s="651"/>
      <c r="CX556" s="651"/>
      <c r="CY556" s="651"/>
      <c r="CZ556" s="651"/>
      <c r="DA556" s="651"/>
      <c r="DB556" s="651"/>
      <c r="DC556" s="651"/>
      <c r="DD556" s="651"/>
      <c r="DE556" s="651"/>
      <c r="DF556" s="651"/>
      <c r="DG556" s="651"/>
      <c r="DH556" s="651"/>
      <c r="DI556" s="651"/>
      <c r="DJ556" s="651"/>
      <c r="DK556" s="651"/>
      <c r="DL556" s="651"/>
      <c r="DM556" s="651"/>
      <c r="DN556" s="651"/>
      <c r="DO556" s="651"/>
      <c r="DP556" s="651"/>
      <c r="DQ556" s="651"/>
      <c r="DR556" s="651"/>
      <c r="DS556" s="651"/>
      <c r="DT556" s="651"/>
      <c r="DU556" s="651"/>
      <c r="DV556" s="651"/>
      <c r="DW556" s="651"/>
      <c r="DX556" s="651"/>
      <c r="DY556" s="651"/>
    </row>
    <row r="557" ht="12.0" customHeight="1">
      <c r="A557" s="651"/>
      <c r="B557" s="651"/>
      <c r="C557" s="651"/>
      <c r="D557" s="651"/>
      <c r="E557" s="651"/>
      <c r="F557" s="651"/>
      <c r="G557" s="651"/>
      <c r="H557" s="651"/>
      <c r="I557" s="651"/>
      <c r="J557" s="651"/>
      <c r="K557" s="651"/>
      <c r="L557" s="651"/>
      <c r="M557" s="651"/>
      <c r="N557" s="651"/>
      <c r="O557" s="651"/>
      <c r="P557" s="651"/>
      <c r="Q557" s="651"/>
      <c r="R557" s="651"/>
      <c r="S557" s="651"/>
      <c r="T557" s="651"/>
      <c r="U557" s="651"/>
      <c r="V557" s="651"/>
      <c r="W557" s="651"/>
      <c r="X557" s="651"/>
      <c r="Y557" s="651"/>
      <c r="Z557" s="651"/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651"/>
      <c r="BL557" s="651"/>
      <c r="BM557" s="651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  <c r="BX557" s="651"/>
      <c r="BY557" s="651"/>
      <c r="BZ557" s="651"/>
      <c r="CA557" s="651"/>
      <c r="CB557" s="651"/>
      <c r="CC557" s="651"/>
      <c r="CD557" s="651"/>
      <c r="CE557" s="651"/>
      <c r="CF557" s="651"/>
      <c r="CG557" s="651"/>
      <c r="CH557" s="651"/>
      <c r="CI557" s="651"/>
      <c r="CJ557" s="651"/>
      <c r="CK557" s="651"/>
      <c r="CL557" s="651"/>
      <c r="CM557" s="651"/>
      <c r="CN557" s="651"/>
      <c r="CO557" s="651"/>
      <c r="CP557" s="651"/>
      <c r="CQ557" s="651"/>
      <c r="CR557" s="651"/>
      <c r="CS557" s="651"/>
      <c r="CT557" s="651"/>
      <c r="CU557" s="651"/>
      <c r="CV557" s="651"/>
      <c r="CW557" s="651"/>
      <c r="CX557" s="651"/>
      <c r="CY557" s="651"/>
      <c r="CZ557" s="651"/>
      <c r="DA557" s="651"/>
      <c r="DB557" s="651"/>
      <c r="DC557" s="651"/>
      <c r="DD557" s="651"/>
      <c r="DE557" s="651"/>
      <c r="DF557" s="651"/>
      <c r="DG557" s="651"/>
      <c r="DH557" s="651"/>
      <c r="DI557" s="651"/>
      <c r="DJ557" s="651"/>
      <c r="DK557" s="651"/>
      <c r="DL557" s="651"/>
      <c r="DM557" s="651"/>
      <c r="DN557" s="651"/>
      <c r="DO557" s="651"/>
      <c r="DP557" s="651"/>
      <c r="DQ557" s="651"/>
      <c r="DR557" s="651"/>
      <c r="DS557" s="651"/>
      <c r="DT557" s="651"/>
      <c r="DU557" s="651"/>
      <c r="DV557" s="651"/>
      <c r="DW557" s="651"/>
      <c r="DX557" s="651"/>
      <c r="DY557" s="651"/>
    </row>
    <row r="558" ht="12.0" customHeight="1">
      <c r="A558" s="651"/>
      <c r="B558" s="651"/>
      <c r="C558" s="651"/>
      <c r="D558" s="651"/>
      <c r="E558" s="651"/>
      <c r="F558" s="651"/>
      <c r="G558" s="651"/>
      <c r="H558" s="651"/>
      <c r="I558" s="651"/>
      <c r="J558" s="651"/>
      <c r="K558" s="651"/>
      <c r="L558" s="651"/>
      <c r="M558" s="651"/>
      <c r="N558" s="651"/>
      <c r="O558" s="651"/>
      <c r="P558" s="651"/>
      <c r="Q558" s="651"/>
      <c r="R558" s="651"/>
      <c r="S558" s="651"/>
      <c r="T558" s="651"/>
      <c r="U558" s="651"/>
      <c r="V558" s="651"/>
      <c r="W558" s="651"/>
      <c r="X558" s="651"/>
      <c r="Y558" s="651"/>
      <c r="Z558" s="651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651"/>
      <c r="BL558" s="651"/>
      <c r="BM558" s="651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  <c r="BX558" s="651"/>
      <c r="BY558" s="651"/>
      <c r="BZ558" s="651"/>
      <c r="CA558" s="651"/>
      <c r="CB558" s="651"/>
      <c r="CC558" s="651"/>
      <c r="CD558" s="651"/>
      <c r="CE558" s="651"/>
      <c r="CF558" s="651"/>
      <c r="CG558" s="651"/>
      <c r="CH558" s="651"/>
      <c r="CI558" s="651"/>
      <c r="CJ558" s="651"/>
      <c r="CK558" s="651"/>
      <c r="CL558" s="651"/>
      <c r="CM558" s="651"/>
      <c r="CN558" s="651"/>
      <c r="CO558" s="651"/>
      <c r="CP558" s="651"/>
      <c r="CQ558" s="651"/>
      <c r="CR558" s="651"/>
      <c r="CS558" s="651"/>
      <c r="CT558" s="651"/>
      <c r="CU558" s="651"/>
      <c r="CV558" s="651"/>
      <c r="CW558" s="651"/>
      <c r="CX558" s="651"/>
      <c r="CY558" s="651"/>
      <c r="CZ558" s="651"/>
      <c r="DA558" s="651"/>
      <c r="DB558" s="651"/>
      <c r="DC558" s="651"/>
      <c r="DD558" s="651"/>
      <c r="DE558" s="651"/>
      <c r="DF558" s="651"/>
      <c r="DG558" s="651"/>
      <c r="DH558" s="651"/>
      <c r="DI558" s="651"/>
      <c r="DJ558" s="651"/>
      <c r="DK558" s="651"/>
      <c r="DL558" s="651"/>
      <c r="DM558" s="651"/>
      <c r="DN558" s="651"/>
      <c r="DO558" s="651"/>
      <c r="DP558" s="651"/>
      <c r="DQ558" s="651"/>
      <c r="DR558" s="651"/>
      <c r="DS558" s="651"/>
      <c r="DT558" s="651"/>
      <c r="DU558" s="651"/>
      <c r="DV558" s="651"/>
      <c r="DW558" s="651"/>
      <c r="DX558" s="651"/>
      <c r="DY558" s="651"/>
    </row>
    <row r="559" ht="12.0" customHeight="1">
      <c r="A559" s="651"/>
      <c r="B559" s="651"/>
      <c r="C559" s="651"/>
      <c r="D559" s="651"/>
      <c r="E559" s="651"/>
      <c r="F559" s="651"/>
      <c r="G559" s="651"/>
      <c r="H559" s="651"/>
      <c r="I559" s="651"/>
      <c r="J559" s="651"/>
      <c r="K559" s="651"/>
      <c r="L559" s="651"/>
      <c r="M559" s="651"/>
      <c r="N559" s="651"/>
      <c r="O559" s="651"/>
      <c r="P559" s="651"/>
      <c r="Q559" s="651"/>
      <c r="R559" s="651"/>
      <c r="S559" s="651"/>
      <c r="T559" s="651"/>
      <c r="U559" s="651"/>
      <c r="V559" s="651"/>
      <c r="W559" s="651"/>
      <c r="X559" s="651"/>
      <c r="Y559" s="651"/>
      <c r="Z559" s="651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651"/>
      <c r="BL559" s="651"/>
      <c r="BM559" s="651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  <c r="BX559" s="651"/>
      <c r="BY559" s="651"/>
      <c r="BZ559" s="651"/>
      <c r="CA559" s="651"/>
      <c r="CB559" s="651"/>
      <c r="CC559" s="651"/>
      <c r="CD559" s="651"/>
      <c r="CE559" s="651"/>
      <c r="CF559" s="651"/>
      <c r="CG559" s="651"/>
      <c r="CH559" s="651"/>
      <c r="CI559" s="651"/>
      <c r="CJ559" s="651"/>
      <c r="CK559" s="651"/>
      <c r="CL559" s="651"/>
      <c r="CM559" s="651"/>
      <c r="CN559" s="651"/>
      <c r="CO559" s="651"/>
      <c r="CP559" s="651"/>
      <c r="CQ559" s="651"/>
      <c r="CR559" s="651"/>
      <c r="CS559" s="651"/>
      <c r="CT559" s="651"/>
      <c r="CU559" s="651"/>
      <c r="CV559" s="651"/>
      <c r="CW559" s="651"/>
      <c r="CX559" s="651"/>
      <c r="CY559" s="651"/>
      <c r="CZ559" s="651"/>
      <c r="DA559" s="651"/>
      <c r="DB559" s="651"/>
      <c r="DC559" s="651"/>
      <c r="DD559" s="651"/>
      <c r="DE559" s="651"/>
      <c r="DF559" s="651"/>
      <c r="DG559" s="651"/>
      <c r="DH559" s="651"/>
      <c r="DI559" s="651"/>
      <c r="DJ559" s="651"/>
      <c r="DK559" s="651"/>
      <c r="DL559" s="651"/>
      <c r="DM559" s="651"/>
      <c r="DN559" s="651"/>
      <c r="DO559" s="651"/>
      <c r="DP559" s="651"/>
      <c r="DQ559" s="651"/>
      <c r="DR559" s="651"/>
      <c r="DS559" s="651"/>
      <c r="DT559" s="651"/>
      <c r="DU559" s="651"/>
      <c r="DV559" s="651"/>
      <c r="DW559" s="651"/>
      <c r="DX559" s="651"/>
      <c r="DY559" s="651"/>
    </row>
    <row r="560" ht="12.0" customHeight="1">
      <c r="A560" s="651"/>
      <c r="B560" s="651"/>
      <c r="C560" s="651"/>
      <c r="D560" s="651"/>
      <c r="E560" s="651"/>
      <c r="F560" s="651"/>
      <c r="G560" s="651"/>
      <c r="H560" s="651"/>
      <c r="I560" s="651"/>
      <c r="J560" s="651"/>
      <c r="K560" s="651"/>
      <c r="L560" s="651"/>
      <c r="M560" s="651"/>
      <c r="N560" s="651"/>
      <c r="O560" s="651"/>
      <c r="P560" s="651"/>
      <c r="Q560" s="651"/>
      <c r="R560" s="651"/>
      <c r="S560" s="651"/>
      <c r="T560" s="651"/>
      <c r="U560" s="651"/>
      <c r="V560" s="651"/>
      <c r="W560" s="651"/>
      <c r="X560" s="651"/>
      <c r="Y560" s="651"/>
      <c r="Z560" s="651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51"/>
      <c r="BL560" s="651"/>
      <c r="BM560" s="651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  <c r="BX560" s="651"/>
      <c r="BY560" s="651"/>
      <c r="BZ560" s="651"/>
      <c r="CA560" s="651"/>
      <c r="CB560" s="651"/>
      <c r="CC560" s="651"/>
      <c r="CD560" s="651"/>
      <c r="CE560" s="651"/>
      <c r="CF560" s="651"/>
      <c r="CG560" s="651"/>
      <c r="CH560" s="651"/>
      <c r="CI560" s="651"/>
      <c r="CJ560" s="651"/>
      <c r="CK560" s="651"/>
      <c r="CL560" s="651"/>
      <c r="CM560" s="651"/>
      <c r="CN560" s="651"/>
      <c r="CO560" s="651"/>
      <c r="CP560" s="651"/>
      <c r="CQ560" s="651"/>
      <c r="CR560" s="651"/>
      <c r="CS560" s="651"/>
      <c r="CT560" s="651"/>
      <c r="CU560" s="651"/>
      <c r="CV560" s="651"/>
      <c r="CW560" s="651"/>
      <c r="CX560" s="651"/>
      <c r="CY560" s="651"/>
      <c r="CZ560" s="651"/>
      <c r="DA560" s="651"/>
      <c r="DB560" s="651"/>
      <c r="DC560" s="651"/>
      <c r="DD560" s="651"/>
      <c r="DE560" s="651"/>
      <c r="DF560" s="651"/>
      <c r="DG560" s="651"/>
      <c r="DH560" s="651"/>
      <c r="DI560" s="651"/>
      <c r="DJ560" s="651"/>
      <c r="DK560" s="651"/>
      <c r="DL560" s="651"/>
      <c r="DM560" s="651"/>
      <c r="DN560" s="651"/>
      <c r="DO560" s="651"/>
      <c r="DP560" s="651"/>
      <c r="DQ560" s="651"/>
      <c r="DR560" s="651"/>
      <c r="DS560" s="651"/>
      <c r="DT560" s="651"/>
      <c r="DU560" s="651"/>
      <c r="DV560" s="651"/>
      <c r="DW560" s="651"/>
      <c r="DX560" s="651"/>
      <c r="DY560" s="651"/>
    </row>
    <row r="561" ht="12.0" customHeight="1">
      <c r="A561" s="651"/>
      <c r="B561" s="651"/>
      <c r="C561" s="651"/>
      <c r="D561" s="651"/>
      <c r="E561" s="651"/>
      <c r="F561" s="651"/>
      <c r="G561" s="651"/>
      <c r="H561" s="651"/>
      <c r="I561" s="651"/>
      <c r="J561" s="651"/>
      <c r="K561" s="651"/>
      <c r="L561" s="651"/>
      <c r="M561" s="651"/>
      <c r="N561" s="651"/>
      <c r="O561" s="651"/>
      <c r="P561" s="651"/>
      <c r="Q561" s="651"/>
      <c r="R561" s="651"/>
      <c r="S561" s="651"/>
      <c r="T561" s="651"/>
      <c r="U561" s="651"/>
      <c r="V561" s="651"/>
      <c r="W561" s="651"/>
      <c r="X561" s="651"/>
      <c r="Y561" s="651"/>
      <c r="Z561" s="651"/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651"/>
      <c r="BL561" s="651"/>
      <c r="BM561" s="651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  <c r="BX561" s="651"/>
      <c r="BY561" s="651"/>
      <c r="BZ561" s="651"/>
      <c r="CA561" s="651"/>
      <c r="CB561" s="651"/>
      <c r="CC561" s="651"/>
      <c r="CD561" s="651"/>
      <c r="CE561" s="651"/>
      <c r="CF561" s="651"/>
      <c r="CG561" s="651"/>
      <c r="CH561" s="651"/>
      <c r="CI561" s="651"/>
      <c r="CJ561" s="651"/>
      <c r="CK561" s="651"/>
      <c r="CL561" s="651"/>
      <c r="CM561" s="651"/>
      <c r="CN561" s="651"/>
      <c r="CO561" s="651"/>
      <c r="CP561" s="651"/>
      <c r="CQ561" s="651"/>
      <c r="CR561" s="651"/>
      <c r="CS561" s="651"/>
      <c r="CT561" s="651"/>
      <c r="CU561" s="651"/>
      <c r="CV561" s="651"/>
      <c r="CW561" s="651"/>
      <c r="CX561" s="651"/>
      <c r="CY561" s="651"/>
      <c r="CZ561" s="651"/>
      <c r="DA561" s="651"/>
      <c r="DB561" s="651"/>
      <c r="DC561" s="651"/>
      <c r="DD561" s="651"/>
      <c r="DE561" s="651"/>
      <c r="DF561" s="651"/>
      <c r="DG561" s="651"/>
      <c r="DH561" s="651"/>
      <c r="DI561" s="651"/>
      <c r="DJ561" s="651"/>
      <c r="DK561" s="651"/>
      <c r="DL561" s="651"/>
      <c r="DM561" s="651"/>
      <c r="DN561" s="651"/>
      <c r="DO561" s="651"/>
      <c r="DP561" s="651"/>
      <c r="DQ561" s="651"/>
      <c r="DR561" s="651"/>
      <c r="DS561" s="651"/>
      <c r="DT561" s="651"/>
      <c r="DU561" s="651"/>
      <c r="DV561" s="651"/>
      <c r="DW561" s="651"/>
      <c r="DX561" s="651"/>
      <c r="DY561" s="651"/>
    </row>
    <row r="562" ht="12.0" customHeight="1">
      <c r="A562" s="651"/>
      <c r="B562" s="651"/>
      <c r="C562" s="651"/>
      <c r="D562" s="651"/>
      <c r="E562" s="651"/>
      <c r="F562" s="651"/>
      <c r="G562" s="651"/>
      <c r="H562" s="651"/>
      <c r="I562" s="651"/>
      <c r="J562" s="651"/>
      <c r="K562" s="651"/>
      <c r="L562" s="651"/>
      <c r="M562" s="651"/>
      <c r="N562" s="651"/>
      <c r="O562" s="651"/>
      <c r="P562" s="651"/>
      <c r="Q562" s="651"/>
      <c r="R562" s="651"/>
      <c r="S562" s="651"/>
      <c r="T562" s="651"/>
      <c r="U562" s="651"/>
      <c r="V562" s="651"/>
      <c r="W562" s="651"/>
      <c r="X562" s="651"/>
      <c r="Y562" s="651"/>
      <c r="Z562" s="651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651"/>
      <c r="BL562" s="651"/>
      <c r="BM562" s="651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  <c r="BX562" s="651"/>
      <c r="BY562" s="651"/>
      <c r="BZ562" s="651"/>
      <c r="CA562" s="651"/>
      <c r="CB562" s="651"/>
      <c r="CC562" s="651"/>
      <c r="CD562" s="651"/>
      <c r="CE562" s="651"/>
      <c r="CF562" s="651"/>
      <c r="CG562" s="651"/>
      <c r="CH562" s="651"/>
      <c r="CI562" s="651"/>
      <c r="CJ562" s="651"/>
      <c r="CK562" s="651"/>
      <c r="CL562" s="651"/>
      <c r="CM562" s="651"/>
      <c r="CN562" s="651"/>
      <c r="CO562" s="651"/>
      <c r="CP562" s="651"/>
      <c r="CQ562" s="651"/>
      <c r="CR562" s="651"/>
      <c r="CS562" s="651"/>
      <c r="CT562" s="651"/>
      <c r="CU562" s="651"/>
      <c r="CV562" s="651"/>
      <c r="CW562" s="651"/>
      <c r="CX562" s="651"/>
      <c r="CY562" s="651"/>
      <c r="CZ562" s="651"/>
      <c r="DA562" s="651"/>
      <c r="DB562" s="651"/>
      <c r="DC562" s="651"/>
      <c r="DD562" s="651"/>
      <c r="DE562" s="651"/>
      <c r="DF562" s="651"/>
      <c r="DG562" s="651"/>
      <c r="DH562" s="651"/>
      <c r="DI562" s="651"/>
      <c r="DJ562" s="651"/>
      <c r="DK562" s="651"/>
      <c r="DL562" s="651"/>
      <c r="DM562" s="651"/>
      <c r="DN562" s="651"/>
      <c r="DO562" s="651"/>
      <c r="DP562" s="651"/>
      <c r="DQ562" s="651"/>
      <c r="DR562" s="651"/>
      <c r="DS562" s="651"/>
      <c r="DT562" s="651"/>
      <c r="DU562" s="651"/>
      <c r="DV562" s="651"/>
      <c r="DW562" s="651"/>
      <c r="DX562" s="651"/>
      <c r="DY562" s="651"/>
    </row>
    <row r="563" ht="12.0" customHeight="1">
      <c r="A563" s="651"/>
      <c r="B563" s="651"/>
      <c r="C563" s="651"/>
      <c r="D563" s="651"/>
      <c r="E563" s="651"/>
      <c r="F563" s="651"/>
      <c r="G563" s="651"/>
      <c r="H563" s="651"/>
      <c r="I563" s="651"/>
      <c r="J563" s="651"/>
      <c r="K563" s="651"/>
      <c r="L563" s="651"/>
      <c r="M563" s="651"/>
      <c r="N563" s="651"/>
      <c r="O563" s="651"/>
      <c r="P563" s="651"/>
      <c r="Q563" s="651"/>
      <c r="R563" s="651"/>
      <c r="S563" s="651"/>
      <c r="T563" s="651"/>
      <c r="U563" s="651"/>
      <c r="V563" s="651"/>
      <c r="W563" s="651"/>
      <c r="X563" s="651"/>
      <c r="Y563" s="651"/>
      <c r="Z563" s="651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651"/>
      <c r="BL563" s="651"/>
      <c r="BM563" s="651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  <c r="BX563" s="651"/>
      <c r="BY563" s="651"/>
      <c r="BZ563" s="651"/>
      <c r="CA563" s="651"/>
      <c r="CB563" s="651"/>
      <c r="CC563" s="651"/>
      <c r="CD563" s="651"/>
      <c r="CE563" s="651"/>
      <c r="CF563" s="651"/>
      <c r="CG563" s="651"/>
      <c r="CH563" s="651"/>
      <c r="CI563" s="651"/>
      <c r="CJ563" s="651"/>
      <c r="CK563" s="651"/>
      <c r="CL563" s="651"/>
      <c r="CM563" s="651"/>
      <c r="CN563" s="651"/>
      <c r="CO563" s="651"/>
      <c r="CP563" s="651"/>
      <c r="CQ563" s="651"/>
      <c r="CR563" s="651"/>
      <c r="CS563" s="651"/>
      <c r="CT563" s="651"/>
      <c r="CU563" s="651"/>
      <c r="CV563" s="651"/>
      <c r="CW563" s="651"/>
      <c r="CX563" s="651"/>
      <c r="CY563" s="651"/>
      <c r="CZ563" s="651"/>
      <c r="DA563" s="651"/>
      <c r="DB563" s="651"/>
      <c r="DC563" s="651"/>
      <c r="DD563" s="651"/>
      <c r="DE563" s="651"/>
      <c r="DF563" s="651"/>
      <c r="DG563" s="651"/>
      <c r="DH563" s="651"/>
      <c r="DI563" s="651"/>
      <c r="DJ563" s="651"/>
      <c r="DK563" s="651"/>
      <c r="DL563" s="651"/>
      <c r="DM563" s="651"/>
      <c r="DN563" s="651"/>
      <c r="DO563" s="651"/>
      <c r="DP563" s="651"/>
      <c r="DQ563" s="651"/>
      <c r="DR563" s="651"/>
      <c r="DS563" s="651"/>
      <c r="DT563" s="651"/>
      <c r="DU563" s="651"/>
      <c r="DV563" s="651"/>
      <c r="DW563" s="651"/>
      <c r="DX563" s="651"/>
      <c r="DY563" s="651"/>
    </row>
    <row r="564" ht="12.0" customHeight="1">
      <c r="A564" s="651"/>
      <c r="B564" s="651"/>
      <c r="C564" s="651"/>
      <c r="D564" s="651"/>
      <c r="E564" s="651"/>
      <c r="F564" s="651"/>
      <c r="G564" s="651"/>
      <c r="H564" s="651"/>
      <c r="I564" s="651"/>
      <c r="J564" s="651"/>
      <c r="K564" s="651"/>
      <c r="L564" s="651"/>
      <c r="M564" s="651"/>
      <c r="N564" s="651"/>
      <c r="O564" s="651"/>
      <c r="P564" s="651"/>
      <c r="Q564" s="651"/>
      <c r="R564" s="651"/>
      <c r="S564" s="651"/>
      <c r="T564" s="651"/>
      <c r="U564" s="651"/>
      <c r="V564" s="651"/>
      <c r="W564" s="651"/>
      <c r="X564" s="651"/>
      <c r="Y564" s="651"/>
      <c r="Z564" s="651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51"/>
      <c r="BL564" s="651"/>
      <c r="BM564" s="651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  <c r="BX564" s="651"/>
      <c r="BY564" s="651"/>
      <c r="BZ564" s="651"/>
      <c r="CA564" s="651"/>
      <c r="CB564" s="651"/>
      <c r="CC564" s="651"/>
      <c r="CD564" s="651"/>
      <c r="CE564" s="651"/>
      <c r="CF564" s="651"/>
      <c r="CG564" s="651"/>
      <c r="CH564" s="651"/>
      <c r="CI564" s="651"/>
      <c r="CJ564" s="651"/>
      <c r="CK564" s="651"/>
      <c r="CL564" s="651"/>
      <c r="CM564" s="651"/>
      <c r="CN564" s="651"/>
      <c r="CO564" s="651"/>
      <c r="CP564" s="651"/>
      <c r="CQ564" s="651"/>
      <c r="CR564" s="651"/>
      <c r="CS564" s="651"/>
      <c r="CT564" s="651"/>
      <c r="CU564" s="651"/>
      <c r="CV564" s="651"/>
      <c r="CW564" s="651"/>
      <c r="CX564" s="651"/>
      <c r="CY564" s="651"/>
      <c r="CZ564" s="651"/>
      <c r="DA564" s="651"/>
      <c r="DB564" s="651"/>
      <c r="DC564" s="651"/>
      <c r="DD564" s="651"/>
      <c r="DE564" s="651"/>
      <c r="DF564" s="651"/>
      <c r="DG564" s="651"/>
      <c r="DH564" s="651"/>
      <c r="DI564" s="651"/>
      <c r="DJ564" s="651"/>
      <c r="DK564" s="651"/>
      <c r="DL564" s="651"/>
      <c r="DM564" s="651"/>
      <c r="DN564" s="651"/>
      <c r="DO564" s="651"/>
      <c r="DP564" s="651"/>
      <c r="DQ564" s="651"/>
      <c r="DR564" s="651"/>
      <c r="DS564" s="651"/>
      <c r="DT564" s="651"/>
      <c r="DU564" s="651"/>
      <c r="DV564" s="651"/>
      <c r="DW564" s="651"/>
      <c r="DX564" s="651"/>
      <c r="DY564" s="651"/>
    </row>
    <row r="565" ht="12.0" customHeight="1">
      <c r="A565" s="651"/>
      <c r="B565" s="651"/>
      <c r="C565" s="651"/>
      <c r="D565" s="651"/>
      <c r="E565" s="651"/>
      <c r="F565" s="651"/>
      <c r="G565" s="651"/>
      <c r="H565" s="651"/>
      <c r="I565" s="651"/>
      <c r="J565" s="651"/>
      <c r="K565" s="651"/>
      <c r="L565" s="651"/>
      <c r="M565" s="651"/>
      <c r="N565" s="651"/>
      <c r="O565" s="651"/>
      <c r="P565" s="651"/>
      <c r="Q565" s="651"/>
      <c r="R565" s="651"/>
      <c r="S565" s="651"/>
      <c r="T565" s="651"/>
      <c r="U565" s="651"/>
      <c r="V565" s="651"/>
      <c r="W565" s="651"/>
      <c r="X565" s="651"/>
      <c r="Y565" s="651"/>
      <c r="Z565" s="651"/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651"/>
      <c r="BL565" s="651"/>
      <c r="BM565" s="651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  <c r="BX565" s="651"/>
      <c r="BY565" s="651"/>
      <c r="BZ565" s="651"/>
      <c r="CA565" s="651"/>
      <c r="CB565" s="651"/>
      <c r="CC565" s="651"/>
      <c r="CD565" s="651"/>
      <c r="CE565" s="651"/>
      <c r="CF565" s="651"/>
      <c r="CG565" s="651"/>
      <c r="CH565" s="651"/>
      <c r="CI565" s="651"/>
      <c r="CJ565" s="651"/>
      <c r="CK565" s="651"/>
      <c r="CL565" s="651"/>
      <c r="CM565" s="651"/>
      <c r="CN565" s="651"/>
      <c r="CO565" s="651"/>
      <c r="CP565" s="651"/>
      <c r="CQ565" s="651"/>
      <c r="CR565" s="651"/>
      <c r="CS565" s="651"/>
      <c r="CT565" s="651"/>
      <c r="CU565" s="651"/>
      <c r="CV565" s="651"/>
      <c r="CW565" s="651"/>
      <c r="CX565" s="651"/>
      <c r="CY565" s="651"/>
      <c r="CZ565" s="651"/>
      <c r="DA565" s="651"/>
      <c r="DB565" s="651"/>
      <c r="DC565" s="651"/>
      <c r="DD565" s="651"/>
      <c r="DE565" s="651"/>
      <c r="DF565" s="651"/>
      <c r="DG565" s="651"/>
      <c r="DH565" s="651"/>
      <c r="DI565" s="651"/>
      <c r="DJ565" s="651"/>
      <c r="DK565" s="651"/>
      <c r="DL565" s="651"/>
      <c r="DM565" s="651"/>
      <c r="DN565" s="651"/>
      <c r="DO565" s="651"/>
      <c r="DP565" s="651"/>
      <c r="DQ565" s="651"/>
      <c r="DR565" s="651"/>
      <c r="DS565" s="651"/>
      <c r="DT565" s="651"/>
      <c r="DU565" s="651"/>
      <c r="DV565" s="651"/>
      <c r="DW565" s="651"/>
      <c r="DX565" s="651"/>
      <c r="DY565" s="651"/>
    </row>
    <row r="566" ht="12.0" customHeight="1">
      <c r="A566" s="651"/>
      <c r="B566" s="651"/>
      <c r="C566" s="651"/>
      <c r="D566" s="651"/>
      <c r="E566" s="651"/>
      <c r="F566" s="651"/>
      <c r="G566" s="651"/>
      <c r="H566" s="651"/>
      <c r="I566" s="651"/>
      <c r="J566" s="651"/>
      <c r="K566" s="651"/>
      <c r="L566" s="651"/>
      <c r="M566" s="651"/>
      <c r="N566" s="651"/>
      <c r="O566" s="651"/>
      <c r="P566" s="651"/>
      <c r="Q566" s="651"/>
      <c r="R566" s="651"/>
      <c r="S566" s="651"/>
      <c r="T566" s="651"/>
      <c r="U566" s="651"/>
      <c r="V566" s="651"/>
      <c r="W566" s="651"/>
      <c r="X566" s="651"/>
      <c r="Y566" s="651"/>
      <c r="Z566" s="651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651"/>
      <c r="BL566" s="651"/>
      <c r="BM566" s="651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  <c r="BX566" s="651"/>
      <c r="BY566" s="651"/>
      <c r="BZ566" s="651"/>
      <c r="CA566" s="651"/>
      <c r="CB566" s="651"/>
      <c r="CC566" s="651"/>
      <c r="CD566" s="651"/>
      <c r="CE566" s="651"/>
      <c r="CF566" s="651"/>
      <c r="CG566" s="651"/>
      <c r="CH566" s="651"/>
      <c r="CI566" s="651"/>
      <c r="CJ566" s="651"/>
      <c r="CK566" s="651"/>
      <c r="CL566" s="651"/>
      <c r="CM566" s="651"/>
      <c r="CN566" s="651"/>
      <c r="CO566" s="651"/>
      <c r="CP566" s="651"/>
      <c r="CQ566" s="651"/>
      <c r="CR566" s="651"/>
      <c r="CS566" s="651"/>
      <c r="CT566" s="651"/>
      <c r="CU566" s="651"/>
      <c r="CV566" s="651"/>
      <c r="CW566" s="651"/>
      <c r="CX566" s="651"/>
      <c r="CY566" s="651"/>
      <c r="CZ566" s="651"/>
      <c r="DA566" s="651"/>
      <c r="DB566" s="651"/>
      <c r="DC566" s="651"/>
      <c r="DD566" s="651"/>
      <c r="DE566" s="651"/>
      <c r="DF566" s="651"/>
      <c r="DG566" s="651"/>
      <c r="DH566" s="651"/>
      <c r="DI566" s="651"/>
      <c r="DJ566" s="651"/>
      <c r="DK566" s="651"/>
      <c r="DL566" s="651"/>
      <c r="DM566" s="651"/>
      <c r="DN566" s="651"/>
      <c r="DO566" s="651"/>
      <c r="DP566" s="651"/>
      <c r="DQ566" s="651"/>
      <c r="DR566" s="651"/>
      <c r="DS566" s="651"/>
      <c r="DT566" s="651"/>
      <c r="DU566" s="651"/>
      <c r="DV566" s="651"/>
      <c r="DW566" s="651"/>
      <c r="DX566" s="651"/>
      <c r="DY566" s="651"/>
    </row>
    <row r="567" ht="12.0" customHeight="1">
      <c r="A567" s="651"/>
      <c r="B567" s="651"/>
      <c r="C567" s="651"/>
      <c r="D567" s="651"/>
      <c r="E567" s="651"/>
      <c r="F567" s="651"/>
      <c r="G567" s="651"/>
      <c r="H567" s="651"/>
      <c r="I567" s="651"/>
      <c r="J567" s="651"/>
      <c r="K567" s="651"/>
      <c r="L567" s="651"/>
      <c r="M567" s="651"/>
      <c r="N567" s="651"/>
      <c r="O567" s="651"/>
      <c r="P567" s="651"/>
      <c r="Q567" s="651"/>
      <c r="R567" s="651"/>
      <c r="S567" s="651"/>
      <c r="T567" s="651"/>
      <c r="U567" s="651"/>
      <c r="V567" s="651"/>
      <c r="W567" s="651"/>
      <c r="X567" s="651"/>
      <c r="Y567" s="651"/>
      <c r="Z567" s="651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651"/>
      <c r="BL567" s="651"/>
      <c r="BM567" s="651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  <c r="BX567" s="651"/>
      <c r="BY567" s="651"/>
      <c r="BZ567" s="651"/>
      <c r="CA567" s="651"/>
      <c r="CB567" s="651"/>
      <c r="CC567" s="651"/>
      <c r="CD567" s="651"/>
      <c r="CE567" s="651"/>
      <c r="CF567" s="651"/>
      <c r="CG567" s="651"/>
      <c r="CH567" s="651"/>
      <c r="CI567" s="651"/>
      <c r="CJ567" s="651"/>
      <c r="CK567" s="651"/>
      <c r="CL567" s="651"/>
      <c r="CM567" s="651"/>
      <c r="CN567" s="651"/>
      <c r="CO567" s="651"/>
      <c r="CP567" s="651"/>
      <c r="CQ567" s="651"/>
      <c r="CR567" s="651"/>
      <c r="CS567" s="651"/>
      <c r="CT567" s="651"/>
      <c r="CU567" s="651"/>
      <c r="CV567" s="651"/>
      <c r="CW567" s="651"/>
      <c r="CX567" s="651"/>
      <c r="CY567" s="651"/>
      <c r="CZ567" s="651"/>
      <c r="DA567" s="651"/>
      <c r="DB567" s="651"/>
      <c r="DC567" s="651"/>
      <c r="DD567" s="651"/>
      <c r="DE567" s="651"/>
      <c r="DF567" s="651"/>
      <c r="DG567" s="651"/>
      <c r="DH567" s="651"/>
      <c r="DI567" s="651"/>
      <c r="DJ567" s="651"/>
      <c r="DK567" s="651"/>
      <c r="DL567" s="651"/>
      <c r="DM567" s="651"/>
      <c r="DN567" s="651"/>
      <c r="DO567" s="651"/>
      <c r="DP567" s="651"/>
      <c r="DQ567" s="651"/>
      <c r="DR567" s="651"/>
      <c r="DS567" s="651"/>
      <c r="DT567" s="651"/>
      <c r="DU567" s="651"/>
      <c r="DV567" s="651"/>
      <c r="DW567" s="651"/>
      <c r="DX567" s="651"/>
      <c r="DY567" s="651"/>
    </row>
    <row r="568" ht="12.0" customHeight="1">
      <c r="A568" s="651"/>
      <c r="B568" s="651"/>
      <c r="C568" s="651"/>
      <c r="D568" s="651"/>
      <c r="E568" s="651"/>
      <c r="F568" s="651"/>
      <c r="G568" s="651"/>
      <c r="H568" s="651"/>
      <c r="I568" s="651"/>
      <c r="J568" s="651"/>
      <c r="K568" s="651"/>
      <c r="L568" s="651"/>
      <c r="M568" s="651"/>
      <c r="N568" s="651"/>
      <c r="O568" s="651"/>
      <c r="P568" s="651"/>
      <c r="Q568" s="651"/>
      <c r="R568" s="651"/>
      <c r="S568" s="651"/>
      <c r="T568" s="651"/>
      <c r="U568" s="651"/>
      <c r="V568" s="651"/>
      <c r="W568" s="651"/>
      <c r="X568" s="651"/>
      <c r="Y568" s="651"/>
      <c r="Z568" s="651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51"/>
      <c r="BL568" s="651"/>
      <c r="BM568" s="651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  <c r="BX568" s="651"/>
      <c r="BY568" s="651"/>
      <c r="BZ568" s="651"/>
      <c r="CA568" s="651"/>
      <c r="CB568" s="651"/>
      <c r="CC568" s="651"/>
      <c r="CD568" s="651"/>
      <c r="CE568" s="651"/>
      <c r="CF568" s="651"/>
      <c r="CG568" s="651"/>
      <c r="CH568" s="651"/>
      <c r="CI568" s="651"/>
      <c r="CJ568" s="651"/>
      <c r="CK568" s="651"/>
      <c r="CL568" s="651"/>
      <c r="CM568" s="651"/>
      <c r="CN568" s="651"/>
      <c r="CO568" s="651"/>
      <c r="CP568" s="651"/>
      <c r="CQ568" s="651"/>
      <c r="CR568" s="651"/>
      <c r="CS568" s="651"/>
      <c r="CT568" s="651"/>
      <c r="CU568" s="651"/>
      <c r="CV568" s="651"/>
      <c r="CW568" s="651"/>
      <c r="CX568" s="651"/>
      <c r="CY568" s="651"/>
      <c r="CZ568" s="651"/>
      <c r="DA568" s="651"/>
      <c r="DB568" s="651"/>
      <c r="DC568" s="651"/>
      <c r="DD568" s="651"/>
      <c r="DE568" s="651"/>
      <c r="DF568" s="651"/>
      <c r="DG568" s="651"/>
      <c r="DH568" s="651"/>
      <c r="DI568" s="651"/>
      <c r="DJ568" s="651"/>
      <c r="DK568" s="651"/>
      <c r="DL568" s="651"/>
      <c r="DM568" s="651"/>
      <c r="DN568" s="651"/>
      <c r="DO568" s="651"/>
      <c r="DP568" s="651"/>
      <c r="DQ568" s="651"/>
      <c r="DR568" s="651"/>
      <c r="DS568" s="651"/>
      <c r="DT568" s="651"/>
      <c r="DU568" s="651"/>
      <c r="DV568" s="651"/>
      <c r="DW568" s="651"/>
      <c r="DX568" s="651"/>
      <c r="DY568" s="651"/>
    </row>
    <row r="569" ht="12.0" customHeight="1">
      <c r="A569" s="651"/>
      <c r="B569" s="651"/>
      <c r="C569" s="651"/>
      <c r="D569" s="651"/>
      <c r="E569" s="651"/>
      <c r="F569" s="651"/>
      <c r="G569" s="651"/>
      <c r="H569" s="651"/>
      <c r="I569" s="651"/>
      <c r="J569" s="651"/>
      <c r="K569" s="651"/>
      <c r="L569" s="651"/>
      <c r="M569" s="651"/>
      <c r="N569" s="651"/>
      <c r="O569" s="651"/>
      <c r="P569" s="651"/>
      <c r="Q569" s="651"/>
      <c r="R569" s="651"/>
      <c r="S569" s="651"/>
      <c r="T569" s="651"/>
      <c r="U569" s="651"/>
      <c r="V569" s="651"/>
      <c r="W569" s="651"/>
      <c r="X569" s="651"/>
      <c r="Y569" s="651"/>
      <c r="Z569" s="651"/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651"/>
      <c r="BL569" s="651"/>
      <c r="BM569" s="651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  <c r="BX569" s="651"/>
      <c r="BY569" s="651"/>
      <c r="BZ569" s="651"/>
      <c r="CA569" s="651"/>
      <c r="CB569" s="651"/>
      <c r="CC569" s="651"/>
      <c r="CD569" s="651"/>
      <c r="CE569" s="651"/>
      <c r="CF569" s="651"/>
      <c r="CG569" s="651"/>
      <c r="CH569" s="651"/>
      <c r="CI569" s="651"/>
      <c r="CJ569" s="651"/>
      <c r="CK569" s="651"/>
      <c r="CL569" s="651"/>
      <c r="CM569" s="651"/>
      <c r="CN569" s="651"/>
      <c r="CO569" s="651"/>
      <c r="CP569" s="651"/>
      <c r="CQ569" s="651"/>
      <c r="CR569" s="651"/>
      <c r="CS569" s="651"/>
      <c r="CT569" s="651"/>
      <c r="CU569" s="651"/>
      <c r="CV569" s="651"/>
      <c r="CW569" s="651"/>
      <c r="CX569" s="651"/>
      <c r="CY569" s="651"/>
      <c r="CZ569" s="651"/>
      <c r="DA569" s="651"/>
      <c r="DB569" s="651"/>
      <c r="DC569" s="651"/>
      <c r="DD569" s="651"/>
      <c r="DE569" s="651"/>
      <c r="DF569" s="651"/>
      <c r="DG569" s="651"/>
      <c r="DH569" s="651"/>
      <c r="DI569" s="651"/>
      <c r="DJ569" s="651"/>
      <c r="DK569" s="651"/>
      <c r="DL569" s="651"/>
      <c r="DM569" s="651"/>
      <c r="DN569" s="651"/>
      <c r="DO569" s="651"/>
      <c r="DP569" s="651"/>
      <c r="DQ569" s="651"/>
      <c r="DR569" s="651"/>
      <c r="DS569" s="651"/>
      <c r="DT569" s="651"/>
      <c r="DU569" s="651"/>
      <c r="DV569" s="651"/>
      <c r="DW569" s="651"/>
      <c r="DX569" s="651"/>
      <c r="DY569" s="651"/>
    </row>
    <row r="570" ht="12.0" customHeight="1">
      <c r="A570" s="651"/>
      <c r="B570" s="651"/>
      <c r="C570" s="651"/>
      <c r="D570" s="651"/>
      <c r="E570" s="651"/>
      <c r="F570" s="651"/>
      <c r="G570" s="651"/>
      <c r="H570" s="651"/>
      <c r="I570" s="651"/>
      <c r="J570" s="651"/>
      <c r="K570" s="651"/>
      <c r="L570" s="651"/>
      <c r="M570" s="651"/>
      <c r="N570" s="651"/>
      <c r="O570" s="651"/>
      <c r="P570" s="651"/>
      <c r="Q570" s="651"/>
      <c r="R570" s="651"/>
      <c r="S570" s="651"/>
      <c r="T570" s="651"/>
      <c r="U570" s="651"/>
      <c r="V570" s="651"/>
      <c r="W570" s="651"/>
      <c r="X570" s="651"/>
      <c r="Y570" s="651"/>
      <c r="Z570" s="651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651"/>
      <c r="BL570" s="651"/>
      <c r="BM570" s="651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  <c r="BX570" s="651"/>
      <c r="BY570" s="651"/>
      <c r="BZ570" s="651"/>
      <c r="CA570" s="651"/>
      <c r="CB570" s="651"/>
      <c r="CC570" s="651"/>
      <c r="CD570" s="651"/>
      <c r="CE570" s="651"/>
      <c r="CF570" s="651"/>
      <c r="CG570" s="651"/>
      <c r="CH570" s="651"/>
      <c r="CI570" s="651"/>
      <c r="CJ570" s="651"/>
      <c r="CK570" s="651"/>
      <c r="CL570" s="651"/>
      <c r="CM570" s="651"/>
      <c r="CN570" s="651"/>
      <c r="CO570" s="651"/>
      <c r="CP570" s="651"/>
      <c r="CQ570" s="651"/>
      <c r="CR570" s="651"/>
      <c r="CS570" s="651"/>
      <c r="CT570" s="651"/>
      <c r="CU570" s="651"/>
      <c r="CV570" s="651"/>
      <c r="CW570" s="651"/>
      <c r="CX570" s="651"/>
      <c r="CY570" s="651"/>
      <c r="CZ570" s="651"/>
      <c r="DA570" s="651"/>
      <c r="DB570" s="651"/>
      <c r="DC570" s="651"/>
      <c r="DD570" s="651"/>
      <c r="DE570" s="651"/>
      <c r="DF570" s="651"/>
      <c r="DG570" s="651"/>
      <c r="DH570" s="651"/>
      <c r="DI570" s="651"/>
      <c r="DJ570" s="651"/>
      <c r="DK570" s="651"/>
      <c r="DL570" s="651"/>
      <c r="DM570" s="651"/>
      <c r="DN570" s="651"/>
      <c r="DO570" s="651"/>
      <c r="DP570" s="651"/>
      <c r="DQ570" s="651"/>
      <c r="DR570" s="651"/>
      <c r="DS570" s="651"/>
      <c r="DT570" s="651"/>
      <c r="DU570" s="651"/>
      <c r="DV570" s="651"/>
      <c r="DW570" s="651"/>
      <c r="DX570" s="651"/>
      <c r="DY570" s="651"/>
    </row>
    <row r="571" ht="12.0" customHeight="1">
      <c r="A571" s="651"/>
      <c r="B571" s="651"/>
      <c r="C571" s="651"/>
      <c r="D571" s="651"/>
      <c r="E571" s="651"/>
      <c r="F571" s="651"/>
      <c r="G571" s="651"/>
      <c r="H571" s="651"/>
      <c r="I571" s="651"/>
      <c r="J571" s="651"/>
      <c r="K571" s="651"/>
      <c r="L571" s="651"/>
      <c r="M571" s="651"/>
      <c r="N571" s="651"/>
      <c r="O571" s="651"/>
      <c r="P571" s="651"/>
      <c r="Q571" s="651"/>
      <c r="R571" s="651"/>
      <c r="S571" s="651"/>
      <c r="T571" s="651"/>
      <c r="U571" s="651"/>
      <c r="V571" s="651"/>
      <c r="W571" s="651"/>
      <c r="X571" s="651"/>
      <c r="Y571" s="651"/>
      <c r="Z571" s="651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651"/>
      <c r="BL571" s="651"/>
      <c r="BM571" s="651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  <c r="BX571" s="651"/>
      <c r="BY571" s="651"/>
      <c r="BZ571" s="651"/>
      <c r="CA571" s="651"/>
      <c r="CB571" s="651"/>
      <c r="CC571" s="651"/>
      <c r="CD571" s="651"/>
      <c r="CE571" s="651"/>
      <c r="CF571" s="651"/>
      <c r="CG571" s="651"/>
      <c r="CH571" s="651"/>
      <c r="CI571" s="651"/>
      <c r="CJ571" s="651"/>
      <c r="CK571" s="651"/>
      <c r="CL571" s="651"/>
      <c r="CM571" s="651"/>
      <c r="CN571" s="651"/>
      <c r="CO571" s="651"/>
      <c r="CP571" s="651"/>
      <c r="CQ571" s="651"/>
      <c r="CR571" s="651"/>
      <c r="CS571" s="651"/>
      <c r="CT571" s="651"/>
      <c r="CU571" s="651"/>
      <c r="CV571" s="651"/>
      <c r="CW571" s="651"/>
      <c r="CX571" s="651"/>
      <c r="CY571" s="651"/>
      <c r="CZ571" s="651"/>
      <c r="DA571" s="651"/>
      <c r="DB571" s="651"/>
      <c r="DC571" s="651"/>
      <c r="DD571" s="651"/>
      <c r="DE571" s="651"/>
      <c r="DF571" s="651"/>
      <c r="DG571" s="651"/>
      <c r="DH571" s="651"/>
      <c r="DI571" s="651"/>
      <c r="DJ571" s="651"/>
      <c r="DK571" s="651"/>
      <c r="DL571" s="651"/>
      <c r="DM571" s="651"/>
      <c r="DN571" s="651"/>
      <c r="DO571" s="651"/>
      <c r="DP571" s="651"/>
      <c r="DQ571" s="651"/>
      <c r="DR571" s="651"/>
      <c r="DS571" s="651"/>
      <c r="DT571" s="651"/>
      <c r="DU571" s="651"/>
      <c r="DV571" s="651"/>
      <c r="DW571" s="651"/>
      <c r="DX571" s="651"/>
      <c r="DY571" s="651"/>
    </row>
    <row r="572" ht="12.0" customHeight="1">
      <c r="A572" s="651"/>
      <c r="B572" s="651"/>
      <c r="C572" s="651"/>
      <c r="D572" s="651"/>
      <c r="E572" s="651"/>
      <c r="F572" s="651"/>
      <c r="G572" s="651"/>
      <c r="H572" s="651"/>
      <c r="I572" s="651"/>
      <c r="J572" s="651"/>
      <c r="K572" s="651"/>
      <c r="L572" s="651"/>
      <c r="M572" s="651"/>
      <c r="N572" s="651"/>
      <c r="O572" s="651"/>
      <c r="P572" s="651"/>
      <c r="Q572" s="651"/>
      <c r="R572" s="651"/>
      <c r="S572" s="651"/>
      <c r="T572" s="651"/>
      <c r="U572" s="651"/>
      <c r="V572" s="651"/>
      <c r="W572" s="651"/>
      <c r="X572" s="651"/>
      <c r="Y572" s="651"/>
      <c r="Z572" s="651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51"/>
      <c r="BL572" s="651"/>
      <c r="BM572" s="651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  <c r="BX572" s="651"/>
      <c r="BY572" s="651"/>
      <c r="BZ572" s="651"/>
      <c r="CA572" s="651"/>
      <c r="CB572" s="651"/>
      <c r="CC572" s="651"/>
      <c r="CD572" s="651"/>
      <c r="CE572" s="651"/>
      <c r="CF572" s="651"/>
      <c r="CG572" s="651"/>
      <c r="CH572" s="651"/>
      <c r="CI572" s="651"/>
      <c r="CJ572" s="651"/>
      <c r="CK572" s="651"/>
      <c r="CL572" s="651"/>
      <c r="CM572" s="651"/>
      <c r="CN572" s="651"/>
      <c r="CO572" s="651"/>
      <c r="CP572" s="651"/>
      <c r="CQ572" s="651"/>
      <c r="CR572" s="651"/>
      <c r="CS572" s="651"/>
      <c r="CT572" s="651"/>
      <c r="CU572" s="651"/>
      <c r="CV572" s="651"/>
      <c r="CW572" s="651"/>
      <c r="CX572" s="651"/>
      <c r="CY572" s="651"/>
      <c r="CZ572" s="651"/>
      <c r="DA572" s="651"/>
      <c r="DB572" s="651"/>
      <c r="DC572" s="651"/>
      <c r="DD572" s="651"/>
      <c r="DE572" s="651"/>
      <c r="DF572" s="651"/>
      <c r="DG572" s="651"/>
      <c r="DH572" s="651"/>
      <c r="DI572" s="651"/>
      <c r="DJ572" s="651"/>
      <c r="DK572" s="651"/>
      <c r="DL572" s="651"/>
      <c r="DM572" s="651"/>
      <c r="DN572" s="651"/>
      <c r="DO572" s="651"/>
      <c r="DP572" s="651"/>
      <c r="DQ572" s="651"/>
      <c r="DR572" s="651"/>
      <c r="DS572" s="651"/>
      <c r="DT572" s="651"/>
      <c r="DU572" s="651"/>
      <c r="DV572" s="651"/>
      <c r="DW572" s="651"/>
      <c r="DX572" s="651"/>
      <c r="DY572" s="651"/>
    </row>
    <row r="573" ht="12.0" customHeight="1">
      <c r="A573" s="651"/>
      <c r="B573" s="651"/>
      <c r="C573" s="651"/>
      <c r="D573" s="651"/>
      <c r="E573" s="651"/>
      <c r="F573" s="651"/>
      <c r="G573" s="651"/>
      <c r="H573" s="651"/>
      <c r="I573" s="651"/>
      <c r="J573" s="651"/>
      <c r="K573" s="651"/>
      <c r="L573" s="651"/>
      <c r="M573" s="651"/>
      <c r="N573" s="651"/>
      <c r="O573" s="651"/>
      <c r="P573" s="651"/>
      <c r="Q573" s="651"/>
      <c r="R573" s="651"/>
      <c r="S573" s="651"/>
      <c r="T573" s="651"/>
      <c r="U573" s="651"/>
      <c r="V573" s="651"/>
      <c r="W573" s="651"/>
      <c r="X573" s="651"/>
      <c r="Y573" s="651"/>
      <c r="Z573" s="651"/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651"/>
      <c r="BL573" s="651"/>
      <c r="BM573" s="651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  <c r="BX573" s="651"/>
      <c r="BY573" s="651"/>
      <c r="BZ573" s="651"/>
      <c r="CA573" s="651"/>
      <c r="CB573" s="651"/>
      <c r="CC573" s="651"/>
      <c r="CD573" s="651"/>
      <c r="CE573" s="651"/>
      <c r="CF573" s="651"/>
      <c r="CG573" s="651"/>
      <c r="CH573" s="651"/>
      <c r="CI573" s="651"/>
      <c r="CJ573" s="651"/>
      <c r="CK573" s="651"/>
      <c r="CL573" s="651"/>
      <c r="CM573" s="651"/>
      <c r="CN573" s="651"/>
      <c r="CO573" s="651"/>
      <c r="CP573" s="651"/>
      <c r="CQ573" s="651"/>
      <c r="CR573" s="651"/>
      <c r="CS573" s="651"/>
      <c r="CT573" s="651"/>
      <c r="CU573" s="651"/>
      <c r="CV573" s="651"/>
      <c r="CW573" s="651"/>
      <c r="CX573" s="651"/>
      <c r="CY573" s="651"/>
      <c r="CZ573" s="651"/>
      <c r="DA573" s="651"/>
      <c r="DB573" s="651"/>
      <c r="DC573" s="651"/>
      <c r="DD573" s="651"/>
      <c r="DE573" s="651"/>
      <c r="DF573" s="651"/>
      <c r="DG573" s="651"/>
      <c r="DH573" s="651"/>
      <c r="DI573" s="651"/>
      <c r="DJ573" s="651"/>
      <c r="DK573" s="651"/>
      <c r="DL573" s="651"/>
      <c r="DM573" s="651"/>
      <c r="DN573" s="651"/>
      <c r="DO573" s="651"/>
      <c r="DP573" s="651"/>
      <c r="DQ573" s="651"/>
      <c r="DR573" s="651"/>
      <c r="DS573" s="651"/>
      <c r="DT573" s="651"/>
      <c r="DU573" s="651"/>
      <c r="DV573" s="651"/>
      <c r="DW573" s="651"/>
      <c r="DX573" s="651"/>
      <c r="DY573" s="651"/>
    </row>
    <row r="574" ht="12.0" customHeight="1">
      <c r="A574" s="651"/>
      <c r="B574" s="651"/>
      <c r="C574" s="651"/>
      <c r="D574" s="651"/>
      <c r="E574" s="651"/>
      <c r="F574" s="651"/>
      <c r="G574" s="651"/>
      <c r="H574" s="651"/>
      <c r="I574" s="651"/>
      <c r="J574" s="651"/>
      <c r="K574" s="651"/>
      <c r="L574" s="651"/>
      <c r="M574" s="651"/>
      <c r="N574" s="651"/>
      <c r="O574" s="651"/>
      <c r="P574" s="651"/>
      <c r="Q574" s="651"/>
      <c r="R574" s="651"/>
      <c r="S574" s="651"/>
      <c r="T574" s="651"/>
      <c r="U574" s="651"/>
      <c r="V574" s="651"/>
      <c r="W574" s="651"/>
      <c r="X574" s="651"/>
      <c r="Y574" s="651"/>
      <c r="Z574" s="651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651"/>
      <c r="BL574" s="651"/>
      <c r="BM574" s="651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  <c r="BX574" s="651"/>
      <c r="BY574" s="651"/>
      <c r="BZ574" s="651"/>
      <c r="CA574" s="651"/>
      <c r="CB574" s="651"/>
      <c r="CC574" s="651"/>
      <c r="CD574" s="651"/>
      <c r="CE574" s="651"/>
      <c r="CF574" s="651"/>
      <c r="CG574" s="651"/>
      <c r="CH574" s="651"/>
      <c r="CI574" s="651"/>
      <c r="CJ574" s="651"/>
      <c r="CK574" s="651"/>
      <c r="CL574" s="651"/>
      <c r="CM574" s="651"/>
      <c r="CN574" s="651"/>
      <c r="CO574" s="651"/>
      <c r="CP574" s="651"/>
      <c r="CQ574" s="651"/>
      <c r="CR574" s="651"/>
      <c r="CS574" s="651"/>
      <c r="CT574" s="651"/>
      <c r="CU574" s="651"/>
      <c r="CV574" s="651"/>
      <c r="CW574" s="651"/>
      <c r="CX574" s="651"/>
      <c r="CY574" s="651"/>
      <c r="CZ574" s="651"/>
      <c r="DA574" s="651"/>
      <c r="DB574" s="651"/>
      <c r="DC574" s="651"/>
      <c r="DD574" s="651"/>
      <c r="DE574" s="651"/>
      <c r="DF574" s="651"/>
      <c r="DG574" s="651"/>
      <c r="DH574" s="651"/>
      <c r="DI574" s="651"/>
      <c r="DJ574" s="651"/>
      <c r="DK574" s="651"/>
      <c r="DL574" s="651"/>
      <c r="DM574" s="651"/>
      <c r="DN574" s="651"/>
      <c r="DO574" s="651"/>
      <c r="DP574" s="651"/>
      <c r="DQ574" s="651"/>
      <c r="DR574" s="651"/>
      <c r="DS574" s="651"/>
      <c r="DT574" s="651"/>
      <c r="DU574" s="651"/>
      <c r="DV574" s="651"/>
      <c r="DW574" s="651"/>
      <c r="DX574" s="651"/>
      <c r="DY574" s="651"/>
    </row>
    <row r="575" ht="12.0" customHeight="1">
      <c r="A575" s="651"/>
      <c r="B575" s="651"/>
      <c r="C575" s="651"/>
      <c r="D575" s="651"/>
      <c r="E575" s="651"/>
      <c r="F575" s="651"/>
      <c r="G575" s="651"/>
      <c r="H575" s="651"/>
      <c r="I575" s="651"/>
      <c r="J575" s="651"/>
      <c r="K575" s="651"/>
      <c r="L575" s="651"/>
      <c r="M575" s="651"/>
      <c r="N575" s="651"/>
      <c r="O575" s="651"/>
      <c r="P575" s="651"/>
      <c r="Q575" s="651"/>
      <c r="R575" s="651"/>
      <c r="S575" s="651"/>
      <c r="T575" s="651"/>
      <c r="U575" s="651"/>
      <c r="V575" s="651"/>
      <c r="W575" s="651"/>
      <c r="X575" s="651"/>
      <c r="Y575" s="651"/>
      <c r="Z575" s="651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651"/>
      <c r="BL575" s="651"/>
      <c r="BM575" s="651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  <c r="BX575" s="651"/>
      <c r="BY575" s="651"/>
      <c r="BZ575" s="651"/>
      <c r="CA575" s="651"/>
      <c r="CB575" s="651"/>
      <c r="CC575" s="651"/>
      <c r="CD575" s="651"/>
      <c r="CE575" s="651"/>
      <c r="CF575" s="651"/>
      <c r="CG575" s="651"/>
      <c r="CH575" s="651"/>
      <c r="CI575" s="651"/>
      <c r="CJ575" s="651"/>
      <c r="CK575" s="651"/>
      <c r="CL575" s="651"/>
      <c r="CM575" s="651"/>
      <c r="CN575" s="651"/>
      <c r="CO575" s="651"/>
      <c r="CP575" s="651"/>
      <c r="CQ575" s="651"/>
      <c r="CR575" s="651"/>
      <c r="CS575" s="651"/>
      <c r="CT575" s="651"/>
      <c r="CU575" s="651"/>
      <c r="CV575" s="651"/>
      <c r="CW575" s="651"/>
      <c r="CX575" s="651"/>
      <c r="CY575" s="651"/>
      <c r="CZ575" s="651"/>
      <c r="DA575" s="651"/>
      <c r="DB575" s="651"/>
      <c r="DC575" s="651"/>
      <c r="DD575" s="651"/>
      <c r="DE575" s="651"/>
      <c r="DF575" s="651"/>
      <c r="DG575" s="651"/>
      <c r="DH575" s="651"/>
      <c r="DI575" s="651"/>
      <c r="DJ575" s="651"/>
      <c r="DK575" s="651"/>
      <c r="DL575" s="651"/>
      <c r="DM575" s="651"/>
      <c r="DN575" s="651"/>
      <c r="DO575" s="651"/>
      <c r="DP575" s="651"/>
      <c r="DQ575" s="651"/>
      <c r="DR575" s="651"/>
      <c r="DS575" s="651"/>
      <c r="DT575" s="651"/>
      <c r="DU575" s="651"/>
      <c r="DV575" s="651"/>
      <c r="DW575" s="651"/>
      <c r="DX575" s="651"/>
      <c r="DY575" s="651"/>
    </row>
    <row r="576" ht="12.0" customHeight="1">
      <c r="A576" s="651"/>
      <c r="B576" s="651"/>
      <c r="C576" s="651"/>
      <c r="D576" s="651"/>
      <c r="E576" s="651"/>
      <c r="F576" s="651"/>
      <c r="G576" s="651"/>
      <c r="H576" s="651"/>
      <c r="I576" s="651"/>
      <c r="J576" s="651"/>
      <c r="K576" s="651"/>
      <c r="L576" s="651"/>
      <c r="M576" s="651"/>
      <c r="N576" s="651"/>
      <c r="O576" s="651"/>
      <c r="P576" s="651"/>
      <c r="Q576" s="651"/>
      <c r="R576" s="651"/>
      <c r="S576" s="651"/>
      <c r="T576" s="651"/>
      <c r="U576" s="651"/>
      <c r="V576" s="651"/>
      <c r="W576" s="651"/>
      <c r="X576" s="651"/>
      <c r="Y576" s="651"/>
      <c r="Z576" s="651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51"/>
      <c r="BL576" s="651"/>
      <c r="BM576" s="651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  <c r="BX576" s="651"/>
      <c r="BY576" s="651"/>
      <c r="BZ576" s="651"/>
      <c r="CA576" s="651"/>
      <c r="CB576" s="651"/>
      <c r="CC576" s="651"/>
      <c r="CD576" s="651"/>
      <c r="CE576" s="651"/>
      <c r="CF576" s="651"/>
      <c r="CG576" s="651"/>
      <c r="CH576" s="651"/>
      <c r="CI576" s="651"/>
      <c r="CJ576" s="651"/>
      <c r="CK576" s="651"/>
      <c r="CL576" s="651"/>
      <c r="CM576" s="651"/>
      <c r="CN576" s="651"/>
      <c r="CO576" s="651"/>
      <c r="CP576" s="651"/>
      <c r="CQ576" s="651"/>
      <c r="CR576" s="651"/>
      <c r="CS576" s="651"/>
      <c r="CT576" s="651"/>
      <c r="CU576" s="651"/>
      <c r="CV576" s="651"/>
      <c r="CW576" s="651"/>
      <c r="CX576" s="651"/>
      <c r="CY576" s="651"/>
      <c r="CZ576" s="651"/>
      <c r="DA576" s="651"/>
      <c r="DB576" s="651"/>
      <c r="DC576" s="651"/>
      <c r="DD576" s="651"/>
      <c r="DE576" s="651"/>
      <c r="DF576" s="651"/>
      <c r="DG576" s="651"/>
      <c r="DH576" s="651"/>
      <c r="DI576" s="651"/>
      <c r="DJ576" s="651"/>
      <c r="DK576" s="651"/>
      <c r="DL576" s="651"/>
      <c r="DM576" s="651"/>
      <c r="DN576" s="651"/>
      <c r="DO576" s="651"/>
      <c r="DP576" s="651"/>
      <c r="DQ576" s="651"/>
      <c r="DR576" s="651"/>
      <c r="DS576" s="651"/>
      <c r="DT576" s="651"/>
      <c r="DU576" s="651"/>
      <c r="DV576" s="651"/>
      <c r="DW576" s="651"/>
      <c r="DX576" s="651"/>
      <c r="DY576" s="651"/>
    </row>
    <row r="577" ht="12.0" customHeight="1">
      <c r="A577" s="651"/>
      <c r="B577" s="651"/>
      <c r="C577" s="651"/>
      <c r="D577" s="651"/>
      <c r="E577" s="651"/>
      <c r="F577" s="651"/>
      <c r="G577" s="651"/>
      <c r="H577" s="651"/>
      <c r="I577" s="651"/>
      <c r="J577" s="651"/>
      <c r="K577" s="651"/>
      <c r="L577" s="651"/>
      <c r="M577" s="651"/>
      <c r="N577" s="651"/>
      <c r="O577" s="651"/>
      <c r="P577" s="651"/>
      <c r="Q577" s="651"/>
      <c r="R577" s="651"/>
      <c r="S577" s="651"/>
      <c r="T577" s="651"/>
      <c r="U577" s="651"/>
      <c r="V577" s="651"/>
      <c r="W577" s="651"/>
      <c r="X577" s="651"/>
      <c r="Y577" s="651"/>
      <c r="Z577" s="651"/>
      <c r="AA577" s="651"/>
      <c r="AB577" s="651"/>
      <c r="AC577" s="651"/>
      <c r="AD577" s="651"/>
      <c r="AE577" s="651"/>
      <c r="AF577" s="651"/>
      <c r="AG577" s="651"/>
      <c r="AH577" s="651"/>
      <c r="AI577" s="651"/>
      <c r="AJ577" s="651"/>
      <c r="AK577" s="651"/>
      <c r="AL577" s="651"/>
      <c r="AM577" s="651"/>
      <c r="AN577" s="651"/>
      <c r="AO577" s="651"/>
      <c r="AP577" s="651"/>
      <c r="AQ577" s="651"/>
      <c r="AR577" s="651"/>
      <c r="AS577" s="651"/>
      <c r="AT577" s="651"/>
      <c r="AU577" s="651"/>
      <c r="AV577" s="651"/>
      <c r="AW577" s="651"/>
      <c r="AX577" s="651"/>
      <c r="AY577" s="651"/>
      <c r="AZ577" s="651"/>
      <c r="BA577" s="651"/>
      <c r="BB577" s="651"/>
      <c r="BC577" s="651"/>
      <c r="BD577" s="651"/>
      <c r="BE577" s="651"/>
      <c r="BF577" s="651"/>
      <c r="BG577" s="651"/>
      <c r="BH577" s="651"/>
      <c r="BI577" s="651"/>
      <c r="BJ577" s="651"/>
      <c r="BK577" s="651"/>
      <c r="BL577" s="651"/>
      <c r="BM577" s="651"/>
      <c r="BN577" s="651"/>
      <c r="BO577" s="651"/>
      <c r="BP577" s="651"/>
      <c r="BQ577" s="651"/>
      <c r="BR577" s="651"/>
      <c r="BS577" s="651"/>
      <c r="BT577" s="651"/>
      <c r="BU577" s="651"/>
      <c r="BV577" s="651"/>
      <c r="BW577" s="651"/>
      <c r="BX577" s="651"/>
      <c r="BY577" s="651"/>
      <c r="BZ577" s="651"/>
      <c r="CA577" s="651"/>
      <c r="CB577" s="651"/>
      <c r="CC577" s="651"/>
      <c r="CD577" s="651"/>
      <c r="CE577" s="651"/>
      <c r="CF577" s="651"/>
      <c r="CG577" s="651"/>
      <c r="CH577" s="651"/>
      <c r="CI577" s="651"/>
      <c r="CJ577" s="651"/>
      <c r="CK577" s="651"/>
      <c r="CL577" s="651"/>
      <c r="CM577" s="651"/>
      <c r="CN577" s="651"/>
      <c r="CO577" s="651"/>
      <c r="CP577" s="651"/>
      <c r="CQ577" s="651"/>
      <c r="CR577" s="651"/>
      <c r="CS577" s="651"/>
      <c r="CT577" s="651"/>
      <c r="CU577" s="651"/>
      <c r="CV577" s="651"/>
      <c r="CW577" s="651"/>
      <c r="CX577" s="651"/>
      <c r="CY577" s="651"/>
      <c r="CZ577" s="651"/>
      <c r="DA577" s="651"/>
      <c r="DB577" s="651"/>
      <c r="DC577" s="651"/>
      <c r="DD577" s="651"/>
      <c r="DE577" s="651"/>
      <c r="DF577" s="651"/>
      <c r="DG577" s="651"/>
      <c r="DH577" s="651"/>
      <c r="DI577" s="651"/>
      <c r="DJ577" s="651"/>
      <c r="DK577" s="651"/>
      <c r="DL577" s="651"/>
      <c r="DM577" s="651"/>
      <c r="DN577" s="651"/>
      <c r="DO577" s="651"/>
      <c r="DP577" s="651"/>
      <c r="DQ577" s="651"/>
      <c r="DR577" s="651"/>
      <c r="DS577" s="651"/>
      <c r="DT577" s="651"/>
      <c r="DU577" s="651"/>
      <c r="DV577" s="651"/>
      <c r="DW577" s="651"/>
      <c r="DX577" s="651"/>
      <c r="DY577" s="651"/>
    </row>
    <row r="578" ht="12.0" customHeight="1">
      <c r="A578" s="651"/>
      <c r="B578" s="651"/>
      <c r="C578" s="651"/>
      <c r="D578" s="651"/>
      <c r="E578" s="651"/>
      <c r="F578" s="651"/>
      <c r="G578" s="651"/>
      <c r="H578" s="651"/>
      <c r="I578" s="651"/>
      <c r="J578" s="651"/>
      <c r="K578" s="651"/>
      <c r="L578" s="651"/>
      <c r="M578" s="651"/>
      <c r="N578" s="651"/>
      <c r="O578" s="651"/>
      <c r="P578" s="651"/>
      <c r="Q578" s="651"/>
      <c r="R578" s="651"/>
      <c r="S578" s="651"/>
      <c r="T578" s="651"/>
      <c r="U578" s="651"/>
      <c r="V578" s="651"/>
      <c r="W578" s="651"/>
      <c r="X578" s="651"/>
      <c r="Y578" s="651"/>
      <c r="Z578" s="651"/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651"/>
      <c r="BL578" s="651"/>
      <c r="BM578" s="651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  <c r="BX578" s="651"/>
      <c r="BY578" s="651"/>
      <c r="BZ578" s="651"/>
      <c r="CA578" s="651"/>
      <c r="CB578" s="651"/>
      <c r="CC578" s="651"/>
      <c r="CD578" s="651"/>
      <c r="CE578" s="651"/>
      <c r="CF578" s="651"/>
      <c r="CG578" s="651"/>
      <c r="CH578" s="651"/>
      <c r="CI578" s="651"/>
      <c r="CJ578" s="651"/>
      <c r="CK578" s="651"/>
      <c r="CL578" s="651"/>
      <c r="CM578" s="651"/>
      <c r="CN578" s="651"/>
      <c r="CO578" s="651"/>
      <c r="CP578" s="651"/>
      <c r="CQ578" s="651"/>
      <c r="CR578" s="651"/>
      <c r="CS578" s="651"/>
      <c r="CT578" s="651"/>
      <c r="CU578" s="651"/>
      <c r="CV578" s="651"/>
      <c r="CW578" s="651"/>
      <c r="CX578" s="651"/>
      <c r="CY578" s="651"/>
      <c r="CZ578" s="651"/>
      <c r="DA578" s="651"/>
      <c r="DB578" s="651"/>
      <c r="DC578" s="651"/>
      <c r="DD578" s="651"/>
      <c r="DE578" s="651"/>
      <c r="DF578" s="651"/>
      <c r="DG578" s="651"/>
      <c r="DH578" s="651"/>
      <c r="DI578" s="651"/>
      <c r="DJ578" s="651"/>
      <c r="DK578" s="651"/>
      <c r="DL578" s="651"/>
      <c r="DM578" s="651"/>
      <c r="DN578" s="651"/>
      <c r="DO578" s="651"/>
      <c r="DP578" s="651"/>
      <c r="DQ578" s="651"/>
      <c r="DR578" s="651"/>
      <c r="DS578" s="651"/>
      <c r="DT578" s="651"/>
      <c r="DU578" s="651"/>
      <c r="DV578" s="651"/>
      <c r="DW578" s="651"/>
      <c r="DX578" s="651"/>
      <c r="DY578" s="651"/>
    </row>
    <row r="579" ht="12.0" customHeight="1">
      <c r="A579" s="651"/>
      <c r="B579" s="651"/>
      <c r="C579" s="651"/>
      <c r="D579" s="651"/>
      <c r="E579" s="651"/>
      <c r="F579" s="651"/>
      <c r="G579" s="651"/>
      <c r="H579" s="651"/>
      <c r="I579" s="651"/>
      <c r="J579" s="651"/>
      <c r="K579" s="651"/>
      <c r="L579" s="651"/>
      <c r="M579" s="651"/>
      <c r="N579" s="651"/>
      <c r="O579" s="651"/>
      <c r="P579" s="651"/>
      <c r="Q579" s="651"/>
      <c r="R579" s="651"/>
      <c r="S579" s="651"/>
      <c r="T579" s="651"/>
      <c r="U579" s="651"/>
      <c r="V579" s="651"/>
      <c r="W579" s="651"/>
      <c r="X579" s="651"/>
      <c r="Y579" s="651"/>
      <c r="Z579" s="651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651"/>
      <c r="BL579" s="651"/>
      <c r="BM579" s="651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  <c r="BX579" s="651"/>
      <c r="BY579" s="651"/>
      <c r="BZ579" s="651"/>
      <c r="CA579" s="651"/>
      <c r="CB579" s="651"/>
      <c r="CC579" s="651"/>
      <c r="CD579" s="651"/>
      <c r="CE579" s="651"/>
      <c r="CF579" s="651"/>
      <c r="CG579" s="651"/>
      <c r="CH579" s="651"/>
      <c r="CI579" s="651"/>
      <c r="CJ579" s="651"/>
      <c r="CK579" s="651"/>
      <c r="CL579" s="651"/>
      <c r="CM579" s="651"/>
      <c r="CN579" s="651"/>
      <c r="CO579" s="651"/>
      <c r="CP579" s="651"/>
      <c r="CQ579" s="651"/>
      <c r="CR579" s="651"/>
      <c r="CS579" s="651"/>
      <c r="CT579" s="651"/>
      <c r="CU579" s="651"/>
      <c r="CV579" s="651"/>
      <c r="CW579" s="651"/>
      <c r="CX579" s="651"/>
      <c r="CY579" s="651"/>
      <c r="CZ579" s="651"/>
      <c r="DA579" s="651"/>
      <c r="DB579" s="651"/>
      <c r="DC579" s="651"/>
      <c r="DD579" s="651"/>
      <c r="DE579" s="651"/>
      <c r="DF579" s="651"/>
      <c r="DG579" s="651"/>
      <c r="DH579" s="651"/>
      <c r="DI579" s="651"/>
      <c r="DJ579" s="651"/>
      <c r="DK579" s="651"/>
      <c r="DL579" s="651"/>
      <c r="DM579" s="651"/>
      <c r="DN579" s="651"/>
      <c r="DO579" s="651"/>
      <c r="DP579" s="651"/>
      <c r="DQ579" s="651"/>
      <c r="DR579" s="651"/>
      <c r="DS579" s="651"/>
      <c r="DT579" s="651"/>
      <c r="DU579" s="651"/>
      <c r="DV579" s="651"/>
      <c r="DW579" s="651"/>
      <c r="DX579" s="651"/>
      <c r="DY579" s="651"/>
    </row>
    <row r="580" ht="12.0" customHeight="1">
      <c r="A580" s="651"/>
      <c r="B580" s="651"/>
      <c r="C580" s="651"/>
      <c r="D580" s="651"/>
      <c r="E580" s="651"/>
      <c r="F580" s="651"/>
      <c r="G580" s="651"/>
      <c r="H580" s="651"/>
      <c r="I580" s="651"/>
      <c r="J580" s="651"/>
      <c r="K580" s="651"/>
      <c r="L580" s="651"/>
      <c r="M580" s="651"/>
      <c r="N580" s="651"/>
      <c r="O580" s="651"/>
      <c r="P580" s="651"/>
      <c r="Q580" s="651"/>
      <c r="R580" s="651"/>
      <c r="S580" s="651"/>
      <c r="T580" s="651"/>
      <c r="U580" s="651"/>
      <c r="V580" s="651"/>
      <c r="W580" s="651"/>
      <c r="X580" s="651"/>
      <c r="Y580" s="651"/>
      <c r="Z580" s="651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651"/>
      <c r="BL580" s="651"/>
      <c r="BM580" s="651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  <c r="BX580" s="651"/>
      <c r="BY580" s="651"/>
      <c r="BZ580" s="651"/>
      <c r="CA580" s="651"/>
      <c r="CB580" s="651"/>
      <c r="CC580" s="651"/>
      <c r="CD580" s="651"/>
      <c r="CE580" s="651"/>
      <c r="CF580" s="651"/>
      <c r="CG580" s="651"/>
      <c r="CH580" s="651"/>
      <c r="CI580" s="651"/>
      <c r="CJ580" s="651"/>
      <c r="CK580" s="651"/>
      <c r="CL580" s="651"/>
      <c r="CM580" s="651"/>
      <c r="CN580" s="651"/>
      <c r="CO580" s="651"/>
      <c r="CP580" s="651"/>
      <c r="CQ580" s="651"/>
      <c r="CR580" s="651"/>
      <c r="CS580" s="651"/>
      <c r="CT580" s="651"/>
      <c r="CU580" s="651"/>
      <c r="CV580" s="651"/>
      <c r="CW580" s="651"/>
      <c r="CX580" s="651"/>
      <c r="CY580" s="651"/>
      <c r="CZ580" s="651"/>
      <c r="DA580" s="651"/>
      <c r="DB580" s="651"/>
      <c r="DC580" s="651"/>
      <c r="DD580" s="651"/>
      <c r="DE580" s="651"/>
      <c r="DF580" s="651"/>
      <c r="DG580" s="651"/>
      <c r="DH580" s="651"/>
      <c r="DI580" s="651"/>
      <c r="DJ580" s="651"/>
      <c r="DK580" s="651"/>
      <c r="DL580" s="651"/>
      <c r="DM580" s="651"/>
      <c r="DN580" s="651"/>
      <c r="DO580" s="651"/>
      <c r="DP580" s="651"/>
      <c r="DQ580" s="651"/>
      <c r="DR580" s="651"/>
      <c r="DS580" s="651"/>
      <c r="DT580" s="651"/>
      <c r="DU580" s="651"/>
      <c r="DV580" s="651"/>
      <c r="DW580" s="651"/>
      <c r="DX580" s="651"/>
      <c r="DY580" s="651"/>
    </row>
    <row r="581" ht="12.0" customHeight="1">
      <c r="A581" s="651"/>
      <c r="B581" s="651"/>
      <c r="C581" s="651"/>
      <c r="D581" s="651"/>
      <c r="E581" s="651"/>
      <c r="F581" s="651"/>
      <c r="G581" s="651"/>
      <c r="H581" s="651"/>
      <c r="I581" s="651"/>
      <c r="J581" s="651"/>
      <c r="K581" s="651"/>
      <c r="L581" s="651"/>
      <c r="M581" s="651"/>
      <c r="N581" s="651"/>
      <c r="O581" s="651"/>
      <c r="P581" s="651"/>
      <c r="Q581" s="651"/>
      <c r="R581" s="651"/>
      <c r="S581" s="651"/>
      <c r="T581" s="651"/>
      <c r="U581" s="651"/>
      <c r="V581" s="651"/>
      <c r="W581" s="651"/>
      <c r="X581" s="651"/>
      <c r="Y581" s="651"/>
      <c r="Z581" s="651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51"/>
      <c r="BL581" s="651"/>
      <c r="BM581" s="651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  <c r="BX581" s="651"/>
      <c r="BY581" s="651"/>
      <c r="BZ581" s="651"/>
      <c r="CA581" s="651"/>
      <c r="CB581" s="651"/>
      <c r="CC581" s="651"/>
      <c r="CD581" s="651"/>
      <c r="CE581" s="651"/>
      <c r="CF581" s="651"/>
      <c r="CG581" s="651"/>
      <c r="CH581" s="651"/>
      <c r="CI581" s="651"/>
      <c r="CJ581" s="651"/>
      <c r="CK581" s="651"/>
      <c r="CL581" s="651"/>
      <c r="CM581" s="651"/>
      <c r="CN581" s="651"/>
      <c r="CO581" s="651"/>
      <c r="CP581" s="651"/>
      <c r="CQ581" s="651"/>
      <c r="CR581" s="651"/>
      <c r="CS581" s="651"/>
      <c r="CT581" s="651"/>
      <c r="CU581" s="651"/>
      <c r="CV581" s="651"/>
      <c r="CW581" s="651"/>
      <c r="CX581" s="651"/>
      <c r="CY581" s="651"/>
      <c r="CZ581" s="651"/>
      <c r="DA581" s="651"/>
      <c r="DB581" s="651"/>
      <c r="DC581" s="651"/>
      <c r="DD581" s="651"/>
      <c r="DE581" s="651"/>
      <c r="DF581" s="651"/>
      <c r="DG581" s="651"/>
      <c r="DH581" s="651"/>
      <c r="DI581" s="651"/>
      <c r="DJ581" s="651"/>
      <c r="DK581" s="651"/>
      <c r="DL581" s="651"/>
      <c r="DM581" s="651"/>
      <c r="DN581" s="651"/>
      <c r="DO581" s="651"/>
      <c r="DP581" s="651"/>
      <c r="DQ581" s="651"/>
      <c r="DR581" s="651"/>
      <c r="DS581" s="651"/>
      <c r="DT581" s="651"/>
      <c r="DU581" s="651"/>
      <c r="DV581" s="651"/>
      <c r="DW581" s="651"/>
      <c r="DX581" s="651"/>
      <c r="DY581" s="651"/>
    </row>
    <row r="582" ht="12.0" customHeight="1">
      <c r="A582" s="651"/>
      <c r="B582" s="651"/>
      <c r="C582" s="651"/>
      <c r="D582" s="651"/>
      <c r="E582" s="651"/>
      <c r="F582" s="651"/>
      <c r="G582" s="651"/>
      <c r="H582" s="651"/>
      <c r="I582" s="651"/>
      <c r="J582" s="651"/>
      <c r="K582" s="651"/>
      <c r="L582" s="651"/>
      <c r="M582" s="651"/>
      <c r="N582" s="651"/>
      <c r="O582" s="651"/>
      <c r="P582" s="651"/>
      <c r="Q582" s="651"/>
      <c r="R582" s="651"/>
      <c r="S582" s="651"/>
      <c r="T582" s="651"/>
      <c r="U582" s="651"/>
      <c r="V582" s="651"/>
      <c r="W582" s="651"/>
      <c r="X582" s="651"/>
      <c r="Y582" s="651"/>
      <c r="Z582" s="651"/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651"/>
      <c r="BL582" s="651"/>
      <c r="BM582" s="651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  <c r="BX582" s="651"/>
      <c r="BY582" s="651"/>
      <c r="BZ582" s="651"/>
      <c r="CA582" s="651"/>
      <c r="CB582" s="651"/>
      <c r="CC582" s="651"/>
      <c r="CD582" s="651"/>
      <c r="CE582" s="651"/>
      <c r="CF582" s="651"/>
      <c r="CG582" s="651"/>
      <c r="CH582" s="651"/>
      <c r="CI582" s="651"/>
      <c r="CJ582" s="651"/>
      <c r="CK582" s="651"/>
      <c r="CL582" s="651"/>
      <c r="CM582" s="651"/>
      <c r="CN582" s="651"/>
      <c r="CO582" s="651"/>
      <c r="CP582" s="651"/>
      <c r="CQ582" s="651"/>
      <c r="CR582" s="651"/>
      <c r="CS582" s="651"/>
      <c r="CT582" s="651"/>
      <c r="CU582" s="651"/>
      <c r="CV582" s="651"/>
      <c r="CW582" s="651"/>
      <c r="CX582" s="651"/>
      <c r="CY582" s="651"/>
      <c r="CZ582" s="651"/>
      <c r="DA582" s="651"/>
      <c r="DB582" s="651"/>
      <c r="DC582" s="651"/>
      <c r="DD582" s="651"/>
      <c r="DE582" s="651"/>
      <c r="DF582" s="651"/>
      <c r="DG582" s="651"/>
      <c r="DH582" s="651"/>
      <c r="DI582" s="651"/>
      <c r="DJ582" s="651"/>
      <c r="DK582" s="651"/>
      <c r="DL582" s="651"/>
      <c r="DM582" s="651"/>
      <c r="DN582" s="651"/>
      <c r="DO582" s="651"/>
      <c r="DP582" s="651"/>
      <c r="DQ582" s="651"/>
      <c r="DR582" s="651"/>
      <c r="DS582" s="651"/>
      <c r="DT582" s="651"/>
      <c r="DU582" s="651"/>
      <c r="DV582" s="651"/>
      <c r="DW582" s="651"/>
      <c r="DX582" s="651"/>
      <c r="DY582" s="651"/>
    </row>
    <row r="583" ht="12.0" customHeight="1">
      <c r="A583" s="651"/>
      <c r="B583" s="651"/>
      <c r="C583" s="651"/>
      <c r="D583" s="651"/>
      <c r="E583" s="651"/>
      <c r="F583" s="651"/>
      <c r="G583" s="651"/>
      <c r="H583" s="651"/>
      <c r="I583" s="651"/>
      <c r="J583" s="651"/>
      <c r="K583" s="651"/>
      <c r="L583" s="651"/>
      <c r="M583" s="651"/>
      <c r="N583" s="651"/>
      <c r="O583" s="651"/>
      <c r="P583" s="651"/>
      <c r="Q583" s="651"/>
      <c r="R583" s="651"/>
      <c r="S583" s="651"/>
      <c r="T583" s="651"/>
      <c r="U583" s="651"/>
      <c r="V583" s="651"/>
      <c r="W583" s="651"/>
      <c r="X583" s="651"/>
      <c r="Y583" s="651"/>
      <c r="Z583" s="651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651"/>
      <c r="BL583" s="651"/>
      <c r="BM583" s="651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  <c r="BX583" s="651"/>
      <c r="BY583" s="651"/>
      <c r="BZ583" s="651"/>
      <c r="CA583" s="651"/>
      <c r="CB583" s="651"/>
      <c r="CC583" s="651"/>
      <c r="CD583" s="651"/>
      <c r="CE583" s="651"/>
      <c r="CF583" s="651"/>
      <c r="CG583" s="651"/>
      <c r="CH583" s="651"/>
      <c r="CI583" s="651"/>
      <c r="CJ583" s="651"/>
      <c r="CK583" s="651"/>
      <c r="CL583" s="651"/>
      <c r="CM583" s="651"/>
      <c r="CN583" s="651"/>
      <c r="CO583" s="651"/>
      <c r="CP583" s="651"/>
      <c r="CQ583" s="651"/>
      <c r="CR583" s="651"/>
      <c r="CS583" s="651"/>
      <c r="CT583" s="651"/>
      <c r="CU583" s="651"/>
      <c r="CV583" s="651"/>
      <c r="CW583" s="651"/>
      <c r="CX583" s="651"/>
      <c r="CY583" s="651"/>
      <c r="CZ583" s="651"/>
      <c r="DA583" s="651"/>
      <c r="DB583" s="651"/>
      <c r="DC583" s="651"/>
      <c r="DD583" s="651"/>
      <c r="DE583" s="651"/>
      <c r="DF583" s="651"/>
      <c r="DG583" s="651"/>
      <c r="DH583" s="651"/>
      <c r="DI583" s="651"/>
      <c r="DJ583" s="651"/>
      <c r="DK583" s="651"/>
      <c r="DL583" s="651"/>
      <c r="DM583" s="651"/>
      <c r="DN583" s="651"/>
      <c r="DO583" s="651"/>
      <c r="DP583" s="651"/>
      <c r="DQ583" s="651"/>
      <c r="DR583" s="651"/>
      <c r="DS583" s="651"/>
      <c r="DT583" s="651"/>
      <c r="DU583" s="651"/>
      <c r="DV583" s="651"/>
      <c r="DW583" s="651"/>
      <c r="DX583" s="651"/>
      <c r="DY583" s="651"/>
    </row>
    <row r="584" ht="12.0" customHeight="1">
      <c r="A584" s="651"/>
      <c r="B584" s="651"/>
      <c r="C584" s="651"/>
      <c r="D584" s="651"/>
      <c r="E584" s="651"/>
      <c r="F584" s="651"/>
      <c r="G584" s="651"/>
      <c r="H584" s="651"/>
      <c r="I584" s="651"/>
      <c r="J584" s="651"/>
      <c r="K584" s="651"/>
      <c r="L584" s="651"/>
      <c r="M584" s="651"/>
      <c r="N584" s="651"/>
      <c r="O584" s="651"/>
      <c r="P584" s="651"/>
      <c r="Q584" s="651"/>
      <c r="R584" s="651"/>
      <c r="S584" s="651"/>
      <c r="T584" s="651"/>
      <c r="U584" s="651"/>
      <c r="V584" s="651"/>
      <c r="W584" s="651"/>
      <c r="X584" s="651"/>
      <c r="Y584" s="651"/>
      <c r="Z584" s="651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651"/>
      <c r="BL584" s="651"/>
      <c r="BM584" s="651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  <c r="BX584" s="651"/>
      <c r="BY584" s="651"/>
      <c r="BZ584" s="651"/>
      <c r="CA584" s="651"/>
      <c r="CB584" s="651"/>
      <c r="CC584" s="651"/>
      <c r="CD584" s="651"/>
      <c r="CE584" s="651"/>
      <c r="CF584" s="651"/>
      <c r="CG584" s="651"/>
      <c r="CH584" s="651"/>
      <c r="CI584" s="651"/>
      <c r="CJ584" s="651"/>
      <c r="CK584" s="651"/>
      <c r="CL584" s="651"/>
      <c r="CM584" s="651"/>
      <c r="CN584" s="651"/>
      <c r="CO584" s="651"/>
      <c r="CP584" s="651"/>
      <c r="CQ584" s="651"/>
      <c r="CR584" s="651"/>
      <c r="CS584" s="651"/>
      <c r="CT584" s="651"/>
      <c r="CU584" s="651"/>
      <c r="CV584" s="651"/>
      <c r="CW584" s="651"/>
      <c r="CX584" s="651"/>
      <c r="CY584" s="651"/>
      <c r="CZ584" s="651"/>
      <c r="DA584" s="651"/>
      <c r="DB584" s="651"/>
      <c r="DC584" s="651"/>
      <c r="DD584" s="651"/>
      <c r="DE584" s="651"/>
      <c r="DF584" s="651"/>
      <c r="DG584" s="651"/>
      <c r="DH584" s="651"/>
      <c r="DI584" s="651"/>
      <c r="DJ584" s="651"/>
      <c r="DK584" s="651"/>
      <c r="DL584" s="651"/>
      <c r="DM584" s="651"/>
      <c r="DN584" s="651"/>
      <c r="DO584" s="651"/>
      <c r="DP584" s="651"/>
      <c r="DQ584" s="651"/>
      <c r="DR584" s="651"/>
      <c r="DS584" s="651"/>
      <c r="DT584" s="651"/>
      <c r="DU584" s="651"/>
      <c r="DV584" s="651"/>
      <c r="DW584" s="651"/>
      <c r="DX584" s="651"/>
      <c r="DY584" s="651"/>
    </row>
    <row r="585" ht="12.0" customHeight="1">
      <c r="A585" s="651"/>
      <c r="B585" s="651"/>
      <c r="C585" s="651"/>
      <c r="D585" s="651"/>
      <c r="E585" s="651"/>
      <c r="F585" s="651"/>
      <c r="G585" s="651"/>
      <c r="H585" s="651"/>
      <c r="I585" s="651"/>
      <c r="J585" s="651"/>
      <c r="K585" s="651"/>
      <c r="L585" s="651"/>
      <c r="M585" s="651"/>
      <c r="N585" s="651"/>
      <c r="O585" s="651"/>
      <c r="P585" s="651"/>
      <c r="Q585" s="651"/>
      <c r="R585" s="651"/>
      <c r="S585" s="651"/>
      <c r="T585" s="651"/>
      <c r="U585" s="651"/>
      <c r="V585" s="651"/>
      <c r="W585" s="651"/>
      <c r="X585" s="651"/>
      <c r="Y585" s="651"/>
      <c r="Z585" s="651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51"/>
      <c r="BL585" s="651"/>
      <c r="BM585" s="651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  <c r="BX585" s="651"/>
      <c r="BY585" s="651"/>
      <c r="BZ585" s="651"/>
      <c r="CA585" s="651"/>
      <c r="CB585" s="651"/>
      <c r="CC585" s="651"/>
      <c r="CD585" s="651"/>
      <c r="CE585" s="651"/>
      <c r="CF585" s="651"/>
      <c r="CG585" s="651"/>
      <c r="CH585" s="651"/>
      <c r="CI585" s="651"/>
      <c r="CJ585" s="651"/>
      <c r="CK585" s="651"/>
      <c r="CL585" s="651"/>
      <c r="CM585" s="651"/>
      <c r="CN585" s="651"/>
      <c r="CO585" s="651"/>
      <c r="CP585" s="651"/>
      <c r="CQ585" s="651"/>
      <c r="CR585" s="651"/>
      <c r="CS585" s="651"/>
      <c r="CT585" s="651"/>
      <c r="CU585" s="651"/>
      <c r="CV585" s="651"/>
      <c r="CW585" s="651"/>
      <c r="CX585" s="651"/>
      <c r="CY585" s="651"/>
      <c r="CZ585" s="651"/>
      <c r="DA585" s="651"/>
      <c r="DB585" s="651"/>
      <c r="DC585" s="651"/>
      <c r="DD585" s="651"/>
      <c r="DE585" s="651"/>
      <c r="DF585" s="651"/>
      <c r="DG585" s="651"/>
      <c r="DH585" s="651"/>
      <c r="DI585" s="651"/>
      <c r="DJ585" s="651"/>
      <c r="DK585" s="651"/>
      <c r="DL585" s="651"/>
      <c r="DM585" s="651"/>
      <c r="DN585" s="651"/>
      <c r="DO585" s="651"/>
      <c r="DP585" s="651"/>
      <c r="DQ585" s="651"/>
      <c r="DR585" s="651"/>
      <c r="DS585" s="651"/>
      <c r="DT585" s="651"/>
      <c r="DU585" s="651"/>
      <c r="DV585" s="651"/>
      <c r="DW585" s="651"/>
      <c r="DX585" s="651"/>
      <c r="DY585" s="651"/>
    </row>
    <row r="586" ht="12.0" customHeight="1">
      <c r="A586" s="651"/>
      <c r="B586" s="651"/>
      <c r="C586" s="651"/>
      <c r="D586" s="651"/>
      <c r="E586" s="651"/>
      <c r="F586" s="651"/>
      <c r="G586" s="651"/>
      <c r="H586" s="651"/>
      <c r="I586" s="651"/>
      <c r="J586" s="651"/>
      <c r="K586" s="651"/>
      <c r="L586" s="651"/>
      <c r="M586" s="651"/>
      <c r="N586" s="651"/>
      <c r="O586" s="651"/>
      <c r="P586" s="651"/>
      <c r="Q586" s="651"/>
      <c r="R586" s="651"/>
      <c r="S586" s="651"/>
      <c r="T586" s="651"/>
      <c r="U586" s="651"/>
      <c r="V586" s="651"/>
      <c r="W586" s="651"/>
      <c r="X586" s="651"/>
      <c r="Y586" s="651"/>
      <c r="Z586" s="651"/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651"/>
      <c r="BL586" s="651"/>
      <c r="BM586" s="651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  <c r="BX586" s="651"/>
      <c r="BY586" s="651"/>
      <c r="BZ586" s="651"/>
      <c r="CA586" s="651"/>
      <c r="CB586" s="651"/>
      <c r="CC586" s="651"/>
      <c r="CD586" s="651"/>
      <c r="CE586" s="651"/>
      <c r="CF586" s="651"/>
      <c r="CG586" s="651"/>
      <c r="CH586" s="651"/>
      <c r="CI586" s="651"/>
      <c r="CJ586" s="651"/>
      <c r="CK586" s="651"/>
      <c r="CL586" s="651"/>
      <c r="CM586" s="651"/>
      <c r="CN586" s="651"/>
      <c r="CO586" s="651"/>
      <c r="CP586" s="651"/>
      <c r="CQ586" s="651"/>
      <c r="CR586" s="651"/>
      <c r="CS586" s="651"/>
      <c r="CT586" s="651"/>
      <c r="CU586" s="651"/>
      <c r="CV586" s="651"/>
      <c r="CW586" s="651"/>
      <c r="CX586" s="651"/>
      <c r="CY586" s="651"/>
      <c r="CZ586" s="651"/>
      <c r="DA586" s="651"/>
      <c r="DB586" s="651"/>
      <c r="DC586" s="651"/>
      <c r="DD586" s="651"/>
      <c r="DE586" s="651"/>
      <c r="DF586" s="651"/>
      <c r="DG586" s="651"/>
      <c r="DH586" s="651"/>
      <c r="DI586" s="651"/>
      <c r="DJ586" s="651"/>
      <c r="DK586" s="651"/>
      <c r="DL586" s="651"/>
      <c r="DM586" s="651"/>
      <c r="DN586" s="651"/>
      <c r="DO586" s="651"/>
      <c r="DP586" s="651"/>
      <c r="DQ586" s="651"/>
      <c r="DR586" s="651"/>
      <c r="DS586" s="651"/>
      <c r="DT586" s="651"/>
      <c r="DU586" s="651"/>
      <c r="DV586" s="651"/>
      <c r="DW586" s="651"/>
      <c r="DX586" s="651"/>
      <c r="DY586" s="651"/>
    </row>
    <row r="587" ht="12.0" customHeight="1">
      <c r="A587" s="651"/>
      <c r="B587" s="651"/>
      <c r="C587" s="651"/>
      <c r="D587" s="651"/>
      <c r="E587" s="651"/>
      <c r="F587" s="651"/>
      <c r="G587" s="651"/>
      <c r="H587" s="651"/>
      <c r="I587" s="651"/>
      <c r="J587" s="651"/>
      <c r="K587" s="651"/>
      <c r="L587" s="651"/>
      <c r="M587" s="651"/>
      <c r="N587" s="651"/>
      <c r="O587" s="651"/>
      <c r="P587" s="651"/>
      <c r="Q587" s="651"/>
      <c r="R587" s="651"/>
      <c r="S587" s="651"/>
      <c r="T587" s="651"/>
      <c r="U587" s="651"/>
      <c r="V587" s="651"/>
      <c r="W587" s="651"/>
      <c r="X587" s="651"/>
      <c r="Y587" s="651"/>
      <c r="Z587" s="651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651"/>
      <c r="BL587" s="651"/>
      <c r="BM587" s="651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  <c r="BX587" s="651"/>
      <c r="BY587" s="651"/>
      <c r="BZ587" s="651"/>
      <c r="CA587" s="651"/>
      <c r="CB587" s="651"/>
      <c r="CC587" s="651"/>
      <c r="CD587" s="651"/>
      <c r="CE587" s="651"/>
      <c r="CF587" s="651"/>
      <c r="CG587" s="651"/>
      <c r="CH587" s="651"/>
      <c r="CI587" s="651"/>
      <c r="CJ587" s="651"/>
      <c r="CK587" s="651"/>
      <c r="CL587" s="651"/>
      <c r="CM587" s="651"/>
      <c r="CN587" s="651"/>
      <c r="CO587" s="651"/>
      <c r="CP587" s="651"/>
      <c r="CQ587" s="651"/>
      <c r="CR587" s="651"/>
      <c r="CS587" s="651"/>
      <c r="CT587" s="651"/>
      <c r="CU587" s="651"/>
      <c r="CV587" s="651"/>
      <c r="CW587" s="651"/>
      <c r="CX587" s="651"/>
      <c r="CY587" s="651"/>
      <c r="CZ587" s="651"/>
      <c r="DA587" s="651"/>
      <c r="DB587" s="651"/>
      <c r="DC587" s="651"/>
      <c r="DD587" s="651"/>
      <c r="DE587" s="651"/>
      <c r="DF587" s="651"/>
      <c r="DG587" s="651"/>
      <c r="DH587" s="651"/>
      <c r="DI587" s="651"/>
      <c r="DJ587" s="651"/>
      <c r="DK587" s="651"/>
      <c r="DL587" s="651"/>
      <c r="DM587" s="651"/>
      <c r="DN587" s="651"/>
      <c r="DO587" s="651"/>
      <c r="DP587" s="651"/>
      <c r="DQ587" s="651"/>
      <c r="DR587" s="651"/>
      <c r="DS587" s="651"/>
      <c r="DT587" s="651"/>
      <c r="DU587" s="651"/>
      <c r="DV587" s="651"/>
      <c r="DW587" s="651"/>
      <c r="DX587" s="651"/>
      <c r="DY587" s="651"/>
    </row>
    <row r="588" ht="12.0" customHeight="1">
      <c r="A588" s="651"/>
      <c r="B588" s="651"/>
      <c r="C588" s="651"/>
      <c r="D588" s="651"/>
      <c r="E588" s="651"/>
      <c r="F588" s="651"/>
      <c r="G588" s="651"/>
      <c r="H588" s="651"/>
      <c r="I588" s="651"/>
      <c r="J588" s="651"/>
      <c r="K588" s="651"/>
      <c r="L588" s="651"/>
      <c r="M588" s="651"/>
      <c r="N588" s="651"/>
      <c r="O588" s="651"/>
      <c r="P588" s="651"/>
      <c r="Q588" s="651"/>
      <c r="R588" s="651"/>
      <c r="S588" s="651"/>
      <c r="T588" s="651"/>
      <c r="U588" s="651"/>
      <c r="V588" s="651"/>
      <c r="W588" s="651"/>
      <c r="X588" s="651"/>
      <c r="Y588" s="651"/>
      <c r="Z588" s="651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651"/>
      <c r="BL588" s="651"/>
      <c r="BM588" s="651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  <c r="BX588" s="651"/>
      <c r="BY588" s="651"/>
      <c r="BZ588" s="651"/>
      <c r="CA588" s="651"/>
      <c r="CB588" s="651"/>
      <c r="CC588" s="651"/>
      <c r="CD588" s="651"/>
      <c r="CE588" s="651"/>
      <c r="CF588" s="651"/>
      <c r="CG588" s="651"/>
      <c r="CH588" s="651"/>
      <c r="CI588" s="651"/>
      <c r="CJ588" s="651"/>
      <c r="CK588" s="651"/>
      <c r="CL588" s="651"/>
      <c r="CM588" s="651"/>
      <c r="CN588" s="651"/>
      <c r="CO588" s="651"/>
      <c r="CP588" s="651"/>
      <c r="CQ588" s="651"/>
      <c r="CR588" s="651"/>
      <c r="CS588" s="651"/>
      <c r="CT588" s="651"/>
      <c r="CU588" s="651"/>
      <c r="CV588" s="651"/>
      <c r="CW588" s="651"/>
      <c r="CX588" s="651"/>
      <c r="CY588" s="651"/>
      <c r="CZ588" s="651"/>
      <c r="DA588" s="651"/>
      <c r="DB588" s="651"/>
      <c r="DC588" s="651"/>
      <c r="DD588" s="651"/>
      <c r="DE588" s="651"/>
      <c r="DF588" s="651"/>
      <c r="DG588" s="651"/>
      <c r="DH588" s="651"/>
      <c r="DI588" s="651"/>
      <c r="DJ588" s="651"/>
      <c r="DK588" s="651"/>
      <c r="DL588" s="651"/>
      <c r="DM588" s="651"/>
      <c r="DN588" s="651"/>
      <c r="DO588" s="651"/>
      <c r="DP588" s="651"/>
      <c r="DQ588" s="651"/>
      <c r="DR588" s="651"/>
      <c r="DS588" s="651"/>
      <c r="DT588" s="651"/>
      <c r="DU588" s="651"/>
      <c r="DV588" s="651"/>
      <c r="DW588" s="651"/>
      <c r="DX588" s="651"/>
      <c r="DY588" s="651"/>
    </row>
    <row r="589" ht="12.0" customHeight="1">
      <c r="A589" s="651"/>
      <c r="B589" s="651"/>
      <c r="C589" s="651"/>
      <c r="D589" s="651"/>
      <c r="E589" s="651"/>
      <c r="F589" s="651"/>
      <c r="G589" s="651"/>
      <c r="H589" s="651"/>
      <c r="I589" s="651"/>
      <c r="J589" s="651"/>
      <c r="K589" s="651"/>
      <c r="L589" s="651"/>
      <c r="M589" s="651"/>
      <c r="N589" s="651"/>
      <c r="O589" s="651"/>
      <c r="P589" s="651"/>
      <c r="Q589" s="651"/>
      <c r="R589" s="651"/>
      <c r="S589" s="651"/>
      <c r="T589" s="651"/>
      <c r="U589" s="651"/>
      <c r="V589" s="651"/>
      <c r="W589" s="651"/>
      <c r="X589" s="651"/>
      <c r="Y589" s="651"/>
      <c r="Z589" s="651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51"/>
      <c r="BL589" s="651"/>
      <c r="BM589" s="651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  <c r="BX589" s="651"/>
      <c r="BY589" s="651"/>
      <c r="BZ589" s="651"/>
      <c r="CA589" s="651"/>
      <c r="CB589" s="651"/>
      <c r="CC589" s="651"/>
      <c r="CD589" s="651"/>
      <c r="CE589" s="651"/>
      <c r="CF589" s="651"/>
      <c r="CG589" s="651"/>
      <c r="CH589" s="651"/>
      <c r="CI589" s="651"/>
      <c r="CJ589" s="651"/>
      <c r="CK589" s="651"/>
      <c r="CL589" s="651"/>
      <c r="CM589" s="651"/>
      <c r="CN589" s="651"/>
      <c r="CO589" s="651"/>
      <c r="CP589" s="651"/>
      <c r="CQ589" s="651"/>
      <c r="CR589" s="651"/>
      <c r="CS589" s="651"/>
      <c r="CT589" s="651"/>
      <c r="CU589" s="651"/>
      <c r="CV589" s="651"/>
      <c r="CW589" s="651"/>
      <c r="CX589" s="651"/>
      <c r="CY589" s="651"/>
      <c r="CZ589" s="651"/>
      <c r="DA589" s="651"/>
      <c r="DB589" s="651"/>
      <c r="DC589" s="651"/>
      <c r="DD589" s="651"/>
      <c r="DE589" s="651"/>
      <c r="DF589" s="651"/>
      <c r="DG589" s="651"/>
      <c r="DH589" s="651"/>
      <c r="DI589" s="651"/>
      <c r="DJ589" s="651"/>
      <c r="DK589" s="651"/>
      <c r="DL589" s="651"/>
      <c r="DM589" s="651"/>
      <c r="DN589" s="651"/>
      <c r="DO589" s="651"/>
      <c r="DP589" s="651"/>
      <c r="DQ589" s="651"/>
      <c r="DR589" s="651"/>
      <c r="DS589" s="651"/>
      <c r="DT589" s="651"/>
      <c r="DU589" s="651"/>
      <c r="DV589" s="651"/>
      <c r="DW589" s="651"/>
      <c r="DX589" s="651"/>
      <c r="DY589" s="651"/>
    </row>
    <row r="590" ht="12.0" customHeight="1">
      <c r="A590" s="651"/>
      <c r="B590" s="651"/>
      <c r="C590" s="651"/>
      <c r="D590" s="651"/>
      <c r="E590" s="651"/>
      <c r="F590" s="651"/>
      <c r="G590" s="651"/>
      <c r="H590" s="651"/>
      <c r="I590" s="651"/>
      <c r="J590" s="651"/>
      <c r="K590" s="651"/>
      <c r="L590" s="651"/>
      <c r="M590" s="651"/>
      <c r="N590" s="651"/>
      <c r="O590" s="651"/>
      <c r="P590" s="651"/>
      <c r="Q590" s="651"/>
      <c r="R590" s="651"/>
      <c r="S590" s="651"/>
      <c r="T590" s="651"/>
      <c r="U590" s="651"/>
      <c r="V590" s="651"/>
      <c r="W590" s="651"/>
      <c r="X590" s="651"/>
      <c r="Y590" s="651"/>
      <c r="Z590" s="651"/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651"/>
      <c r="BL590" s="651"/>
      <c r="BM590" s="651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  <c r="BX590" s="651"/>
      <c r="BY590" s="651"/>
      <c r="BZ590" s="651"/>
      <c r="CA590" s="651"/>
      <c r="CB590" s="651"/>
      <c r="CC590" s="651"/>
      <c r="CD590" s="651"/>
      <c r="CE590" s="651"/>
      <c r="CF590" s="651"/>
      <c r="CG590" s="651"/>
      <c r="CH590" s="651"/>
      <c r="CI590" s="651"/>
      <c r="CJ590" s="651"/>
      <c r="CK590" s="651"/>
      <c r="CL590" s="651"/>
      <c r="CM590" s="651"/>
      <c r="CN590" s="651"/>
      <c r="CO590" s="651"/>
      <c r="CP590" s="651"/>
      <c r="CQ590" s="651"/>
      <c r="CR590" s="651"/>
      <c r="CS590" s="651"/>
      <c r="CT590" s="651"/>
      <c r="CU590" s="651"/>
      <c r="CV590" s="651"/>
      <c r="CW590" s="651"/>
      <c r="CX590" s="651"/>
      <c r="CY590" s="651"/>
      <c r="CZ590" s="651"/>
      <c r="DA590" s="651"/>
      <c r="DB590" s="651"/>
      <c r="DC590" s="651"/>
      <c r="DD590" s="651"/>
      <c r="DE590" s="651"/>
      <c r="DF590" s="651"/>
      <c r="DG590" s="651"/>
      <c r="DH590" s="651"/>
      <c r="DI590" s="651"/>
      <c r="DJ590" s="651"/>
      <c r="DK590" s="651"/>
      <c r="DL590" s="651"/>
      <c r="DM590" s="651"/>
      <c r="DN590" s="651"/>
      <c r="DO590" s="651"/>
      <c r="DP590" s="651"/>
      <c r="DQ590" s="651"/>
      <c r="DR590" s="651"/>
      <c r="DS590" s="651"/>
      <c r="DT590" s="651"/>
      <c r="DU590" s="651"/>
      <c r="DV590" s="651"/>
      <c r="DW590" s="651"/>
      <c r="DX590" s="651"/>
      <c r="DY590" s="651"/>
    </row>
    <row r="591" ht="12.0" customHeight="1">
      <c r="A591" s="651"/>
      <c r="B591" s="651"/>
      <c r="C591" s="651"/>
      <c r="D591" s="651"/>
      <c r="E591" s="651"/>
      <c r="F591" s="651"/>
      <c r="G591" s="651"/>
      <c r="H591" s="651"/>
      <c r="I591" s="651"/>
      <c r="J591" s="651"/>
      <c r="K591" s="651"/>
      <c r="L591" s="651"/>
      <c r="M591" s="651"/>
      <c r="N591" s="651"/>
      <c r="O591" s="651"/>
      <c r="P591" s="651"/>
      <c r="Q591" s="651"/>
      <c r="R591" s="651"/>
      <c r="S591" s="651"/>
      <c r="T591" s="651"/>
      <c r="U591" s="651"/>
      <c r="V591" s="651"/>
      <c r="W591" s="651"/>
      <c r="X591" s="651"/>
      <c r="Y591" s="651"/>
      <c r="Z591" s="651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651"/>
      <c r="BL591" s="651"/>
      <c r="BM591" s="651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  <c r="BX591" s="651"/>
      <c r="BY591" s="651"/>
      <c r="BZ591" s="651"/>
      <c r="CA591" s="651"/>
      <c r="CB591" s="651"/>
      <c r="CC591" s="651"/>
      <c r="CD591" s="651"/>
      <c r="CE591" s="651"/>
      <c r="CF591" s="651"/>
      <c r="CG591" s="651"/>
      <c r="CH591" s="651"/>
      <c r="CI591" s="651"/>
      <c r="CJ591" s="651"/>
      <c r="CK591" s="651"/>
      <c r="CL591" s="651"/>
      <c r="CM591" s="651"/>
      <c r="CN591" s="651"/>
      <c r="CO591" s="651"/>
      <c r="CP591" s="651"/>
      <c r="CQ591" s="651"/>
      <c r="CR591" s="651"/>
      <c r="CS591" s="651"/>
      <c r="CT591" s="651"/>
      <c r="CU591" s="651"/>
      <c r="CV591" s="651"/>
      <c r="CW591" s="651"/>
      <c r="CX591" s="651"/>
      <c r="CY591" s="651"/>
      <c r="CZ591" s="651"/>
      <c r="DA591" s="651"/>
      <c r="DB591" s="651"/>
      <c r="DC591" s="651"/>
      <c r="DD591" s="651"/>
      <c r="DE591" s="651"/>
      <c r="DF591" s="651"/>
      <c r="DG591" s="651"/>
      <c r="DH591" s="651"/>
      <c r="DI591" s="651"/>
      <c r="DJ591" s="651"/>
      <c r="DK591" s="651"/>
      <c r="DL591" s="651"/>
      <c r="DM591" s="651"/>
      <c r="DN591" s="651"/>
      <c r="DO591" s="651"/>
      <c r="DP591" s="651"/>
      <c r="DQ591" s="651"/>
      <c r="DR591" s="651"/>
      <c r="DS591" s="651"/>
      <c r="DT591" s="651"/>
      <c r="DU591" s="651"/>
      <c r="DV591" s="651"/>
      <c r="DW591" s="651"/>
      <c r="DX591" s="651"/>
      <c r="DY591" s="651"/>
    </row>
    <row r="592" ht="12.0" customHeight="1">
      <c r="A592" s="651"/>
      <c r="B592" s="651"/>
      <c r="C592" s="651"/>
      <c r="D592" s="651"/>
      <c r="E592" s="651"/>
      <c r="F592" s="651"/>
      <c r="G592" s="651"/>
      <c r="H592" s="651"/>
      <c r="I592" s="651"/>
      <c r="J592" s="651"/>
      <c r="K592" s="651"/>
      <c r="L592" s="651"/>
      <c r="M592" s="651"/>
      <c r="N592" s="651"/>
      <c r="O592" s="651"/>
      <c r="P592" s="651"/>
      <c r="Q592" s="651"/>
      <c r="R592" s="651"/>
      <c r="S592" s="651"/>
      <c r="T592" s="651"/>
      <c r="U592" s="651"/>
      <c r="V592" s="651"/>
      <c r="W592" s="651"/>
      <c r="X592" s="651"/>
      <c r="Y592" s="651"/>
      <c r="Z592" s="651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651"/>
      <c r="BL592" s="651"/>
      <c r="BM592" s="651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  <c r="BX592" s="651"/>
      <c r="BY592" s="651"/>
      <c r="BZ592" s="651"/>
      <c r="CA592" s="651"/>
      <c r="CB592" s="651"/>
      <c r="CC592" s="651"/>
      <c r="CD592" s="651"/>
      <c r="CE592" s="651"/>
      <c r="CF592" s="651"/>
      <c r="CG592" s="651"/>
      <c r="CH592" s="651"/>
      <c r="CI592" s="651"/>
      <c r="CJ592" s="651"/>
      <c r="CK592" s="651"/>
      <c r="CL592" s="651"/>
      <c r="CM592" s="651"/>
      <c r="CN592" s="651"/>
      <c r="CO592" s="651"/>
      <c r="CP592" s="651"/>
      <c r="CQ592" s="651"/>
      <c r="CR592" s="651"/>
      <c r="CS592" s="651"/>
      <c r="CT592" s="651"/>
      <c r="CU592" s="651"/>
      <c r="CV592" s="651"/>
      <c r="CW592" s="651"/>
      <c r="CX592" s="651"/>
      <c r="CY592" s="651"/>
      <c r="CZ592" s="651"/>
      <c r="DA592" s="651"/>
      <c r="DB592" s="651"/>
      <c r="DC592" s="651"/>
      <c r="DD592" s="651"/>
      <c r="DE592" s="651"/>
      <c r="DF592" s="651"/>
      <c r="DG592" s="651"/>
      <c r="DH592" s="651"/>
      <c r="DI592" s="651"/>
      <c r="DJ592" s="651"/>
      <c r="DK592" s="651"/>
      <c r="DL592" s="651"/>
      <c r="DM592" s="651"/>
      <c r="DN592" s="651"/>
      <c r="DO592" s="651"/>
      <c r="DP592" s="651"/>
      <c r="DQ592" s="651"/>
      <c r="DR592" s="651"/>
      <c r="DS592" s="651"/>
      <c r="DT592" s="651"/>
      <c r="DU592" s="651"/>
      <c r="DV592" s="651"/>
      <c r="DW592" s="651"/>
      <c r="DX592" s="651"/>
      <c r="DY592" s="651"/>
    </row>
    <row r="593" ht="12.0" customHeight="1">
      <c r="A593" s="651"/>
      <c r="B593" s="651"/>
      <c r="C593" s="651"/>
      <c r="D593" s="651"/>
      <c r="E593" s="651"/>
      <c r="F593" s="651"/>
      <c r="G593" s="651"/>
      <c r="H593" s="651"/>
      <c r="I593" s="651"/>
      <c r="J593" s="651"/>
      <c r="K593" s="651"/>
      <c r="L593" s="651"/>
      <c r="M593" s="651"/>
      <c r="N593" s="651"/>
      <c r="O593" s="651"/>
      <c r="P593" s="651"/>
      <c r="Q593" s="651"/>
      <c r="R593" s="651"/>
      <c r="S593" s="651"/>
      <c r="T593" s="651"/>
      <c r="U593" s="651"/>
      <c r="V593" s="651"/>
      <c r="W593" s="651"/>
      <c r="X593" s="651"/>
      <c r="Y593" s="651"/>
      <c r="Z593" s="651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51"/>
      <c r="BL593" s="651"/>
      <c r="BM593" s="651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  <c r="BX593" s="651"/>
      <c r="BY593" s="651"/>
      <c r="BZ593" s="651"/>
      <c r="CA593" s="651"/>
      <c r="CB593" s="651"/>
      <c r="CC593" s="651"/>
      <c r="CD593" s="651"/>
      <c r="CE593" s="651"/>
      <c r="CF593" s="651"/>
      <c r="CG593" s="651"/>
      <c r="CH593" s="651"/>
      <c r="CI593" s="651"/>
      <c r="CJ593" s="651"/>
      <c r="CK593" s="651"/>
      <c r="CL593" s="651"/>
      <c r="CM593" s="651"/>
      <c r="CN593" s="651"/>
      <c r="CO593" s="651"/>
      <c r="CP593" s="651"/>
      <c r="CQ593" s="651"/>
      <c r="CR593" s="651"/>
      <c r="CS593" s="651"/>
      <c r="CT593" s="651"/>
      <c r="CU593" s="651"/>
      <c r="CV593" s="651"/>
      <c r="CW593" s="651"/>
      <c r="CX593" s="651"/>
      <c r="CY593" s="651"/>
      <c r="CZ593" s="651"/>
      <c r="DA593" s="651"/>
      <c r="DB593" s="651"/>
      <c r="DC593" s="651"/>
      <c r="DD593" s="651"/>
      <c r="DE593" s="651"/>
      <c r="DF593" s="651"/>
      <c r="DG593" s="651"/>
      <c r="DH593" s="651"/>
      <c r="DI593" s="651"/>
      <c r="DJ593" s="651"/>
      <c r="DK593" s="651"/>
      <c r="DL593" s="651"/>
      <c r="DM593" s="651"/>
      <c r="DN593" s="651"/>
      <c r="DO593" s="651"/>
      <c r="DP593" s="651"/>
      <c r="DQ593" s="651"/>
      <c r="DR593" s="651"/>
      <c r="DS593" s="651"/>
      <c r="DT593" s="651"/>
      <c r="DU593" s="651"/>
      <c r="DV593" s="651"/>
      <c r="DW593" s="651"/>
      <c r="DX593" s="651"/>
      <c r="DY593" s="651"/>
    </row>
    <row r="594" ht="12.0" customHeight="1">
      <c r="A594" s="651"/>
      <c r="B594" s="651"/>
      <c r="C594" s="651"/>
      <c r="D594" s="651"/>
      <c r="E594" s="651"/>
      <c r="F594" s="651"/>
      <c r="G594" s="651"/>
      <c r="H594" s="651"/>
      <c r="I594" s="651"/>
      <c r="J594" s="651"/>
      <c r="K594" s="651"/>
      <c r="L594" s="651"/>
      <c r="M594" s="651"/>
      <c r="N594" s="651"/>
      <c r="O594" s="651"/>
      <c r="P594" s="651"/>
      <c r="Q594" s="651"/>
      <c r="R594" s="651"/>
      <c r="S594" s="651"/>
      <c r="T594" s="651"/>
      <c r="U594" s="651"/>
      <c r="V594" s="651"/>
      <c r="W594" s="651"/>
      <c r="X594" s="651"/>
      <c r="Y594" s="651"/>
      <c r="Z594" s="651"/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651"/>
      <c r="BL594" s="651"/>
      <c r="BM594" s="651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  <c r="BX594" s="651"/>
      <c r="BY594" s="651"/>
      <c r="BZ594" s="651"/>
      <c r="CA594" s="651"/>
      <c r="CB594" s="651"/>
      <c r="CC594" s="651"/>
      <c r="CD594" s="651"/>
      <c r="CE594" s="651"/>
      <c r="CF594" s="651"/>
      <c r="CG594" s="651"/>
      <c r="CH594" s="651"/>
      <c r="CI594" s="651"/>
      <c r="CJ594" s="651"/>
      <c r="CK594" s="651"/>
      <c r="CL594" s="651"/>
      <c r="CM594" s="651"/>
      <c r="CN594" s="651"/>
      <c r="CO594" s="651"/>
      <c r="CP594" s="651"/>
      <c r="CQ594" s="651"/>
      <c r="CR594" s="651"/>
      <c r="CS594" s="651"/>
      <c r="CT594" s="651"/>
      <c r="CU594" s="651"/>
      <c r="CV594" s="651"/>
      <c r="CW594" s="651"/>
      <c r="CX594" s="651"/>
      <c r="CY594" s="651"/>
      <c r="CZ594" s="651"/>
      <c r="DA594" s="651"/>
      <c r="DB594" s="651"/>
      <c r="DC594" s="651"/>
      <c r="DD594" s="651"/>
      <c r="DE594" s="651"/>
      <c r="DF594" s="651"/>
      <c r="DG594" s="651"/>
      <c r="DH594" s="651"/>
      <c r="DI594" s="651"/>
      <c r="DJ594" s="651"/>
      <c r="DK594" s="651"/>
      <c r="DL594" s="651"/>
      <c r="DM594" s="651"/>
      <c r="DN594" s="651"/>
      <c r="DO594" s="651"/>
      <c r="DP594" s="651"/>
      <c r="DQ594" s="651"/>
      <c r="DR594" s="651"/>
      <c r="DS594" s="651"/>
      <c r="DT594" s="651"/>
      <c r="DU594" s="651"/>
      <c r="DV594" s="651"/>
      <c r="DW594" s="651"/>
      <c r="DX594" s="651"/>
      <c r="DY594" s="651"/>
    </row>
    <row r="595" ht="12.0" customHeight="1">
      <c r="A595" s="651"/>
      <c r="B595" s="651"/>
      <c r="C595" s="651"/>
      <c r="D595" s="651"/>
      <c r="E595" s="651"/>
      <c r="F595" s="651"/>
      <c r="G595" s="651"/>
      <c r="H595" s="651"/>
      <c r="I595" s="651"/>
      <c r="J595" s="651"/>
      <c r="K595" s="651"/>
      <c r="L595" s="651"/>
      <c r="M595" s="651"/>
      <c r="N595" s="651"/>
      <c r="O595" s="651"/>
      <c r="P595" s="651"/>
      <c r="Q595" s="651"/>
      <c r="R595" s="651"/>
      <c r="S595" s="651"/>
      <c r="T595" s="651"/>
      <c r="U595" s="651"/>
      <c r="V595" s="651"/>
      <c r="W595" s="651"/>
      <c r="X595" s="651"/>
      <c r="Y595" s="651"/>
      <c r="Z595" s="651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651"/>
      <c r="BL595" s="651"/>
      <c r="BM595" s="651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  <c r="BX595" s="651"/>
      <c r="BY595" s="651"/>
      <c r="BZ595" s="651"/>
      <c r="CA595" s="651"/>
      <c r="CB595" s="651"/>
      <c r="CC595" s="651"/>
      <c r="CD595" s="651"/>
      <c r="CE595" s="651"/>
      <c r="CF595" s="651"/>
      <c r="CG595" s="651"/>
      <c r="CH595" s="651"/>
      <c r="CI595" s="651"/>
      <c r="CJ595" s="651"/>
      <c r="CK595" s="651"/>
      <c r="CL595" s="651"/>
      <c r="CM595" s="651"/>
      <c r="CN595" s="651"/>
      <c r="CO595" s="651"/>
      <c r="CP595" s="651"/>
      <c r="CQ595" s="651"/>
      <c r="CR595" s="651"/>
      <c r="CS595" s="651"/>
      <c r="CT595" s="651"/>
      <c r="CU595" s="651"/>
      <c r="CV595" s="651"/>
      <c r="CW595" s="651"/>
      <c r="CX595" s="651"/>
      <c r="CY595" s="651"/>
      <c r="CZ595" s="651"/>
      <c r="DA595" s="651"/>
      <c r="DB595" s="651"/>
      <c r="DC595" s="651"/>
      <c r="DD595" s="651"/>
      <c r="DE595" s="651"/>
      <c r="DF595" s="651"/>
      <c r="DG595" s="651"/>
      <c r="DH595" s="651"/>
      <c r="DI595" s="651"/>
      <c r="DJ595" s="651"/>
      <c r="DK595" s="651"/>
      <c r="DL595" s="651"/>
      <c r="DM595" s="651"/>
      <c r="DN595" s="651"/>
      <c r="DO595" s="651"/>
      <c r="DP595" s="651"/>
      <c r="DQ595" s="651"/>
      <c r="DR595" s="651"/>
      <c r="DS595" s="651"/>
      <c r="DT595" s="651"/>
      <c r="DU595" s="651"/>
      <c r="DV595" s="651"/>
      <c r="DW595" s="651"/>
      <c r="DX595" s="651"/>
      <c r="DY595" s="651"/>
    </row>
    <row r="596" ht="12.0" customHeight="1">
      <c r="A596" s="651"/>
      <c r="B596" s="651"/>
      <c r="C596" s="651"/>
      <c r="D596" s="651"/>
      <c r="E596" s="651"/>
      <c r="F596" s="651"/>
      <c r="G596" s="651"/>
      <c r="H596" s="651"/>
      <c r="I596" s="651"/>
      <c r="J596" s="651"/>
      <c r="K596" s="651"/>
      <c r="L596" s="651"/>
      <c r="M596" s="651"/>
      <c r="N596" s="651"/>
      <c r="O596" s="651"/>
      <c r="P596" s="651"/>
      <c r="Q596" s="651"/>
      <c r="R596" s="651"/>
      <c r="S596" s="651"/>
      <c r="T596" s="651"/>
      <c r="U596" s="651"/>
      <c r="V596" s="651"/>
      <c r="W596" s="651"/>
      <c r="X596" s="651"/>
      <c r="Y596" s="651"/>
      <c r="Z596" s="651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651"/>
      <c r="BL596" s="651"/>
      <c r="BM596" s="651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  <c r="BX596" s="651"/>
      <c r="BY596" s="651"/>
      <c r="BZ596" s="651"/>
      <c r="CA596" s="651"/>
      <c r="CB596" s="651"/>
      <c r="CC596" s="651"/>
      <c r="CD596" s="651"/>
      <c r="CE596" s="651"/>
      <c r="CF596" s="651"/>
      <c r="CG596" s="651"/>
      <c r="CH596" s="651"/>
      <c r="CI596" s="651"/>
      <c r="CJ596" s="651"/>
      <c r="CK596" s="651"/>
      <c r="CL596" s="651"/>
      <c r="CM596" s="651"/>
      <c r="CN596" s="651"/>
      <c r="CO596" s="651"/>
      <c r="CP596" s="651"/>
      <c r="CQ596" s="651"/>
      <c r="CR596" s="651"/>
      <c r="CS596" s="651"/>
      <c r="CT596" s="651"/>
      <c r="CU596" s="651"/>
      <c r="CV596" s="651"/>
      <c r="CW596" s="651"/>
      <c r="CX596" s="651"/>
      <c r="CY596" s="651"/>
      <c r="CZ596" s="651"/>
      <c r="DA596" s="651"/>
      <c r="DB596" s="651"/>
      <c r="DC596" s="651"/>
      <c r="DD596" s="651"/>
      <c r="DE596" s="651"/>
      <c r="DF596" s="651"/>
      <c r="DG596" s="651"/>
      <c r="DH596" s="651"/>
      <c r="DI596" s="651"/>
      <c r="DJ596" s="651"/>
      <c r="DK596" s="651"/>
      <c r="DL596" s="651"/>
      <c r="DM596" s="651"/>
      <c r="DN596" s="651"/>
      <c r="DO596" s="651"/>
      <c r="DP596" s="651"/>
      <c r="DQ596" s="651"/>
      <c r="DR596" s="651"/>
      <c r="DS596" s="651"/>
      <c r="DT596" s="651"/>
      <c r="DU596" s="651"/>
      <c r="DV596" s="651"/>
      <c r="DW596" s="651"/>
      <c r="DX596" s="651"/>
      <c r="DY596" s="651"/>
    </row>
    <row r="597" ht="12.0" customHeight="1">
      <c r="A597" s="651"/>
      <c r="B597" s="651"/>
      <c r="C597" s="651"/>
      <c r="D597" s="651"/>
      <c r="E597" s="651"/>
      <c r="F597" s="651"/>
      <c r="G597" s="651"/>
      <c r="H597" s="651"/>
      <c r="I597" s="651"/>
      <c r="J597" s="651"/>
      <c r="K597" s="651"/>
      <c r="L597" s="651"/>
      <c r="M597" s="651"/>
      <c r="N597" s="651"/>
      <c r="O597" s="651"/>
      <c r="P597" s="651"/>
      <c r="Q597" s="651"/>
      <c r="R597" s="651"/>
      <c r="S597" s="651"/>
      <c r="T597" s="651"/>
      <c r="U597" s="651"/>
      <c r="V597" s="651"/>
      <c r="W597" s="651"/>
      <c r="X597" s="651"/>
      <c r="Y597" s="651"/>
      <c r="Z597" s="651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51"/>
      <c r="BL597" s="651"/>
      <c r="BM597" s="651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  <c r="BX597" s="651"/>
      <c r="BY597" s="651"/>
      <c r="BZ597" s="651"/>
      <c r="CA597" s="651"/>
      <c r="CB597" s="651"/>
      <c r="CC597" s="651"/>
      <c r="CD597" s="651"/>
      <c r="CE597" s="651"/>
      <c r="CF597" s="651"/>
      <c r="CG597" s="651"/>
      <c r="CH597" s="651"/>
      <c r="CI597" s="651"/>
      <c r="CJ597" s="651"/>
      <c r="CK597" s="651"/>
      <c r="CL597" s="651"/>
      <c r="CM597" s="651"/>
      <c r="CN597" s="651"/>
      <c r="CO597" s="651"/>
      <c r="CP597" s="651"/>
      <c r="CQ597" s="651"/>
      <c r="CR597" s="651"/>
      <c r="CS597" s="651"/>
      <c r="CT597" s="651"/>
      <c r="CU597" s="651"/>
      <c r="CV597" s="651"/>
      <c r="CW597" s="651"/>
      <c r="CX597" s="651"/>
      <c r="CY597" s="651"/>
      <c r="CZ597" s="651"/>
      <c r="DA597" s="651"/>
      <c r="DB597" s="651"/>
      <c r="DC597" s="651"/>
      <c r="DD597" s="651"/>
      <c r="DE597" s="651"/>
      <c r="DF597" s="651"/>
      <c r="DG597" s="651"/>
      <c r="DH597" s="651"/>
      <c r="DI597" s="651"/>
      <c r="DJ597" s="651"/>
      <c r="DK597" s="651"/>
      <c r="DL597" s="651"/>
      <c r="DM597" s="651"/>
      <c r="DN597" s="651"/>
      <c r="DO597" s="651"/>
      <c r="DP597" s="651"/>
      <c r="DQ597" s="651"/>
      <c r="DR597" s="651"/>
      <c r="DS597" s="651"/>
      <c r="DT597" s="651"/>
      <c r="DU597" s="651"/>
      <c r="DV597" s="651"/>
      <c r="DW597" s="651"/>
      <c r="DX597" s="651"/>
      <c r="DY597" s="651"/>
    </row>
    <row r="598" ht="12.0" customHeight="1">
      <c r="A598" s="651"/>
      <c r="B598" s="651"/>
      <c r="C598" s="651"/>
      <c r="D598" s="651"/>
      <c r="E598" s="651"/>
      <c r="F598" s="651"/>
      <c r="G598" s="651"/>
      <c r="H598" s="651"/>
      <c r="I598" s="651"/>
      <c r="J598" s="651"/>
      <c r="K598" s="651"/>
      <c r="L598" s="651"/>
      <c r="M598" s="651"/>
      <c r="N598" s="651"/>
      <c r="O598" s="651"/>
      <c r="P598" s="651"/>
      <c r="Q598" s="651"/>
      <c r="R598" s="651"/>
      <c r="S598" s="651"/>
      <c r="T598" s="651"/>
      <c r="U598" s="651"/>
      <c r="V598" s="651"/>
      <c r="W598" s="651"/>
      <c r="X598" s="651"/>
      <c r="Y598" s="651"/>
      <c r="Z598" s="651"/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651"/>
      <c r="BL598" s="651"/>
      <c r="BM598" s="651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  <c r="BX598" s="651"/>
      <c r="BY598" s="651"/>
      <c r="BZ598" s="651"/>
      <c r="CA598" s="651"/>
      <c r="CB598" s="651"/>
      <c r="CC598" s="651"/>
      <c r="CD598" s="651"/>
      <c r="CE598" s="651"/>
      <c r="CF598" s="651"/>
      <c r="CG598" s="651"/>
      <c r="CH598" s="651"/>
      <c r="CI598" s="651"/>
      <c r="CJ598" s="651"/>
      <c r="CK598" s="651"/>
      <c r="CL598" s="651"/>
      <c r="CM598" s="651"/>
      <c r="CN598" s="651"/>
      <c r="CO598" s="651"/>
      <c r="CP598" s="651"/>
      <c r="CQ598" s="651"/>
      <c r="CR598" s="651"/>
      <c r="CS598" s="651"/>
      <c r="CT598" s="651"/>
      <c r="CU598" s="651"/>
      <c r="CV598" s="651"/>
      <c r="CW598" s="651"/>
      <c r="CX598" s="651"/>
      <c r="CY598" s="651"/>
      <c r="CZ598" s="651"/>
      <c r="DA598" s="651"/>
      <c r="DB598" s="651"/>
      <c r="DC598" s="651"/>
      <c r="DD598" s="651"/>
      <c r="DE598" s="651"/>
      <c r="DF598" s="651"/>
      <c r="DG598" s="651"/>
      <c r="DH598" s="651"/>
      <c r="DI598" s="651"/>
      <c r="DJ598" s="651"/>
      <c r="DK598" s="651"/>
      <c r="DL598" s="651"/>
      <c r="DM598" s="651"/>
      <c r="DN598" s="651"/>
      <c r="DO598" s="651"/>
      <c r="DP598" s="651"/>
      <c r="DQ598" s="651"/>
      <c r="DR598" s="651"/>
      <c r="DS598" s="651"/>
      <c r="DT598" s="651"/>
      <c r="DU598" s="651"/>
      <c r="DV598" s="651"/>
      <c r="DW598" s="651"/>
      <c r="DX598" s="651"/>
      <c r="DY598" s="651"/>
    </row>
    <row r="599" ht="12.0" customHeight="1">
      <c r="A599" s="651"/>
      <c r="B599" s="651"/>
      <c r="C599" s="651"/>
      <c r="D599" s="651"/>
      <c r="E599" s="651"/>
      <c r="F599" s="651"/>
      <c r="G599" s="651"/>
      <c r="H599" s="651"/>
      <c r="I599" s="651"/>
      <c r="J599" s="651"/>
      <c r="K599" s="651"/>
      <c r="L599" s="651"/>
      <c r="M599" s="651"/>
      <c r="N599" s="651"/>
      <c r="O599" s="651"/>
      <c r="P599" s="651"/>
      <c r="Q599" s="651"/>
      <c r="R599" s="651"/>
      <c r="S599" s="651"/>
      <c r="T599" s="651"/>
      <c r="U599" s="651"/>
      <c r="V599" s="651"/>
      <c r="W599" s="651"/>
      <c r="X599" s="651"/>
      <c r="Y599" s="651"/>
      <c r="Z599" s="651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651"/>
      <c r="BL599" s="651"/>
      <c r="BM599" s="651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  <c r="BX599" s="651"/>
      <c r="BY599" s="651"/>
      <c r="BZ599" s="651"/>
      <c r="CA599" s="651"/>
      <c r="CB599" s="651"/>
      <c r="CC599" s="651"/>
      <c r="CD599" s="651"/>
      <c r="CE599" s="651"/>
      <c r="CF599" s="651"/>
      <c r="CG599" s="651"/>
      <c r="CH599" s="651"/>
      <c r="CI599" s="651"/>
      <c r="CJ599" s="651"/>
      <c r="CK599" s="651"/>
      <c r="CL599" s="651"/>
      <c r="CM599" s="651"/>
      <c r="CN599" s="651"/>
      <c r="CO599" s="651"/>
      <c r="CP599" s="651"/>
      <c r="CQ599" s="651"/>
      <c r="CR599" s="651"/>
      <c r="CS599" s="651"/>
      <c r="CT599" s="651"/>
      <c r="CU599" s="651"/>
      <c r="CV599" s="651"/>
      <c r="CW599" s="651"/>
      <c r="CX599" s="651"/>
      <c r="CY599" s="651"/>
      <c r="CZ599" s="651"/>
      <c r="DA599" s="651"/>
      <c r="DB599" s="651"/>
      <c r="DC599" s="651"/>
      <c r="DD599" s="651"/>
      <c r="DE599" s="651"/>
      <c r="DF599" s="651"/>
      <c r="DG599" s="651"/>
      <c r="DH599" s="651"/>
      <c r="DI599" s="651"/>
      <c r="DJ599" s="651"/>
      <c r="DK599" s="651"/>
      <c r="DL599" s="651"/>
      <c r="DM599" s="651"/>
      <c r="DN599" s="651"/>
      <c r="DO599" s="651"/>
      <c r="DP599" s="651"/>
      <c r="DQ599" s="651"/>
      <c r="DR599" s="651"/>
      <c r="DS599" s="651"/>
      <c r="DT599" s="651"/>
      <c r="DU599" s="651"/>
      <c r="DV599" s="651"/>
      <c r="DW599" s="651"/>
      <c r="DX599" s="651"/>
      <c r="DY599" s="651"/>
    </row>
    <row r="600" ht="12.0" customHeight="1">
      <c r="A600" s="651"/>
      <c r="B600" s="651"/>
      <c r="C600" s="651"/>
      <c r="D600" s="651"/>
      <c r="E600" s="651"/>
      <c r="F600" s="651"/>
      <c r="G600" s="651"/>
      <c r="H600" s="651"/>
      <c r="I600" s="651"/>
      <c r="J600" s="651"/>
      <c r="K600" s="651"/>
      <c r="L600" s="651"/>
      <c r="M600" s="651"/>
      <c r="N600" s="651"/>
      <c r="O600" s="651"/>
      <c r="P600" s="651"/>
      <c r="Q600" s="651"/>
      <c r="R600" s="651"/>
      <c r="S600" s="651"/>
      <c r="T600" s="651"/>
      <c r="U600" s="651"/>
      <c r="V600" s="651"/>
      <c r="W600" s="651"/>
      <c r="X600" s="651"/>
      <c r="Y600" s="651"/>
      <c r="Z600" s="651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651"/>
      <c r="BL600" s="651"/>
      <c r="BM600" s="651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  <c r="BX600" s="651"/>
      <c r="BY600" s="651"/>
      <c r="BZ600" s="651"/>
      <c r="CA600" s="651"/>
      <c r="CB600" s="651"/>
      <c r="CC600" s="651"/>
      <c r="CD600" s="651"/>
      <c r="CE600" s="651"/>
      <c r="CF600" s="651"/>
      <c r="CG600" s="651"/>
      <c r="CH600" s="651"/>
      <c r="CI600" s="651"/>
      <c r="CJ600" s="651"/>
      <c r="CK600" s="651"/>
      <c r="CL600" s="651"/>
      <c r="CM600" s="651"/>
      <c r="CN600" s="651"/>
      <c r="CO600" s="651"/>
      <c r="CP600" s="651"/>
      <c r="CQ600" s="651"/>
      <c r="CR600" s="651"/>
      <c r="CS600" s="651"/>
      <c r="CT600" s="651"/>
      <c r="CU600" s="651"/>
      <c r="CV600" s="651"/>
      <c r="CW600" s="651"/>
      <c r="CX600" s="651"/>
      <c r="CY600" s="651"/>
      <c r="CZ600" s="651"/>
      <c r="DA600" s="651"/>
      <c r="DB600" s="651"/>
      <c r="DC600" s="651"/>
      <c r="DD600" s="651"/>
      <c r="DE600" s="651"/>
      <c r="DF600" s="651"/>
      <c r="DG600" s="651"/>
      <c r="DH600" s="651"/>
      <c r="DI600" s="651"/>
      <c r="DJ600" s="651"/>
      <c r="DK600" s="651"/>
      <c r="DL600" s="651"/>
      <c r="DM600" s="651"/>
      <c r="DN600" s="651"/>
      <c r="DO600" s="651"/>
      <c r="DP600" s="651"/>
      <c r="DQ600" s="651"/>
      <c r="DR600" s="651"/>
      <c r="DS600" s="651"/>
      <c r="DT600" s="651"/>
      <c r="DU600" s="651"/>
      <c r="DV600" s="651"/>
      <c r="DW600" s="651"/>
      <c r="DX600" s="651"/>
      <c r="DY600" s="651"/>
    </row>
    <row r="601" ht="12.0" customHeight="1">
      <c r="A601" s="651"/>
      <c r="B601" s="651"/>
      <c r="C601" s="651"/>
      <c r="D601" s="651"/>
      <c r="E601" s="651"/>
      <c r="F601" s="651"/>
      <c r="G601" s="651"/>
      <c r="H601" s="651"/>
      <c r="I601" s="651"/>
      <c r="J601" s="651"/>
      <c r="K601" s="651"/>
      <c r="L601" s="651"/>
      <c r="M601" s="651"/>
      <c r="N601" s="651"/>
      <c r="O601" s="651"/>
      <c r="P601" s="651"/>
      <c r="Q601" s="651"/>
      <c r="R601" s="651"/>
      <c r="S601" s="651"/>
      <c r="T601" s="651"/>
      <c r="U601" s="651"/>
      <c r="V601" s="651"/>
      <c r="W601" s="651"/>
      <c r="X601" s="651"/>
      <c r="Y601" s="651"/>
      <c r="Z601" s="651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51"/>
      <c r="BL601" s="651"/>
      <c r="BM601" s="651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  <c r="BX601" s="651"/>
      <c r="BY601" s="651"/>
      <c r="BZ601" s="651"/>
      <c r="CA601" s="651"/>
      <c r="CB601" s="651"/>
      <c r="CC601" s="651"/>
      <c r="CD601" s="651"/>
      <c r="CE601" s="651"/>
      <c r="CF601" s="651"/>
      <c r="CG601" s="651"/>
      <c r="CH601" s="651"/>
      <c r="CI601" s="651"/>
      <c r="CJ601" s="651"/>
      <c r="CK601" s="651"/>
      <c r="CL601" s="651"/>
      <c r="CM601" s="651"/>
      <c r="CN601" s="651"/>
      <c r="CO601" s="651"/>
      <c r="CP601" s="651"/>
      <c r="CQ601" s="651"/>
      <c r="CR601" s="651"/>
      <c r="CS601" s="651"/>
      <c r="CT601" s="651"/>
      <c r="CU601" s="651"/>
      <c r="CV601" s="651"/>
      <c r="CW601" s="651"/>
      <c r="CX601" s="651"/>
      <c r="CY601" s="651"/>
      <c r="CZ601" s="651"/>
      <c r="DA601" s="651"/>
      <c r="DB601" s="651"/>
      <c r="DC601" s="651"/>
      <c r="DD601" s="651"/>
      <c r="DE601" s="651"/>
      <c r="DF601" s="651"/>
      <c r="DG601" s="651"/>
      <c r="DH601" s="651"/>
      <c r="DI601" s="651"/>
      <c r="DJ601" s="651"/>
      <c r="DK601" s="651"/>
      <c r="DL601" s="651"/>
      <c r="DM601" s="651"/>
      <c r="DN601" s="651"/>
      <c r="DO601" s="651"/>
      <c r="DP601" s="651"/>
      <c r="DQ601" s="651"/>
      <c r="DR601" s="651"/>
      <c r="DS601" s="651"/>
      <c r="DT601" s="651"/>
      <c r="DU601" s="651"/>
      <c r="DV601" s="651"/>
      <c r="DW601" s="651"/>
      <c r="DX601" s="651"/>
      <c r="DY601" s="651"/>
    </row>
    <row r="602" ht="12.0" customHeight="1">
      <c r="A602" s="651"/>
      <c r="B602" s="651"/>
      <c r="C602" s="651"/>
      <c r="D602" s="651"/>
      <c r="E602" s="651"/>
      <c r="F602" s="651"/>
      <c r="G602" s="651"/>
      <c r="H602" s="651"/>
      <c r="I602" s="651"/>
      <c r="J602" s="651"/>
      <c r="K602" s="651"/>
      <c r="L602" s="651"/>
      <c r="M602" s="651"/>
      <c r="N602" s="651"/>
      <c r="O602" s="651"/>
      <c r="P602" s="651"/>
      <c r="Q602" s="651"/>
      <c r="R602" s="651"/>
      <c r="S602" s="651"/>
      <c r="T602" s="651"/>
      <c r="U602" s="651"/>
      <c r="V602" s="651"/>
      <c r="W602" s="651"/>
      <c r="X602" s="651"/>
      <c r="Y602" s="651"/>
      <c r="Z602" s="651"/>
      <c r="AA602" s="651"/>
      <c r="AB602" s="651"/>
      <c r="AC602" s="651"/>
      <c r="AD602" s="651"/>
      <c r="AE602" s="651"/>
      <c r="AF602" s="651"/>
      <c r="AG602" s="651"/>
      <c r="AH602" s="651"/>
      <c r="AI602" s="651"/>
      <c r="AJ602" s="651"/>
      <c r="AK602" s="651"/>
      <c r="AL602" s="651"/>
      <c r="AM602" s="651"/>
      <c r="AN602" s="651"/>
      <c r="AO602" s="651"/>
      <c r="AP602" s="651"/>
      <c r="AQ602" s="651"/>
      <c r="AR602" s="651"/>
      <c r="AS602" s="651"/>
      <c r="AT602" s="651"/>
      <c r="AU602" s="651"/>
      <c r="AV602" s="651"/>
      <c r="AW602" s="651"/>
      <c r="AX602" s="651"/>
      <c r="AY602" s="651"/>
      <c r="AZ602" s="651"/>
      <c r="BA602" s="651"/>
      <c r="BB602" s="651"/>
      <c r="BC602" s="651"/>
      <c r="BD602" s="651"/>
      <c r="BE602" s="651"/>
      <c r="BF602" s="651"/>
      <c r="BG602" s="651"/>
      <c r="BH602" s="651"/>
      <c r="BI602" s="651"/>
      <c r="BJ602" s="651"/>
      <c r="BK602" s="651"/>
      <c r="BL602" s="651"/>
      <c r="BM602" s="651"/>
      <c r="BN602" s="651"/>
      <c r="BO602" s="651"/>
      <c r="BP602" s="651"/>
      <c r="BQ602" s="651"/>
      <c r="BR602" s="651"/>
      <c r="BS602" s="651"/>
      <c r="BT602" s="651"/>
      <c r="BU602" s="651"/>
      <c r="BV602" s="651"/>
      <c r="BW602" s="651"/>
      <c r="BX602" s="651"/>
      <c r="BY602" s="651"/>
      <c r="BZ602" s="651"/>
      <c r="CA602" s="651"/>
      <c r="CB602" s="651"/>
      <c r="CC602" s="651"/>
      <c r="CD602" s="651"/>
      <c r="CE602" s="651"/>
      <c r="CF602" s="651"/>
      <c r="CG602" s="651"/>
      <c r="CH602" s="651"/>
      <c r="CI602" s="651"/>
      <c r="CJ602" s="651"/>
      <c r="CK602" s="651"/>
      <c r="CL602" s="651"/>
      <c r="CM602" s="651"/>
      <c r="CN602" s="651"/>
      <c r="CO602" s="651"/>
      <c r="CP602" s="651"/>
      <c r="CQ602" s="651"/>
      <c r="CR602" s="651"/>
      <c r="CS602" s="651"/>
      <c r="CT602" s="651"/>
      <c r="CU602" s="651"/>
      <c r="CV602" s="651"/>
      <c r="CW602" s="651"/>
      <c r="CX602" s="651"/>
      <c r="CY602" s="651"/>
      <c r="CZ602" s="651"/>
      <c r="DA602" s="651"/>
      <c r="DB602" s="651"/>
      <c r="DC602" s="651"/>
      <c r="DD602" s="651"/>
      <c r="DE602" s="651"/>
      <c r="DF602" s="651"/>
      <c r="DG602" s="651"/>
      <c r="DH602" s="651"/>
      <c r="DI602" s="651"/>
      <c r="DJ602" s="651"/>
      <c r="DK602" s="651"/>
      <c r="DL602" s="651"/>
      <c r="DM602" s="651"/>
      <c r="DN602" s="651"/>
      <c r="DO602" s="651"/>
      <c r="DP602" s="651"/>
      <c r="DQ602" s="651"/>
      <c r="DR602" s="651"/>
      <c r="DS602" s="651"/>
      <c r="DT602" s="651"/>
      <c r="DU602" s="651"/>
      <c r="DV602" s="651"/>
      <c r="DW602" s="651"/>
      <c r="DX602" s="651"/>
      <c r="DY602" s="651"/>
    </row>
    <row r="603" ht="12.0" customHeight="1">
      <c r="A603" s="651"/>
      <c r="B603" s="651"/>
      <c r="C603" s="651"/>
      <c r="D603" s="651"/>
      <c r="E603" s="651"/>
      <c r="F603" s="651"/>
      <c r="G603" s="651"/>
      <c r="H603" s="651"/>
      <c r="I603" s="651"/>
      <c r="J603" s="651"/>
      <c r="K603" s="651"/>
      <c r="L603" s="651"/>
      <c r="M603" s="651"/>
      <c r="N603" s="651"/>
      <c r="O603" s="651"/>
      <c r="P603" s="651"/>
      <c r="Q603" s="651"/>
      <c r="R603" s="651"/>
      <c r="S603" s="651"/>
      <c r="T603" s="651"/>
      <c r="U603" s="651"/>
      <c r="V603" s="651"/>
      <c r="W603" s="651"/>
      <c r="X603" s="651"/>
      <c r="Y603" s="651"/>
      <c r="Z603" s="651"/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651"/>
      <c r="BL603" s="651"/>
      <c r="BM603" s="651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  <c r="BX603" s="651"/>
      <c r="BY603" s="651"/>
      <c r="BZ603" s="651"/>
      <c r="CA603" s="651"/>
      <c r="CB603" s="651"/>
      <c r="CC603" s="651"/>
      <c r="CD603" s="651"/>
      <c r="CE603" s="651"/>
      <c r="CF603" s="651"/>
      <c r="CG603" s="651"/>
      <c r="CH603" s="651"/>
      <c r="CI603" s="651"/>
      <c r="CJ603" s="651"/>
      <c r="CK603" s="651"/>
      <c r="CL603" s="651"/>
      <c r="CM603" s="651"/>
      <c r="CN603" s="651"/>
      <c r="CO603" s="651"/>
      <c r="CP603" s="651"/>
      <c r="CQ603" s="651"/>
      <c r="CR603" s="651"/>
      <c r="CS603" s="651"/>
      <c r="CT603" s="651"/>
      <c r="CU603" s="651"/>
      <c r="CV603" s="651"/>
      <c r="CW603" s="651"/>
      <c r="CX603" s="651"/>
      <c r="CY603" s="651"/>
      <c r="CZ603" s="651"/>
      <c r="DA603" s="651"/>
      <c r="DB603" s="651"/>
      <c r="DC603" s="651"/>
      <c r="DD603" s="651"/>
      <c r="DE603" s="651"/>
      <c r="DF603" s="651"/>
      <c r="DG603" s="651"/>
      <c r="DH603" s="651"/>
      <c r="DI603" s="651"/>
      <c r="DJ603" s="651"/>
      <c r="DK603" s="651"/>
      <c r="DL603" s="651"/>
      <c r="DM603" s="651"/>
      <c r="DN603" s="651"/>
      <c r="DO603" s="651"/>
      <c r="DP603" s="651"/>
      <c r="DQ603" s="651"/>
      <c r="DR603" s="651"/>
      <c r="DS603" s="651"/>
      <c r="DT603" s="651"/>
      <c r="DU603" s="651"/>
      <c r="DV603" s="651"/>
      <c r="DW603" s="651"/>
      <c r="DX603" s="651"/>
      <c r="DY603" s="651"/>
    </row>
    <row r="604" ht="12.0" customHeight="1">
      <c r="A604" s="651"/>
      <c r="B604" s="651"/>
      <c r="C604" s="651"/>
      <c r="D604" s="651"/>
      <c r="E604" s="651"/>
      <c r="F604" s="651"/>
      <c r="G604" s="651"/>
      <c r="H604" s="651"/>
      <c r="I604" s="651"/>
      <c r="J604" s="651"/>
      <c r="K604" s="651"/>
      <c r="L604" s="651"/>
      <c r="M604" s="651"/>
      <c r="N604" s="651"/>
      <c r="O604" s="651"/>
      <c r="P604" s="651"/>
      <c r="Q604" s="651"/>
      <c r="R604" s="651"/>
      <c r="S604" s="651"/>
      <c r="T604" s="651"/>
      <c r="U604" s="651"/>
      <c r="V604" s="651"/>
      <c r="W604" s="651"/>
      <c r="X604" s="651"/>
      <c r="Y604" s="651"/>
      <c r="Z604" s="651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651"/>
      <c r="BL604" s="651"/>
      <c r="BM604" s="651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  <c r="BX604" s="651"/>
      <c r="BY604" s="651"/>
      <c r="BZ604" s="651"/>
      <c r="CA604" s="651"/>
      <c r="CB604" s="651"/>
      <c r="CC604" s="651"/>
      <c r="CD604" s="651"/>
      <c r="CE604" s="651"/>
      <c r="CF604" s="651"/>
      <c r="CG604" s="651"/>
      <c r="CH604" s="651"/>
      <c r="CI604" s="651"/>
      <c r="CJ604" s="651"/>
      <c r="CK604" s="651"/>
      <c r="CL604" s="651"/>
      <c r="CM604" s="651"/>
      <c r="CN604" s="651"/>
      <c r="CO604" s="651"/>
      <c r="CP604" s="651"/>
      <c r="CQ604" s="651"/>
      <c r="CR604" s="651"/>
      <c r="CS604" s="651"/>
      <c r="CT604" s="651"/>
      <c r="CU604" s="651"/>
      <c r="CV604" s="651"/>
      <c r="CW604" s="651"/>
      <c r="CX604" s="651"/>
      <c r="CY604" s="651"/>
      <c r="CZ604" s="651"/>
      <c r="DA604" s="651"/>
      <c r="DB604" s="651"/>
      <c r="DC604" s="651"/>
      <c r="DD604" s="651"/>
      <c r="DE604" s="651"/>
      <c r="DF604" s="651"/>
      <c r="DG604" s="651"/>
      <c r="DH604" s="651"/>
      <c r="DI604" s="651"/>
      <c r="DJ604" s="651"/>
      <c r="DK604" s="651"/>
      <c r="DL604" s="651"/>
      <c r="DM604" s="651"/>
      <c r="DN604" s="651"/>
      <c r="DO604" s="651"/>
      <c r="DP604" s="651"/>
      <c r="DQ604" s="651"/>
      <c r="DR604" s="651"/>
      <c r="DS604" s="651"/>
      <c r="DT604" s="651"/>
      <c r="DU604" s="651"/>
      <c r="DV604" s="651"/>
      <c r="DW604" s="651"/>
      <c r="DX604" s="651"/>
      <c r="DY604" s="651"/>
    </row>
    <row r="605" ht="12.0" customHeight="1">
      <c r="A605" s="651"/>
      <c r="B605" s="651"/>
      <c r="C605" s="651"/>
      <c r="D605" s="651"/>
      <c r="E605" s="651"/>
      <c r="F605" s="651"/>
      <c r="G605" s="651"/>
      <c r="H605" s="651"/>
      <c r="I605" s="651"/>
      <c r="J605" s="651"/>
      <c r="K605" s="651"/>
      <c r="L605" s="651"/>
      <c r="M605" s="651"/>
      <c r="N605" s="651"/>
      <c r="O605" s="651"/>
      <c r="P605" s="651"/>
      <c r="Q605" s="651"/>
      <c r="R605" s="651"/>
      <c r="S605" s="651"/>
      <c r="T605" s="651"/>
      <c r="U605" s="651"/>
      <c r="V605" s="651"/>
      <c r="W605" s="651"/>
      <c r="X605" s="651"/>
      <c r="Y605" s="651"/>
      <c r="Z605" s="651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651"/>
      <c r="BL605" s="651"/>
      <c r="BM605" s="651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  <c r="BX605" s="651"/>
      <c r="BY605" s="651"/>
      <c r="BZ605" s="651"/>
      <c r="CA605" s="651"/>
      <c r="CB605" s="651"/>
      <c r="CC605" s="651"/>
      <c r="CD605" s="651"/>
      <c r="CE605" s="651"/>
      <c r="CF605" s="651"/>
      <c r="CG605" s="651"/>
      <c r="CH605" s="651"/>
      <c r="CI605" s="651"/>
      <c r="CJ605" s="651"/>
      <c r="CK605" s="651"/>
      <c r="CL605" s="651"/>
      <c r="CM605" s="651"/>
      <c r="CN605" s="651"/>
      <c r="CO605" s="651"/>
      <c r="CP605" s="651"/>
      <c r="CQ605" s="651"/>
      <c r="CR605" s="651"/>
      <c r="CS605" s="651"/>
      <c r="CT605" s="651"/>
      <c r="CU605" s="651"/>
      <c r="CV605" s="651"/>
      <c r="CW605" s="651"/>
      <c r="CX605" s="651"/>
      <c r="CY605" s="651"/>
      <c r="CZ605" s="651"/>
      <c r="DA605" s="651"/>
      <c r="DB605" s="651"/>
      <c r="DC605" s="651"/>
      <c r="DD605" s="651"/>
      <c r="DE605" s="651"/>
      <c r="DF605" s="651"/>
      <c r="DG605" s="651"/>
      <c r="DH605" s="651"/>
      <c r="DI605" s="651"/>
      <c r="DJ605" s="651"/>
      <c r="DK605" s="651"/>
      <c r="DL605" s="651"/>
      <c r="DM605" s="651"/>
      <c r="DN605" s="651"/>
      <c r="DO605" s="651"/>
      <c r="DP605" s="651"/>
      <c r="DQ605" s="651"/>
      <c r="DR605" s="651"/>
      <c r="DS605" s="651"/>
      <c r="DT605" s="651"/>
      <c r="DU605" s="651"/>
      <c r="DV605" s="651"/>
      <c r="DW605" s="651"/>
      <c r="DX605" s="651"/>
      <c r="DY605" s="651"/>
    </row>
    <row r="606" ht="12.0" customHeight="1">
      <c r="A606" s="651"/>
      <c r="B606" s="651"/>
      <c r="C606" s="651"/>
      <c r="D606" s="651"/>
      <c r="E606" s="651"/>
      <c r="F606" s="651"/>
      <c r="G606" s="651"/>
      <c r="H606" s="651"/>
      <c r="I606" s="651"/>
      <c r="J606" s="651"/>
      <c r="K606" s="651"/>
      <c r="L606" s="651"/>
      <c r="M606" s="651"/>
      <c r="N606" s="651"/>
      <c r="O606" s="651"/>
      <c r="P606" s="651"/>
      <c r="Q606" s="651"/>
      <c r="R606" s="651"/>
      <c r="S606" s="651"/>
      <c r="T606" s="651"/>
      <c r="U606" s="651"/>
      <c r="V606" s="651"/>
      <c r="W606" s="651"/>
      <c r="X606" s="651"/>
      <c r="Y606" s="651"/>
      <c r="Z606" s="651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51"/>
      <c r="BL606" s="651"/>
      <c r="BM606" s="651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  <c r="BX606" s="651"/>
      <c r="BY606" s="651"/>
      <c r="BZ606" s="651"/>
      <c r="CA606" s="651"/>
      <c r="CB606" s="651"/>
      <c r="CC606" s="651"/>
      <c r="CD606" s="651"/>
      <c r="CE606" s="651"/>
      <c r="CF606" s="651"/>
      <c r="CG606" s="651"/>
      <c r="CH606" s="651"/>
      <c r="CI606" s="651"/>
      <c r="CJ606" s="651"/>
      <c r="CK606" s="651"/>
      <c r="CL606" s="651"/>
      <c r="CM606" s="651"/>
      <c r="CN606" s="651"/>
      <c r="CO606" s="651"/>
      <c r="CP606" s="651"/>
      <c r="CQ606" s="651"/>
      <c r="CR606" s="651"/>
      <c r="CS606" s="651"/>
      <c r="CT606" s="651"/>
      <c r="CU606" s="651"/>
      <c r="CV606" s="651"/>
      <c r="CW606" s="651"/>
      <c r="CX606" s="651"/>
      <c r="CY606" s="651"/>
      <c r="CZ606" s="651"/>
      <c r="DA606" s="651"/>
      <c r="DB606" s="651"/>
      <c r="DC606" s="651"/>
      <c r="DD606" s="651"/>
      <c r="DE606" s="651"/>
      <c r="DF606" s="651"/>
      <c r="DG606" s="651"/>
      <c r="DH606" s="651"/>
      <c r="DI606" s="651"/>
      <c r="DJ606" s="651"/>
      <c r="DK606" s="651"/>
      <c r="DL606" s="651"/>
      <c r="DM606" s="651"/>
      <c r="DN606" s="651"/>
      <c r="DO606" s="651"/>
      <c r="DP606" s="651"/>
      <c r="DQ606" s="651"/>
      <c r="DR606" s="651"/>
      <c r="DS606" s="651"/>
      <c r="DT606" s="651"/>
      <c r="DU606" s="651"/>
      <c r="DV606" s="651"/>
      <c r="DW606" s="651"/>
      <c r="DX606" s="651"/>
      <c r="DY606" s="651"/>
    </row>
    <row r="607" ht="12.0" customHeight="1">
      <c r="A607" s="651"/>
      <c r="B607" s="651"/>
      <c r="C607" s="651"/>
      <c r="D607" s="651"/>
      <c r="E607" s="651"/>
      <c r="F607" s="651"/>
      <c r="G607" s="651"/>
      <c r="H607" s="651"/>
      <c r="I607" s="651"/>
      <c r="J607" s="651"/>
      <c r="K607" s="651"/>
      <c r="L607" s="651"/>
      <c r="M607" s="651"/>
      <c r="N607" s="651"/>
      <c r="O607" s="651"/>
      <c r="P607" s="651"/>
      <c r="Q607" s="651"/>
      <c r="R607" s="651"/>
      <c r="S607" s="651"/>
      <c r="T607" s="651"/>
      <c r="U607" s="651"/>
      <c r="V607" s="651"/>
      <c r="W607" s="651"/>
      <c r="X607" s="651"/>
      <c r="Y607" s="651"/>
      <c r="Z607" s="651"/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651"/>
      <c r="BL607" s="651"/>
      <c r="BM607" s="651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  <c r="BX607" s="651"/>
      <c r="BY607" s="651"/>
      <c r="BZ607" s="651"/>
      <c r="CA607" s="651"/>
      <c r="CB607" s="651"/>
      <c r="CC607" s="651"/>
      <c r="CD607" s="651"/>
      <c r="CE607" s="651"/>
      <c r="CF607" s="651"/>
      <c r="CG607" s="651"/>
      <c r="CH607" s="651"/>
      <c r="CI607" s="651"/>
      <c r="CJ607" s="651"/>
      <c r="CK607" s="651"/>
      <c r="CL607" s="651"/>
      <c r="CM607" s="651"/>
      <c r="CN607" s="651"/>
      <c r="CO607" s="651"/>
      <c r="CP607" s="651"/>
      <c r="CQ607" s="651"/>
      <c r="CR607" s="651"/>
      <c r="CS607" s="651"/>
      <c r="CT607" s="651"/>
      <c r="CU607" s="651"/>
      <c r="CV607" s="651"/>
      <c r="CW607" s="651"/>
      <c r="CX607" s="651"/>
      <c r="CY607" s="651"/>
      <c r="CZ607" s="651"/>
      <c r="DA607" s="651"/>
      <c r="DB607" s="651"/>
      <c r="DC607" s="651"/>
      <c r="DD607" s="651"/>
      <c r="DE607" s="651"/>
      <c r="DF607" s="651"/>
      <c r="DG607" s="651"/>
      <c r="DH607" s="651"/>
      <c r="DI607" s="651"/>
      <c r="DJ607" s="651"/>
      <c r="DK607" s="651"/>
      <c r="DL607" s="651"/>
      <c r="DM607" s="651"/>
      <c r="DN607" s="651"/>
      <c r="DO607" s="651"/>
      <c r="DP607" s="651"/>
      <c r="DQ607" s="651"/>
      <c r="DR607" s="651"/>
      <c r="DS607" s="651"/>
      <c r="DT607" s="651"/>
      <c r="DU607" s="651"/>
      <c r="DV607" s="651"/>
      <c r="DW607" s="651"/>
      <c r="DX607" s="651"/>
      <c r="DY607" s="651"/>
    </row>
    <row r="608" ht="12.0" customHeight="1">
      <c r="A608" s="651"/>
      <c r="B608" s="651"/>
      <c r="C608" s="651"/>
      <c r="D608" s="651"/>
      <c r="E608" s="651"/>
      <c r="F608" s="651"/>
      <c r="G608" s="651"/>
      <c r="H608" s="651"/>
      <c r="I608" s="651"/>
      <c r="J608" s="651"/>
      <c r="K608" s="651"/>
      <c r="L608" s="651"/>
      <c r="M608" s="651"/>
      <c r="N608" s="651"/>
      <c r="O608" s="651"/>
      <c r="P608" s="651"/>
      <c r="Q608" s="651"/>
      <c r="R608" s="651"/>
      <c r="S608" s="651"/>
      <c r="T608" s="651"/>
      <c r="U608" s="651"/>
      <c r="V608" s="651"/>
      <c r="W608" s="651"/>
      <c r="X608" s="651"/>
      <c r="Y608" s="651"/>
      <c r="Z608" s="651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651"/>
      <c r="BL608" s="651"/>
      <c r="BM608" s="651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  <c r="BX608" s="651"/>
      <c r="BY608" s="651"/>
      <c r="BZ608" s="651"/>
      <c r="CA608" s="651"/>
      <c r="CB608" s="651"/>
      <c r="CC608" s="651"/>
      <c r="CD608" s="651"/>
      <c r="CE608" s="651"/>
      <c r="CF608" s="651"/>
      <c r="CG608" s="651"/>
      <c r="CH608" s="651"/>
      <c r="CI608" s="651"/>
      <c r="CJ608" s="651"/>
      <c r="CK608" s="651"/>
      <c r="CL608" s="651"/>
      <c r="CM608" s="651"/>
      <c r="CN608" s="651"/>
      <c r="CO608" s="651"/>
      <c r="CP608" s="651"/>
      <c r="CQ608" s="651"/>
      <c r="CR608" s="651"/>
      <c r="CS608" s="651"/>
      <c r="CT608" s="651"/>
      <c r="CU608" s="651"/>
      <c r="CV608" s="651"/>
      <c r="CW608" s="651"/>
      <c r="CX608" s="651"/>
      <c r="CY608" s="651"/>
      <c r="CZ608" s="651"/>
      <c r="DA608" s="651"/>
      <c r="DB608" s="651"/>
      <c r="DC608" s="651"/>
      <c r="DD608" s="651"/>
      <c r="DE608" s="651"/>
      <c r="DF608" s="651"/>
      <c r="DG608" s="651"/>
      <c r="DH608" s="651"/>
      <c r="DI608" s="651"/>
      <c r="DJ608" s="651"/>
      <c r="DK608" s="651"/>
      <c r="DL608" s="651"/>
      <c r="DM608" s="651"/>
      <c r="DN608" s="651"/>
      <c r="DO608" s="651"/>
      <c r="DP608" s="651"/>
      <c r="DQ608" s="651"/>
      <c r="DR608" s="651"/>
      <c r="DS608" s="651"/>
      <c r="DT608" s="651"/>
      <c r="DU608" s="651"/>
      <c r="DV608" s="651"/>
      <c r="DW608" s="651"/>
      <c r="DX608" s="651"/>
      <c r="DY608" s="651"/>
    </row>
    <row r="609" ht="12.0" customHeight="1">
      <c r="A609" s="651"/>
      <c r="B609" s="651"/>
      <c r="C609" s="651"/>
      <c r="D609" s="651"/>
      <c r="E609" s="651"/>
      <c r="F609" s="651"/>
      <c r="G609" s="651"/>
      <c r="H609" s="651"/>
      <c r="I609" s="651"/>
      <c r="J609" s="651"/>
      <c r="K609" s="651"/>
      <c r="L609" s="651"/>
      <c r="M609" s="651"/>
      <c r="N609" s="651"/>
      <c r="O609" s="651"/>
      <c r="P609" s="651"/>
      <c r="Q609" s="651"/>
      <c r="R609" s="651"/>
      <c r="S609" s="651"/>
      <c r="T609" s="651"/>
      <c r="U609" s="651"/>
      <c r="V609" s="651"/>
      <c r="W609" s="651"/>
      <c r="X609" s="651"/>
      <c r="Y609" s="651"/>
      <c r="Z609" s="651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651"/>
      <c r="BL609" s="651"/>
      <c r="BM609" s="651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  <c r="BX609" s="651"/>
      <c r="BY609" s="651"/>
      <c r="BZ609" s="651"/>
      <c r="CA609" s="651"/>
      <c r="CB609" s="651"/>
      <c r="CC609" s="651"/>
      <c r="CD609" s="651"/>
      <c r="CE609" s="651"/>
      <c r="CF609" s="651"/>
      <c r="CG609" s="651"/>
      <c r="CH609" s="651"/>
      <c r="CI609" s="651"/>
      <c r="CJ609" s="651"/>
      <c r="CK609" s="651"/>
      <c r="CL609" s="651"/>
      <c r="CM609" s="651"/>
      <c r="CN609" s="651"/>
      <c r="CO609" s="651"/>
      <c r="CP609" s="651"/>
      <c r="CQ609" s="651"/>
      <c r="CR609" s="651"/>
      <c r="CS609" s="651"/>
      <c r="CT609" s="651"/>
      <c r="CU609" s="651"/>
      <c r="CV609" s="651"/>
      <c r="CW609" s="651"/>
      <c r="CX609" s="651"/>
      <c r="CY609" s="651"/>
      <c r="CZ609" s="651"/>
      <c r="DA609" s="651"/>
      <c r="DB609" s="651"/>
      <c r="DC609" s="651"/>
      <c r="DD609" s="651"/>
      <c r="DE609" s="651"/>
      <c r="DF609" s="651"/>
      <c r="DG609" s="651"/>
      <c r="DH609" s="651"/>
      <c r="DI609" s="651"/>
      <c r="DJ609" s="651"/>
      <c r="DK609" s="651"/>
      <c r="DL609" s="651"/>
      <c r="DM609" s="651"/>
      <c r="DN609" s="651"/>
      <c r="DO609" s="651"/>
      <c r="DP609" s="651"/>
      <c r="DQ609" s="651"/>
      <c r="DR609" s="651"/>
      <c r="DS609" s="651"/>
      <c r="DT609" s="651"/>
      <c r="DU609" s="651"/>
      <c r="DV609" s="651"/>
      <c r="DW609" s="651"/>
      <c r="DX609" s="651"/>
      <c r="DY609" s="651"/>
    </row>
    <row r="610" ht="12.0" customHeight="1">
      <c r="A610" s="651"/>
      <c r="B610" s="651"/>
      <c r="C610" s="651"/>
      <c r="D610" s="651"/>
      <c r="E610" s="651"/>
      <c r="F610" s="651"/>
      <c r="G610" s="651"/>
      <c r="H610" s="651"/>
      <c r="I610" s="651"/>
      <c r="J610" s="651"/>
      <c r="K610" s="651"/>
      <c r="L610" s="651"/>
      <c r="M610" s="651"/>
      <c r="N610" s="651"/>
      <c r="O610" s="651"/>
      <c r="P610" s="651"/>
      <c r="Q610" s="651"/>
      <c r="R610" s="651"/>
      <c r="S610" s="651"/>
      <c r="T610" s="651"/>
      <c r="U610" s="651"/>
      <c r="V610" s="651"/>
      <c r="W610" s="651"/>
      <c r="X610" s="651"/>
      <c r="Y610" s="651"/>
      <c r="Z610" s="651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51"/>
      <c r="BL610" s="651"/>
      <c r="BM610" s="651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  <c r="BX610" s="651"/>
      <c r="BY610" s="651"/>
      <c r="BZ610" s="651"/>
      <c r="CA610" s="651"/>
      <c r="CB610" s="651"/>
      <c r="CC610" s="651"/>
      <c r="CD610" s="651"/>
      <c r="CE610" s="651"/>
      <c r="CF610" s="651"/>
      <c r="CG610" s="651"/>
      <c r="CH610" s="651"/>
      <c r="CI610" s="651"/>
      <c r="CJ610" s="651"/>
      <c r="CK610" s="651"/>
      <c r="CL610" s="651"/>
      <c r="CM610" s="651"/>
      <c r="CN610" s="651"/>
      <c r="CO610" s="651"/>
      <c r="CP610" s="651"/>
      <c r="CQ610" s="651"/>
      <c r="CR610" s="651"/>
      <c r="CS610" s="651"/>
      <c r="CT610" s="651"/>
      <c r="CU610" s="651"/>
      <c r="CV610" s="651"/>
      <c r="CW610" s="651"/>
      <c r="CX610" s="651"/>
      <c r="CY610" s="651"/>
      <c r="CZ610" s="651"/>
      <c r="DA610" s="651"/>
      <c r="DB610" s="651"/>
      <c r="DC610" s="651"/>
      <c r="DD610" s="651"/>
      <c r="DE610" s="651"/>
      <c r="DF610" s="651"/>
      <c r="DG610" s="651"/>
      <c r="DH610" s="651"/>
      <c r="DI610" s="651"/>
      <c r="DJ610" s="651"/>
      <c r="DK610" s="651"/>
      <c r="DL610" s="651"/>
      <c r="DM610" s="651"/>
      <c r="DN610" s="651"/>
      <c r="DO610" s="651"/>
      <c r="DP610" s="651"/>
      <c r="DQ610" s="651"/>
      <c r="DR610" s="651"/>
      <c r="DS610" s="651"/>
      <c r="DT610" s="651"/>
      <c r="DU610" s="651"/>
      <c r="DV610" s="651"/>
      <c r="DW610" s="651"/>
      <c r="DX610" s="651"/>
      <c r="DY610" s="651"/>
    </row>
    <row r="611" ht="12.0" customHeight="1">
      <c r="A611" s="651"/>
      <c r="B611" s="651"/>
      <c r="C611" s="651"/>
      <c r="D611" s="651"/>
      <c r="E611" s="651"/>
      <c r="F611" s="651"/>
      <c r="G611" s="651"/>
      <c r="H611" s="651"/>
      <c r="I611" s="651"/>
      <c r="J611" s="651"/>
      <c r="K611" s="651"/>
      <c r="L611" s="651"/>
      <c r="M611" s="651"/>
      <c r="N611" s="651"/>
      <c r="O611" s="651"/>
      <c r="P611" s="651"/>
      <c r="Q611" s="651"/>
      <c r="R611" s="651"/>
      <c r="S611" s="651"/>
      <c r="T611" s="651"/>
      <c r="U611" s="651"/>
      <c r="V611" s="651"/>
      <c r="W611" s="651"/>
      <c r="X611" s="651"/>
      <c r="Y611" s="651"/>
      <c r="Z611" s="651"/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651"/>
      <c r="BL611" s="651"/>
      <c r="BM611" s="651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  <c r="BX611" s="651"/>
      <c r="BY611" s="651"/>
      <c r="BZ611" s="651"/>
      <c r="CA611" s="651"/>
      <c r="CB611" s="651"/>
      <c r="CC611" s="651"/>
      <c r="CD611" s="651"/>
      <c r="CE611" s="651"/>
      <c r="CF611" s="651"/>
      <c r="CG611" s="651"/>
      <c r="CH611" s="651"/>
      <c r="CI611" s="651"/>
      <c r="CJ611" s="651"/>
      <c r="CK611" s="651"/>
      <c r="CL611" s="651"/>
      <c r="CM611" s="651"/>
      <c r="CN611" s="651"/>
      <c r="CO611" s="651"/>
      <c r="CP611" s="651"/>
      <c r="CQ611" s="651"/>
      <c r="CR611" s="651"/>
      <c r="CS611" s="651"/>
      <c r="CT611" s="651"/>
      <c r="CU611" s="651"/>
      <c r="CV611" s="651"/>
      <c r="CW611" s="651"/>
      <c r="CX611" s="651"/>
      <c r="CY611" s="651"/>
      <c r="CZ611" s="651"/>
      <c r="DA611" s="651"/>
      <c r="DB611" s="651"/>
      <c r="DC611" s="651"/>
      <c r="DD611" s="651"/>
      <c r="DE611" s="651"/>
      <c r="DF611" s="651"/>
      <c r="DG611" s="651"/>
      <c r="DH611" s="651"/>
      <c r="DI611" s="651"/>
      <c r="DJ611" s="651"/>
      <c r="DK611" s="651"/>
      <c r="DL611" s="651"/>
      <c r="DM611" s="651"/>
      <c r="DN611" s="651"/>
      <c r="DO611" s="651"/>
      <c r="DP611" s="651"/>
      <c r="DQ611" s="651"/>
      <c r="DR611" s="651"/>
      <c r="DS611" s="651"/>
      <c r="DT611" s="651"/>
      <c r="DU611" s="651"/>
      <c r="DV611" s="651"/>
      <c r="DW611" s="651"/>
      <c r="DX611" s="651"/>
      <c r="DY611" s="651"/>
    </row>
    <row r="612" ht="12.0" customHeight="1">
      <c r="A612" s="651"/>
      <c r="B612" s="651"/>
      <c r="C612" s="651"/>
      <c r="D612" s="651"/>
      <c r="E612" s="651"/>
      <c r="F612" s="651"/>
      <c r="G612" s="651"/>
      <c r="H612" s="651"/>
      <c r="I612" s="651"/>
      <c r="J612" s="651"/>
      <c r="K612" s="651"/>
      <c r="L612" s="651"/>
      <c r="M612" s="651"/>
      <c r="N612" s="651"/>
      <c r="O612" s="651"/>
      <c r="P612" s="651"/>
      <c r="Q612" s="651"/>
      <c r="R612" s="651"/>
      <c r="S612" s="651"/>
      <c r="T612" s="651"/>
      <c r="U612" s="651"/>
      <c r="V612" s="651"/>
      <c r="W612" s="651"/>
      <c r="X612" s="651"/>
      <c r="Y612" s="651"/>
      <c r="Z612" s="651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651"/>
      <c r="BL612" s="651"/>
      <c r="BM612" s="651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  <c r="BX612" s="651"/>
      <c r="BY612" s="651"/>
      <c r="BZ612" s="651"/>
      <c r="CA612" s="651"/>
      <c r="CB612" s="651"/>
      <c r="CC612" s="651"/>
      <c r="CD612" s="651"/>
      <c r="CE612" s="651"/>
      <c r="CF612" s="651"/>
      <c r="CG612" s="651"/>
      <c r="CH612" s="651"/>
      <c r="CI612" s="651"/>
      <c r="CJ612" s="651"/>
      <c r="CK612" s="651"/>
      <c r="CL612" s="651"/>
      <c r="CM612" s="651"/>
      <c r="CN612" s="651"/>
      <c r="CO612" s="651"/>
      <c r="CP612" s="651"/>
      <c r="CQ612" s="651"/>
      <c r="CR612" s="651"/>
      <c r="CS612" s="651"/>
      <c r="CT612" s="651"/>
      <c r="CU612" s="651"/>
      <c r="CV612" s="651"/>
      <c r="CW612" s="651"/>
      <c r="CX612" s="651"/>
      <c r="CY612" s="651"/>
      <c r="CZ612" s="651"/>
      <c r="DA612" s="651"/>
      <c r="DB612" s="651"/>
      <c r="DC612" s="651"/>
      <c r="DD612" s="651"/>
      <c r="DE612" s="651"/>
      <c r="DF612" s="651"/>
      <c r="DG612" s="651"/>
      <c r="DH612" s="651"/>
      <c r="DI612" s="651"/>
      <c r="DJ612" s="651"/>
      <c r="DK612" s="651"/>
      <c r="DL612" s="651"/>
      <c r="DM612" s="651"/>
      <c r="DN612" s="651"/>
      <c r="DO612" s="651"/>
      <c r="DP612" s="651"/>
      <c r="DQ612" s="651"/>
      <c r="DR612" s="651"/>
      <c r="DS612" s="651"/>
      <c r="DT612" s="651"/>
      <c r="DU612" s="651"/>
      <c r="DV612" s="651"/>
      <c r="DW612" s="651"/>
      <c r="DX612" s="651"/>
      <c r="DY612" s="651"/>
    </row>
    <row r="613" ht="12.0" customHeight="1">
      <c r="A613" s="651"/>
      <c r="B613" s="651"/>
      <c r="C613" s="651"/>
      <c r="D613" s="651"/>
      <c r="E613" s="651"/>
      <c r="F613" s="651"/>
      <c r="G613" s="651"/>
      <c r="H613" s="651"/>
      <c r="I613" s="651"/>
      <c r="J613" s="651"/>
      <c r="K613" s="651"/>
      <c r="L613" s="651"/>
      <c r="M613" s="651"/>
      <c r="N613" s="651"/>
      <c r="O613" s="651"/>
      <c r="P613" s="651"/>
      <c r="Q613" s="651"/>
      <c r="R613" s="651"/>
      <c r="S613" s="651"/>
      <c r="T613" s="651"/>
      <c r="U613" s="651"/>
      <c r="V613" s="651"/>
      <c r="W613" s="651"/>
      <c r="X613" s="651"/>
      <c r="Y613" s="651"/>
      <c r="Z613" s="651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651"/>
      <c r="BL613" s="651"/>
      <c r="BM613" s="651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  <c r="BX613" s="651"/>
      <c r="BY613" s="651"/>
      <c r="BZ613" s="651"/>
      <c r="CA613" s="651"/>
      <c r="CB613" s="651"/>
      <c r="CC613" s="651"/>
      <c r="CD613" s="651"/>
      <c r="CE613" s="651"/>
      <c r="CF613" s="651"/>
      <c r="CG613" s="651"/>
      <c r="CH613" s="651"/>
      <c r="CI613" s="651"/>
      <c r="CJ613" s="651"/>
      <c r="CK613" s="651"/>
      <c r="CL613" s="651"/>
      <c r="CM613" s="651"/>
      <c r="CN613" s="651"/>
      <c r="CO613" s="651"/>
      <c r="CP613" s="651"/>
      <c r="CQ613" s="651"/>
      <c r="CR613" s="651"/>
      <c r="CS613" s="651"/>
      <c r="CT613" s="651"/>
      <c r="CU613" s="651"/>
      <c r="CV613" s="651"/>
      <c r="CW613" s="651"/>
      <c r="CX613" s="651"/>
      <c r="CY613" s="651"/>
      <c r="CZ613" s="651"/>
      <c r="DA613" s="651"/>
      <c r="DB613" s="651"/>
      <c r="DC613" s="651"/>
      <c r="DD613" s="651"/>
      <c r="DE613" s="651"/>
      <c r="DF613" s="651"/>
      <c r="DG613" s="651"/>
      <c r="DH613" s="651"/>
      <c r="DI613" s="651"/>
      <c r="DJ613" s="651"/>
      <c r="DK613" s="651"/>
      <c r="DL613" s="651"/>
      <c r="DM613" s="651"/>
      <c r="DN613" s="651"/>
      <c r="DO613" s="651"/>
      <c r="DP613" s="651"/>
      <c r="DQ613" s="651"/>
      <c r="DR613" s="651"/>
      <c r="DS613" s="651"/>
      <c r="DT613" s="651"/>
      <c r="DU613" s="651"/>
      <c r="DV613" s="651"/>
      <c r="DW613" s="651"/>
      <c r="DX613" s="651"/>
      <c r="DY613" s="651"/>
    </row>
    <row r="614" ht="12.0" customHeight="1">
      <c r="A614" s="651"/>
      <c r="B614" s="651"/>
      <c r="C614" s="651"/>
      <c r="D614" s="651"/>
      <c r="E614" s="651"/>
      <c r="F614" s="651"/>
      <c r="G614" s="651"/>
      <c r="H614" s="651"/>
      <c r="I614" s="651"/>
      <c r="J614" s="651"/>
      <c r="K614" s="651"/>
      <c r="L614" s="651"/>
      <c r="M614" s="651"/>
      <c r="N614" s="651"/>
      <c r="O614" s="651"/>
      <c r="P614" s="651"/>
      <c r="Q614" s="651"/>
      <c r="R614" s="651"/>
      <c r="S614" s="651"/>
      <c r="T614" s="651"/>
      <c r="U614" s="651"/>
      <c r="V614" s="651"/>
      <c r="W614" s="651"/>
      <c r="X614" s="651"/>
      <c r="Y614" s="651"/>
      <c r="Z614" s="651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51"/>
      <c r="BL614" s="651"/>
      <c r="BM614" s="651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  <c r="BX614" s="651"/>
      <c r="BY614" s="651"/>
      <c r="BZ614" s="651"/>
      <c r="CA614" s="651"/>
      <c r="CB614" s="651"/>
      <c r="CC614" s="651"/>
      <c r="CD614" s="651"/>
      <c r="CE614" s="651"/>
      <c r="CF614" s="651"/>
      <c r="CG614" s="651"/>
      <c r="CH614" s="651"/>
      <c r="CI614" s="651"/>
      <c r="CJ614" s="651"/>
      <c r="CK614" s="651"/>
      <c r="CL614" s="651"/>
      <c r="CM614" s="651"/>
      <c r="CN614" s="651"/>
      <c r="CO614" s="651"/>
      <c r="CP614" s="651"/>
      <c r="CQ614" s="651"/>
      <c r="CR614" s="651"/>
      <c r="CS614" s="651"/>
      <c r="CT614" s="651"/>
      <c r="CU614" s="651"/>
      <c r="CV614" s="651"/>
      <c r="CW614" s="651"/>
      <c r="CX614" s="651"/>
      <c r="CY614" s="651"/>
      <c r="CZ614" s="651"/>
      <c r="DA614" s="651"/>
      <c r="DB614" s="651"/>
      <c r="DC614" s="651"/>
      <c r="DD614" s="651"/>
      <c r="DE614" s="651"/>
      <c r="DF614" s="651"/>
      <c r="DG614" s="651"/>
      <c r="DH614" s="651"/>
      <c r="DI614" s="651"/>
      <c r="DJ614" s="651"/>
      <c r="DK614" s="651"/>
      <c r="DL614" s="651"/>
      <c r="DM614" s="651"/>
      <c r="DN614" s="651"/>
      <c r="DO614" s="651"/>
      <c r="DP614" s="651"/>
      <c r="DQ614" s="651"/>
      <c r="DR614" s="651"/>
      <c r="DS614" s="651"/>
      <c r="DT614" s="651"/>
      <c r="DU614" s="651"/>
      <c r="DV614" s="651"/>
      <c r="DW614" s="651"/>
      <c r="DX614" s="651"/>
      <c r="DY614" s="651"/>
    </row>
    <row r="615" ht="12.0" customHeight="1">
      <c r="A615" s="651"/>
      <c r="B615" s="651"/>
      <c r="C615" s="651"/>
      <c r="D615" s="651"/>
      <c r="E615" s="651"/>
      <c r="F615" s="651"/>
      <c r="G615" s="651"/>
      <c r="H615" s="651"/>
      <c r="I615" s="651"/>
      <c r="J615" s="651"/>
      <c r="K615" s="651"/>
      <c r="L615" s="651"/>
      <c r="M615" s="651"/>
      <c r="N615" s="651"/>
      <c r="O615" s="651"/>
      <c r="P615" s="651"/>
      <c r="Q615" s="651"/>
      <c r="R615" s="651"/>
      <c r="S615" s="651"/>
      <c r="T615" s="651"/>
      <c r="U615" s="651"/>
      <c r="V615" s="651"/>
      <c r="W615" s="651"/>
      <c r="X615" s="651"/>
      <c r="Y615" s="651"/>
      <c r="Z615" s="651"/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651"/>
      <c r="BL615" s="651"/>
      <c r="BM615" s="651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  <c r="BX615" s="651"/>
      <c r="BY615" s="651"/>
      <c r="BZ615" s="651"/>
      <c r="CA615" s="651"/>
      <c r="CB615" s="651"/>
      <c r="CC615" s="651"/>
      <c r="CD615" s="651"/>
      <c r="CE615" s="651"/>
      <c r="CF615" s="651"/>
      <c r="CG615" s="651"/>
      <c r="CH615" s="651"/>
      <c r="CI615" s="651"/>
      <c r="CJ615" s="651"/>
      <c r="CK615" s="651"/>
      <c r="CL615" s="651"/>
      <c r="CM615" s="651"/>
      <c r="CN615" s="651"/>
      <c r="CO615" s="651"/>
      <c r="CP615" s="651"/>
      <c r="CQ615" s="651"/>
      <c r="CR615" s="651"/>
      <c r="CS615" s="651"/>
      <c r="CT615" s="651"/>
      <c r="CU615" s="651"/>
      <c r="CV615" s="651"/>
      <c r="CW615" s="651"/>
      <c r="CX615" s="651"/>
      <c r="CY615" s="651"/>
      <c r="CZ615" s="651"/>
      <c r="DA615" s="651"/>
      <c r="DB615" s="651"/>
      <c r="DC615" s="651"/>
      <c r="DD615" s="651"/>
      <c r="DE615" s="651"/>
      <c r="DF615" s="651"/>
      <c r="DG615" s="651"/>
      <c r="DH615" s="651"/>
      <c r="DI615" s="651"/>
      <c r="DJ615" s="651"/>
      <c r="DK615" s="651"/>
      <c r="DL615" s="651"/>
      <c r="DM615" s="651"/>
      <c r="DN615" s="651"/>
      <c r="DO615" s="651"/>
      <c r="DP615" s="651"/>
      <c r="DQ615" s="651"/>
      <c r="DR615" s="651"/>
      <c r="DS615" s="651"/>
      <c r="DT615" s="651"/>
      <c r="DU615" s="651"/>
      <c r="DV615" s="651"/>
      <c r="DW615" s="651"/>
      <c r="DX615" s="651"/>
      <c r="DY615" s="651"/>
    </row>
    <row r="616" ht="12.0" customHeight="1">
      <c r="A616" s="651"/>
      <c r="B616" s="651"/>
      <c r="C616" s="651"/>
      <c r="D616" s="651"/>
      <c r="E616" s="651"/>
      <c r="F616" s="651"/>
      <c r="G616" s="651"/>
      <c r="H616" s="651"/>
      <c r="I616" s="651"/>
      <c r="J616" s="651"/>
      <c r="K616" s="651"/>
      <c r="L616" s="651"/>
      <c r="M616" s="651"/>
      <c r="N616" s="651"/>
      <c r="O616" s="651"/>
      <c r="P616" s="651"/>
      <c r="Q616" s="651"/>
      <c r="R616" s="651"/>
      <c r="S616" s="651"/>
      <c r="T616" s="651"/>
      <c r="U616" s="651"/>
      <c r="V616" s="651"/>
      <c r="W616" s="651"/>
      <c r="X616" s="651"/>
      <c r="Y616" s="651"/>
      <c r="Z616" s="651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651"/>
      <c r="BL616" s="651"/>
      <c r="BM616" s="651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  <c r="BX616" s="651"/>
      <c r="BY616" s="651"/>
      <c r="BZ616" s="651"/>
      <c r="CA616" s="651"/>
      <c r="CB616" s="651"/>
      <c r="CC616" s="651"/>
      <c r="CD616" s="651"/>
      <c r="CE616" s="651"/>
      <c r="CF616" s="651"/>
      <c r="CG616" s="651"/>
      <c r="CH616" s="651"/>
      <c r="CI616" s="651"/>
      <c r="CJ616" s="651"/>
      <c r="CK616" s="651"/>
      <c r="CL616" s="651"/>
      <c r="CM616" s="651"/>
      <c r="CN616" s="651"/>
      <c r="CO616" s="651"/>
      <c r="CP616" s="651"/>
      <c r="CQ616" s="651"/>
      <c r="CR616" s="651"/>
      <c r="CS616" s="651"/>
      <c r="CT616" s="651"/>
      <c r="CU616" s="651"/>
      <c r="CV616" s="651"/>
      <c r="CW616" s="651"/>
      <c r="CX616" s="651"/>
      <c r="CY616" s="651"/>
      <c r="CZ616" s="651"/>
      <c r="DA616" s="651"/>
      <c r="DB616" s="651"/>
      <c r="DC616" s="651"/>
      <c r="DD616" s="651"/>
      <c r="DE616" s="651"/>
      <c r="DF616" s="651"/>
      <c r="DG616" s="651"/>
      <c r="DH616" s="651"/>
      <c r="DI616" s="651"/>
      <c r="DJ616" s="651"/>
      <c r="DK616" s="651"/>
      <c r="DL616" s="651"/>
      <c r="DM616" s="651"/>
      <c r="DN616" s="651"/>
      <c r="DO616" s="651"/>
      <c r="DP616" s="651"/>
      <c r="DQ616" s="651"/>
      <c r="DR616" s="651"/>
      <c r="DS616" s="651"/>
      <c r="DT616" s="651"/>
      <c r="DU616" s="651"/>
      <c r="DV616" s="651"/>
      <c r="DW616" s="651"/>
      <c r="DX616" s="651"/>
      <c r="DY616" s="651"/>
    </row>
    <row r="617" ht="12.0" customHeight="1">
      <c r="A617" s="651"/>
      <c r="B617" s="651"/>
      <c r="C617" s="651"/>
      <c r="D617" s="651"/>
      <c r="E617" s="651"/>
      <c r="F617" s="651"/>
      <c r="G617" s="651"/>
      <c r="H617" s="651"/>
      <c r="I617" s="651"/>
      <c r="J617" s="651"/>
      <c r="K617" s="651"/>
      <c r="L617" s="651"/>
      <c r="M617" s="651"/>
      <c r="N617" s="651"/>
      <c r="O617" s="651"/>
      <c r="P617" s="651"/>
      <c r="Q617" s="651"/>
      <c r="R617" s="651"/>
      <c r="S617" s="651"/>
      <c r="T617" s="651"/>
      <c r="U617" s="651"/>
      <c r="V617" s="651"/>
      <c r="W617" s="651"/>
      <c r="X617" s="651"/>
      <c r="Y617" s="651"/>
      <c r="Z617" s="651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651"/>
      <c r="BL617" s="651"/>
      <c r="BM617" s="651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  <c r="BX617" s="651"/>
      <c r="BY617" s="651"/>
      <c r="BZ617" s="651"/>
      <c r="CA617" s="651"/>
      <c r="CB617" s="651"/>
      <c r="CC617" s="651"/>
      <c r="CD617" s="651"/>
      <c r="CE617" s="651"/>
      <c r="CF617" s="651"/>
      <c r="CG617" s="651"/>
      <c r="CH617" s="651"/>
      <c r="CI617" s="651"/>
      <c r="CJ617" s="651"/>
      <c r="CK617" s="651"/>
      <c r="CL617" s="651"/>
      <c r="CM617" s="651"/>
      <c r="CN617" s="651"/>
      <c r="CO617" s="651"/>
      <c r="CP617" s="651"/>
      <c r="CQ617" s="651"/>
      <c r="CR617" s="651"/>
      <c r="CS617" s="651"/>
      <c r="CT617" s="651"/>
      <c r="CU617" s="651"/>
      <c r="CV617" s="651"/>
      <c r="CW617" s="651"/>
      <c r="CX617" s="651"/>
      <c r="CY617" s="651"/>
      <c r="CZ617" s="651"/>
      <c r="DA617" s="651"/>
      <c r="DB617" s="651"/>
      <c r="DC617" s="651"/>
      <c r="DD617" s="651"/>
      <c r="DE617" s="651"/>
      <c r="DF617" s="651"/>
      <c r="DG617" s="651"/>
      <c r="DH617" s="651"/>
      <c r="DI617" s="651"/>
      <c r="DJ617" s="651"/>
      <c r="DK617" s="651"/>
      <c r="DL617" s="651"/>
      <c r="DM617" s="651"/>
      <c r="DN617" s="651"/>
      <c r="DO617" s="651"/>
      <c r="DP617" s="651"/>
      <c r="DQ617" s="651"/>
      <c r="DR617" s="651"/>
      <c r="DS617" s="651"/>
      <c r="DT617" s="651"/>
      <c r="DU617" s="651"/>
      <c r="DV617" s="651"/>
      <c r="DW617" s="651"/>
      <c r="DX617" s="651"/>
      <c r="DY617" s="651"/>
    </row>
    <row r="618" ht="12.0" customHeight="1">
      <c r="A618" s="651"/>
      <c r="B618" s="651"/>
      <c r="C618" s="651"/>
      <c r="D618" s="651"/>
      <c r="E618" s="651"/>
      <c r="F618" s="651"/>
      <c r="G618" s="651"/>
      <c r="H618" s="651"/>
      <c r="I618" s="651"/>
      <c r="J618" s="651"/>
      <c r="K618" s="651"/>
      <c r="L618" s="651"/>
      <c r="M618" s="651"/>
      <c r="N618" s="651"/>
      <c r="O618" s="651"/>
      <c r="P618" s="651"/>
      <c r="Q618" s="651"/>
      <c r="R618" s="651"/>
      <c r="S618" s="651"/>
      <c r="T618" s="651"/>
      <c r="U618" s="651"/>
      <c r="V618" s="651"/>
      <c r="W618" s="651"/>
      <c r="X618" s="651"/>
      <c r="Y618" s="651"/>
      <c r="Z618" s="651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51"/>
      <c r="BL618" s="651"/>
      <c r="BM618" s="651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  <c r="BX618" s="651"/>
      <c r="BY618" s="651"/>
      <c r="BZ618" s="651"/>
      <c r="CA618" s="651"/>
      <c r="CB618" s="651"/>
      <c r="CC618" s="651"/>
      <c r="CD618" s="651"/>
      <c r="CE618" s="651"/>
      <c r="CF618" s="651"/>
      <c r="CG618" s="651"/>
      <c r="CH618" s="651"/>
      <c r="CI618" s="651"/>
      <c r="CJ618" s="651"/>
      <c r="CK618" s="651"/>
      <c r="CL618" s="651"/>
      <c r="CM618" s="651"/>
      <c r="CN618" s="651"/>
      <c r="CO618" s="651"/>
      <c r="CP618" s="651"/>
      <c r="CQ618" s="651"/>
      <c r="CR618" s="651"/>
      <c r="CS618" s="651"/>
      <c r="CT618" s="651"/>
      <c r="CU618" s="651"/>
      <c r="CV618" s="651"/>
      <c r="CW618" s="651"/>
      <c r="CX618" s="651"/>
      <c r="CY618" s="651"/>
      <c r="CZ618" s="651"/>
      <c r="DA618" s="651"/>
      <c r="DB618" s="651"/>
      <c r="DC618" s="651"/>
      <c r="DD618" s="651"/>
      <c r="DE618" s="651"/>
      <c r="DF618" s="651"/>
      <c r="DG618" s="651"/>
      <c r="DH618" s="651"/>
      <c r="DI618" s="651"/>
      <c r="DJ618" s="651"/>
      <c r="DK618" s="651"/>
      <c r="DL618" s="651"/>
      <c r="DM618" s="651"/>
      <c r="DN618" s="651"/>
      <c r="DO618" s="651"/>
      <c r="DP618" s="651"/>
      <c r="DQ618" s="651"/>
      <c r="DR618" s="651"/>
      <c r="DS618" s="651"/>
      <c r="DT618" s="651"/>
      <c r="DU618" s="651"/>
      <c r="DV618" s="651"/>
      <c r="DW618" s="651"/>
      <c r="DX618" s="651"/>
      <c r="DY618" s="651"/>
    </row>
    <row r="619" ht="12.0" customHeight="1">
      <c r="A619" s="651"/>
      <c r="B619" s="651"/>
      <c r="C619" s="651"/>
      <c r="D619" s="651"/>
      <c r="E619" s="651"/>
      <c r="F619" s="651"/>
      <c r="G619" s="651"/>
      <c r="H619" s="651"/>
      <c r="I619" s="651"/>
      <c r="J619" s="651"/>
      <c r="K619" s="651"/>
      <c r="L619" s="651"/>
      <c r="M619" s="651"/>
      <c r="N619" s="651"/>
      <c r="O619" s="651"/>
      <c r="P619" s="651"/>
      <c r="Q619" s="651"/>
      <c r="R619" s="651"/>
      <c r="S619" s="651"/>
      <c r="T619" s="651"/>
      <c r="U619" s="651"/>
      <c r="V619" s="651"/>
      <c r="W619" s="651"/>
      <c r="X619" s="651"/>
      <c r="Y619" s="651"/>
      <c r="Z619" s="651"/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651"/>
      <c r="BL619" s="651"/>
      <c r="BM619" s="651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  <c r="BX619" s="651"/>
      <c r="BY619" s="651"/>
      <c r="BZ619" s="651"/>
      <c r="CA619" s="651"/>
      <c r="CB619" s="651"/>
      <c r="CC619" s="651"/>
      <c r="CD619" s="651"/>
      <c r="CE619" s="651"/>
      <c r="CF619" s="651"/>
      <c r="CG619" s="651"/>
      <c r="CH619" s="651"/>
      <c r="CI619" s="651"/>
      <c r="CJ619" s="651"/>
      <c r="CK619" s="651"/>
      <c r="CL619" s="651"/>
      <c r="CM619" s="651"/>
      <c r="CN619" s="651"/>
      <c r="CO619" s="651"/>
      <c r="CP619" s="651"/>
      <c r="CQ619" s="651"/>
      <c r="CR619" s="651"/>
      <c r="CS619" s="651"/>
      <c r="CT619" s="651"/>
      <c r="CU619" s="651"/>
      <c r="CV619" s="651"/>
      <c r="CW619" s="651"/>
      <c r="CX619" s="651"/>
      <c r="CY619" s="651"/>
      <c r="CZ619" s="651"/>
      <c r="DA619" s="651"/>
      <c r="DB619" s="651"/>
      <c r="DC619" s="651"/>
      <c r="DD619" s="651"/>
      <c r="DE619" s="651"/>
      <c r="DF619" s="651"/>
      <c r="DG619" s="651"/>
      <c r="DH619" s="651"/>
      <c r="DI619" s="651"/>
      <c r="DJ619" s="651"/>
      <c r="DK619" s="651"/>
      <c r="DL619" s="651"/>
      <c r="DM619" s="651"/>
      <c r="DN619" s="651"/>
      <c r="DO619" s="651"/>
      <c r="DP619" s="651"/>
      <c r="DQ619" s="651"/>
      <c r="DR619" s="651"/>
      <c r="DS619" s="651"/>
      <c r="DT619" s="651"/>
      <c r="DU619" s="651"/>
      <c r="DV619" s="651"/>
      <c r="DW619" s="651"/>
      <c r="DX619" s="651"/>
      <c r="DY619" s="651"/>
    </row>
    <row r="620" ht="12.0" customHeight="1">
      <c r="A620" s="651"/>
      <c r="B620" s="651"/>
      <c r="C620" s="651"/>
      <c r="D620" s="651"/>
      <c r="E620" s="651"/>
      <c r="F620" s="651"/>
      <c r="G620" s="651"/>
      <c r="H620" s="651"/>
      <c r="I620" s="651"/>
      <c r="J620" s="651"/>
      <c r="K620" s="651"/>
      <c r="L620" s="651"/>
      <c r="M620" s="651"/>
      <c r="N620" s="651"/>
      <c r="O620" s="651"/>
      <c r="P620" s="651"/>
      <c r="Q620" s="651"/>
      <c r="R620" s="651"/>
      <c r="S620" s="651"/>
      <c r="T620" s="651"/>
      <c r="U620" s="651"/>
      <c r="V620" s="651"/>
      <c r="W620" s="651"/>
      <c r="X620" s="651"/>
      <c r="Y620" s="651"/>
      <c r="Z620" s="651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651"/>
      <c r="BL620" s="651"/>
      <c r="BM620" s="651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  <c r="BX620" s="651"/>
      <c r="BY620" s="651"/>
      <c r="BZ620" s="651"/>
      <c r="CA620" s="651"/>
      <c r="CB620" s="651"/>
      <c r="CC620" s="651"/>
      <c r="CD620" s="651"/>
      <c r="CE620" s="651"/>
      <c r="CF620" s="651"/>
      <c r="CG620" s="651"/>
      <c r="CH620" s="651"/>
      <c r="CI620" s="651"/>
      <c r="CJ620" s="651"/>
      <c r="CK620" s="651"/>
      <c r="CL620" s="651"/>
      <c r="CM620" s="651"/>
      <c r="CN620" s="651"/>
      <c r="CO620" s="651"/>
      <c r="CP620" s="651"/>
      <c r="CQ620" s="651"/>
      <c r="CR620" s="651"/>
      <c r="CS620" s="651"/>
      <c r="CT620" s="651"/>
      <c r="CU620" s="651"/>
      <c r="CV620" s="651"/>
      <c r="CW620" s="651"/>
      <c r="CX620" s="651"/>
      <c r="CY620" s="651"/>
      <c r="CZ620" s="651"/>
      <c r="DA620" s="651"/>
      <c r="DB620" s="651"/>
      <c r="DC620" s="651"/>
      <c r="DD620" s="651"/>
      <c r="DE620" s="651"/>
      <c r="DF620" s="651"/>
      <c r="DG620" s="651"/>
      <c r="DH620" s="651"/>
      <c r="DI620" s="651"/>
      <c r="DJ620" s="651"/>
      <c r="DK620" s="651"/>
      <c r="DL620" s="651"/>
      <c r="DM620" s="651"/>
      <c r="DN620" s="651"/>
      <c r="DO620" s="651"/>
      <c r="DP620" s="651"/>
      <c r="DQ620" s="651"/>
      <c r="DR620" s="651"/>
      <c r="DS620" s="651"/>
      <c r="DT620" s="651"/>
      <c r="DU620" s="651"/>
      <c r="DV620" s="651"/>
      <c r="DW620" s="651"/>
      <c r="DX620" s="651"/>
      <c r="DY620" s="651"/>
    </row>
    <row r="621" ht="12.0" customHeight="1">
      <c r="A621" s="651"/>
      <c r="B621" s="651"/>
      <c r="C621" s="651"/>
      <c r="D621" s="651"/>
      <c r="E621" s="651"/>
      <c r="F621" s="651"/>
      <c r="G621" s="651"/>
      <c r="H621" s="651"/>
      <c r="I621" s="651"/>
      <c r="J621" s="651"/>
      <c r="K621" s="651"/>
      <c r="L621" s="651"/>
      <c r="M621" s="651"/>
      <c r="N621" s="651"/>
      <c r="O621" s="651"/>
      <c r="P621" s="651"/>
      <c r="Q621" s="651"/>
      <c r="R621" s="651"/>
      <c r="S621" s="651"/>
      <c r="T621" s="651"/>
      <c r="U621" s="651"/>
      <c r="V621" s="651"/>
      <c r="W621" s="651"/>
      <c r="X621" s="651"/>
      <c r="Y621" s="651"/>
      <c r="Z621" s="651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651"/>
      <c r="BL621" s="651"/>
      <c r="BM621" s="651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  <c r="BX621" s="651"/>
      <c r="BY621" s="651"/>
      <c r="BZ621" s="651"/>
      <c r="CA621" s="651"/>
      <c r="CB621" s="651"/>
      <c r="CC621" s="651"/>
      <c r="CD621" s="651"/>
      <c r="CE621" s="651"/>
      <c r="CF621" s="651"/>
      <c r="CG621" s="651"/>
      <c r="CH621" s="651"/>
      <c r="CI621" s="651"/>
      <c r="CJ621" s="651"/>
      <c r="CK621" s="651"/>
      <c r="CL621" s="651"/>
      <c r="CM621" s="651"/>
      <c r="CN621" s="651"/>
      <c r="CO621" s="651"/>
      <c r="CP621" s="651"/>
      <c r="CQ621" s="651"/>
      <c r="CR621" s="651"/>
      <c r="CS621" s="651"/>
      <c r="CT621" s="651"/>
      <c r="CU621" s="651"/>
      <c r="CV621" s="651"/>
      <c r="CW621" s="651"/>
      <c r="CX621" s="651"/>
      <c r="CY621" s="651"/>
      <c r="CZ621" s="651"/>
      <c r="DA621" s="651"/>
      <c r="DB621" s="651"/>
      <c r="DC621" s="651"/>
      <c r="DD621" s="651"/>
      <c r="DE621" s="651"/>
      <c r="DF621" s="651"/>
      <c r="DG621" s="651"/>
      <c r="DH621" s="651"/>
      <c r="DI621" s="651"/>
      <c r="DJ621" s="651"/>
      <c r="DK621" s="651"/>
      <c r="DL621" s="651"/>
      <c r="DM621" s="651"/>
      <c r="DN621" s="651"/>
      <c r="DO621" s="651"/>
      <c r="DP621" s="651"/>
      <c r="DQ621" s="651"/>
      <c r="DR621" s="651"/>
      <c r="DS621" s="651"/>
      <c r="DT621" s="651"/>
      <c r="DU621" s="651"/>
      <c r="DV621" s="651"/>
      <c r="DW621" s="651"/>
      <c r="DX621" s="651"/>
      <c r="DY621" s="651"/>
    </row>
    <row r="622" ht="12.0" customHeight="1">
      <c r="A622" s="651"/>
      <c r="B622" s="651"/>
      <c r="C622" s="651"/>
      <c r="D622" s="651"/>
      <c r="E622" s="651"/>
      <c r="F622" s="651"/>
      <c r="G622" s="651"/>
      <c r="H622" s="651"/>
      <c r="I622" s="651"/>
      <c r="J622" s="651"/>
      <c r="K622" s="651"/>
      <c r="L622" s="651"/>
      <c r="M622" s="651"/>
      <c r="N622" s="651"/>
      <c r="O622" s="651"/>
      <c r="P622" s="651"/>
      <c r="Q622" s="651"/>
      <c r="R622" s="651"/>
      <c r="S622" s="651"/>
      <c r="T622" s="651"/>
      <c r="U622" s="651"/>
      <c r="V622" s="651"/>
      <c r="W622" s="651"/>
      <c r="X622" s="651"/>
      <c r="Y622" s="651"/>
      <c r="Z622" s="651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51"/>
      <c r="BL622" s="651"/>
      <c r="BM622" s="651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  <c r="BX622" s="651"/>
      <c r="BY622" s="651"/>
      <c r="BZ622" s="651"/>
      <c r="CA622" s="651"/>
      <c r="CB622" s="651"/>
      <c r="CC622" s="651"/>
      <c r="CD622" s="651"/>
      <c r="CE622" s="651"/>
      <c r="CF622" s="651"/>
      <c r="CG622" s="651"/>
      <c r="CH622" s="651"/>
      <c r="CI622" s="651"/>
      <c r="CJ622" s="651"/>
      <c r="CK622" s="651"/>
      <c r="CL622" s="651"/>
      <c r="CM622" s="651"/>
      <c r="CN622" s="651"/>
      <c r="CO622" s="651"/>
      <c r="CP622" s="651"/>
      <c r="CQ622" s="651"/>
      <c r="CR622" s="651"/>
      <c r="CS622" s="651"/>
      <c r="CT622" s="651"/>
      <c r="CU622" s="651"/>
      <c r="CV622" s="651"/>
      <c r="CW622" s="651"/>
      <c r="CX622" s="651"/>
      <c r="CY622" s="651"/>
      <c r="CZ622" s="651"/>
      <c r="DA622" s="651"/>
      <c r="DB622" s="651"/>
      <c r="DC622" s="651"/>
      <c r="DD622" s="651"/>
      <c r="DE622" s="651"/>
      <c r="DF622" s="651"/>
      <c r="DG622" s="651"/>
      <c r="DH622" s="651"/>
      <c r="DI622" s="651"/>
      <c r="DJ622" s="651"/>
      <c r="DK622" s="651"/>
      <c r="DL622" s="651"/>
      <c r="DM622" s="651"/>
      <c r="DN622" s="651"/>
      <c r="DO622" s="651"/>
      <c r="DP622" s="651"/>
      <c r="DQ622" s="651"/>
      <c r="DR622" s="651"/>
      <c r="DS622" s="651"/>
      <c r="DT622" s="651"/>
      <c r="DU622" s="651"/>
      <c r="DV622" s="651"/>
      <c r="DW622" s="651"/>
      <c r="DX622" s="651"/>
      <c r="DY622" s="651"/>
    </row>
    <row r="623" ht="12.0" customHeight="1">
      <c r="A623" s="651"/>
      <c r="B623" s="651"/>
      <c r="C623" s="651"/>
      <c r="D623" s="651"/>
      <c r="E623" s="651"/>
      <c r="F623" s="651"/>
      <c r="G623" s="651"/>
      <c r="H623" s="651"/>
      <c r="I623" s="651"/>
      <c r="J623" s="651"/>
      <c r="K623" s="651"/>
      <c r="L623" s="651"/>
      <c r="M623" s="651"/>
      <c r="N623" s="651"/>
      <c r="O623" s="651"/>
      <c r="P623" s="651"/>
      <c r="Q623" s="651"/>
      <c r="R623" s="651"/>
      <c r="S623" s="651"/>
      <c r="T623" s="651"/>
      <c r="U623" s="651"/>
      <c r="V623" s="651"/>
      <c r="W623" s="651"/>
      <c r="X623" s="651"/>
      <c r="Y623" s="651"/>
      <c r="Z623" s="651"/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651"/>
      <c r="BL623" s="651"/>
      <c r="BM623" s="651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  <c r="BX623" s="651"/>
      <c r="BY623" s="651"/>
      <c r="BZ623" s="651"/>
      <c r="CA623" s="651"/>
      <c r="CB623" s="651"/>
      <c r="CC623" s="651"/>
      <c r="CD623" s="651"/>
      <c r="CE623" s="651"/>
      <c r="CF623" s="651"/>
      <c r="CG623" s="651"/>
      <c r="CH623" s="651"/>
      <c r="CI623" s="651"/>
      <c r="CJ623" s="651"/>
      <c r="CK623" s="651"/>
      <c r="CL623" s="651"/>
      <c r="CM623" s="651"/>
      <c r="CN623" s="651"/>
      <c r="CO623" s="651"/>
      <c r="CP623" s="651"/>
      <c r="CQ623" s="651"/>
      <c r="CR623" s="651"/>
      <c r="CS623" s="651"/>
      <c r="CT623" s="651"/>
      <c r="CU623" s="651"/>
      <c r="CV623" s="651"/>
      <c r="CW623" s="651"/>
      <c r="CX623" s="651"/>
      <c r="CY623" s="651"/>
      <c r="CZ623" s="651"/>
      <c r="DA623" s="651"/>
      <c r="DB623" s="651"/>
      <c r="DC623" s="651"/>
      <c r="DD623" s="651"/>
      <c r="DE623" s="651"/>
      <c r="DF623" s="651"/>
      <c r="DG623" s="651"/>
      <c r="DH623" s="651"/>
      <c r="DI623" s="651"/>
      <c r="DJ623" s="651"/>
      <c r="DK623" s="651"/>
      <c r="DL623" s="651"/>
      <c r="DM623" s="651"/>
      <c r="DN623" s="651"/>
      <c r="DO623" s="651"/>
      <c r="DP623" s="651"/>
      <c r="DQ623" s="651"/>
      <c r="DR623" s="651"/>
      <c r="DS623" s="651"/>
      <c r="DT623" s="651"/>
      <c r="DU623" s="651"/>
      <c r="DV623" s="651"/>
      <c r="DW623" s="651"/>
      <c r="DX623" s="651"/>
      <c r="DY623" s="651"/>
    </row>
    <row r="624" ht="12.0" customHeight="1">
      <c r="A624" s="651"/>
      <c r="B624" s="651"/>
      <c r="C624" s="651"/>
      <c r="D624" s="651"/>
      <c r="E624" s="651"/>
      <c r="F624" s="651"/>
      <c r="G624" s="651"/>
      <c r="H624" s="651"/>
      <c r="I624" s="651"/>
      <c r="J624" s="651"/>
      <c r="K624" s="651"/>
      <c r="L624" s="651"/>
      <c r="M624" s="651"/>
      <c r="N624" s="651"/>
      <c r="O624" s="651"/>
      <c r="P624" s="651"/>
      <c r="Q624" s="651"/>
      <c r="R624" s="651"/>
      <c r="S624" s="651"/>
      <c r="T624" s="651"/>
      <c r="U624" s="651"/>
      <c r="V624" s="651"/>
      <c r="W624" s="651"/>
      <c r="X624" s="651"/>
      <c r="Y624" s="651"/>
      <c r="Z624" s="651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651"/>
      <c r="BL624" s="651"/>
      <c r="BM624" s="651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  <c r="BX624" s="651"/>
      <c r="BY624" s="651"/>
      <c r="BZ624" s="651"/>
      <c r="CA624" s="651"/>
      <c r="CB624" s="651"/>
      <c r="CC624" s="651"/>
      <c r="CD624" s="651"/>
      <c r="CE624" s="651"/>
      <c r="CF624" s="651"/>
      <c r="CG624" s="651"/>
      <c r="CH624" s="651"/>
      <c r="CI624" s="651"/>
      <c r="CJ624" s="651"/>
      <c r="CK624" s="651"/>
      <c r="CL624" s="651"/>
      <c r="CM624" s="651"/>
      <c r="CN624" s="651"/>
      <c r="CO624" s="651"/>
      <c r="CP624" s="651"/>
      <c r="CQ624" s="651"/>
      <c r="CR624" s="651"/>
      <c r="CS624" s="651"/>
      <c r="CT624" s="651"/>
      <c r="CU624" s="651"/>
      <c r="CV624" s="651"/>
      <c r="CW624" s="651"/>
      <c r="CX624" s="651"/>
      <c r="CY624" s="651"/>
      <c r="CZ624" s="651"/>
      <c r="DA624" s="651"/>
      <c r="DB624" s="651"/>
      <c r="DC624" s="651"/>
      <c r="DD624" s="651"/>
      <c r="DE624" s="651"/>
      <c r="DF624" s="651"/>
      <c r="DG624" s="651"/>
      <c r="DH624" s="651"/>
      <c r="DI624" s="651"/>
      <c r="DJ624" s="651"/>
      <c r="DK624" s="651"/>
      <c r="DL624" s="651"/>
      <c r="DM624" s="651"/>
      <c r="DN624" s="651"/>
      <c r="DO624" s="651"/>
      <c r="DP624" s="651"/>
      <c r="DQ624" s="651"/>
      <c r="DR624" s="651"/>
      <c r="DS624" s="651"/>
      <c r="DT624" s="651"/>
      <c r="DU624" s="651"/>
      <c r="DV624" s="651"/>
      <c r="DW624" s="651"/>
      <c r="DX624" s="651"/>
      <c r="DY624" s="651"/>
    </row>
    <row r="625" ht="12.0" customHeight="1">
      <c r="A625" s="651"/>
      <c r="B625" s="651"/>
      <c r="C625" s="651"/>
      <c r="D625" s="651"/>
      <c r="E625" s="651"/>
      <c r="F625" s="651"/>
      <c r="G625" s="651"/>
      <c r="H625" s="651"/>
      <c r="I625" s="651"/>
      <c r="J625" s="651"/>
      <c r="K625" s="651"/>
      <c r="L625" s="651"/>
      <c r="M625" s="651"/>
      <c r="N625" s="651"/>
      <c r="O625" s="651"/>
      <c r="P625" s="651"/>
      <c r="Q625" s="651"/>
      <c r="R625" s="651"/>
      <c r="S625" s="651"/>
      <c r="T625" s="651"/>
      <c r="U625" s="651"/>
      <c r="V625" s="651"/>
      <c r="W625" s="651"/>
      <c r="X625" s="651"/>
      <c r="Y625" s="651"/>
      <c r="Z625" s="651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651"/>
      <c r="BL625" s="651"/>
      <c r="BM625" s="651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  <c r="BX625" s="651"/>
      <c r="BY625" s="651"/>
      <c r="BZ625" s="651"/>
      <c r="CA625" s="651"/>
      <c r="CB625" s="651"/>
      <c r="CC625" s="651"/>
      <c r="CD625" s="651"/>
      <c r="CE625" s="651"/>
      <c r="CF625" s="651"/>
      <c r="CG625" s="651"/>
      <c r="CH625" s="651"/>
      <c r="CI625" s="651"/>
      <c r="CJ625" s="651"/>
      <c r="CK625" s="651"/>
      <c r="CL625" s="651"/>
      <c r="CM625" s="651"/>
      <c r="CN625" s="651"/>
      <c r="CO625" s="651"/>
      <c r="CP625" s="651"/>
      <c r="CQ625" s="651"/>
      <c r="CR625" s="651"/>
      <c r="CS625" s="651"/>
      <c r="CT625" s="651"/>
      <c r="CU625" s="651"/>
      <c r="CV625" s="651"/>
      <c r="CW625" s="651"/>
      <c r="CX625" s="651"/>
      <c r="CY625" s="651"/>
      <c r="CZ625" s="651"/>
      <c r="DA625" s="651"/>
      <c r="DB625" s="651"/>
      <c r="DC625" s="651"/>
      <c r="DD625" s="651"/>
      <c r="DE625" s="651"/>
      <c r="DF625" s="651"/>
      <c r="DG625" s="651"/>
      <c r="DH625" s="651"/>
      <c r="DI625" s="651"/>
      <c r="DJ625" s="651"/>
      <c r="DK625" s="651"/>
      <c r="DL625" s="651"/>
      <c r="DM625" s="651"/>
      <c r="DN625" s="651"/>
      <c r="DO625" s="651"/>
      <c r="DP625" s="651"/>
      <c r="DQ625" s="651"/>
      <c r="DR625" s="651"/>
      <c r="DS625" s="651"/>
      <c r="DT625" s="651"/>
      <c r="DU625" s="651"/>
      <c r="DV625" s="651"/>
      <c r="DW625" s="651"/>
      <c r="DX625" s="651"/>
      <c r="DY625" s="651"/>
    </row>
    <row r="626" ht="12.0" customHeight="1">
      <c r="A626" s="651"/>
      <c r="B626" s="651"/>
      <c r="C626" s="651"/>
      <c r="D626" s="651"/>
      <c r="E626" s="651"/>
      <c r="F626" s="651"/>
      <c r="G626" s="651"/>
      <c r="H626" s="651"/>
      <c r="I626" s="651"/>
      <c r="J626" s="651"/>
      <c r="K626" s="651"/>
      <c r="L626" s="651"/>
      <c r="M626" s="651"/>
      <c r="N626" s="651"/>
      <c r="O626" s="651"/>
      <c r="P626" s="651"/>
      <c r="Q626" s="651"/>
      <c r="R626" s="651"/>
      <c r="S626" s="651"/>
      <c r="T626" s="651"/>
      <c r="U626" s="651"/>
      <c r="V626" s="651"/>
      <c r="W626" s="651"/>
      <c r="X626" s="651"/>
      <c r="Y626" s="651"/>
      <c r="Z626" s="651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51"/>
      <c r="BL626" s="651"/>
      <c r="BM626" s="651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  <c r="BX626" s="651"/>
      <c r="BY626" s="651"/>
      <c r="BZ626" s="651"/>
      <c r="CA626" s="651"/>
      <c r="CB626" s="651"/>
      <c r="CC626" s="651"/>
      <c r="CD626" s="651"/>
      <c r="CE626" s="651"/>
      <c r="CF626" s="651"/>
      <c r="CG626" s="651"/>
      <c r="CH626" s="651"/>
      <c r="CI626" s="651"/>
      <c r="CJ626" s="651"/>
      <c r="CK626" s="651"/>
      <c r="CL626" s="651"/>
      <c r="CM626" s="651"/>
      <c r="CN626" s="651"/>
      <c r="CO626" s="651"/>
      <c r="CP626" s="651"/>
      <c r="CQ626" s="651"/>
      <c r="CR626" s="651"/>
      <c r="CS626" s="651"/>
      <c r="CT626" s="651"/>
      <c r="CU626" s="651"/>
      <c r="CV626" s="651"/>
      <c r="CW626" s="651"/>
      <c r="CX626" s="651"/>
      <c r="CY626" s="651"/>
      <c r="CZ626" s="651"/>
      <c r="DA626" s="651"/>
      <c r="DB626" s="651"/>
      <c r="DC626" s="651"/>
      <c r="DD626" s="651"/>
      <c r="DE626" s="651"/>
      <c r="DF626" s="651"/>
      <c r="DG626" s="651"/>
      <c r="DH626" s="651"/>
      <c r="DI626" s="651"/>
      <c r="DJ626" s="651"/>
      <c r="DK626" s="651"/>
      <c r="DL626" s="651"/>
      <c r="DM626" s="651"/>
      <c r="DN626" s="651"/>
      <c r="DO626" s="651"/>
      <c r="DP626" s="651"/>
      <c r="DQ626" s="651"/>
      <c r="DR626" s="651"/>
      <c r="DS626" s="651"/>
      <c r="DT626" s="651"/>
      <c r="DU626" s="651"/>
      <c r="DV626" s="651"/>
      <c r="DW626" s="651"/>
      <c r="DX626" s="651"/>
      <c r="DY626" s="651"/>
    </row>
    <row r="627" ht="12.0" customHeight="1">
      <c r="A627" s="651"/>
      <c r="B627" s="651"/>
      <c r="C627" s="651"/>
      <c r="D627" s="651"/>
      <c r="E627" s="651"/>
      <c r="F627" s="651"/>
      <c r="G627" s="651"/>
      <c r="H627" s="651"/>
      <c r="I627" s="651"/>
      <c r="J627" s="651"/>
      <c r="K627" s="651"/>
      <c r="L627" s="651"/>
      <c r="M627" s="651"/>
      <c r="N627" s="651"/>
      <c r="O627" s="651"/>
      <c r="P627" s="651"/>
      <c r="Q627" s="651"/>
      <c r="R627" s="651"/>
      <c r="S627" s="651"/>
      <c r="T627" s="651"/>
      <c r="U627" s="651"/>
      <c r="V627" s="651"/>
      <c r="W627" s="651"/>
      <c r="X627" s="651"/>
      <c r="Y627" s="651"/>
      <c r="Z627" s="651"/>
      <c r="AA627" s="651"/>
      <c r="AB627" s="651"/>
      <c r="AC627" s="651"/>
      <c r="AD627" s="651"/>
      <c r="AE627" s="651"/>
      <c r="AF627" s="651"/>
      <c r="AG627" s="651"/>
      <c r="AH627" s="651"/>
      <c r="AI627" s="651"/>
      <c r="AJ627" s="651"/>
      <c r="AK627" s="651"/>
      <c r="AL627" s="651"/>
      <c r="AM627" s="651"/>
      <c r="AN627" s="651"/>
      <c r="AO627" s="651"/>
      <c r="AP627" s="651"/>
      <c r="AQ627" s="651"/>
      <c r="AR627" s="651"/>
      <c r="AS627" s="651"/>
      <c r="AT627" s="651"/>
      <c r="AU627" s="651"/>
      <c r="AV627" s="651"/>
      <c r="AW627" s="651"/>
      <c r="AX627" s="651"/>
      <c r="AY627" s="651"/>
      <c r="AZ627" s="651"/>
      <c r="BA627" s="651"/>
      <c r="BB627" s="651"/>
      <c r="BC627" s="651"/>
      <c r="BD627" s="651"/>
      <c r="BE627" s="651"/>
      <c r="BF627" s="651"/>
      <c r="BG627" s="651"/>
      <c r="BH627" s="651"/>
      <c r="BI627" s="651"/>
      <c r="BJ627" s="651"/>
      <c r="BK627" s="651"/>
      <c r="BL627" s="651"/>
      <c r="BM627" s="651"/>
      <c r="BN627" s="651"/>
      <c r="BO627" s="651"/>
      <c r="BP627" s="651"/>
      <c r="BQ627" s="651"/>
      <c r="BR627" s="651"/>
      <c r="BS627" s="651"/>
      <c r="BT627" s="651"/>
      <c r="BU627" s="651"/>
      <c r="BV627" s="651"/>
      <c r="BW627" s="651"/>
      <c r="BX627" s="651"/>
      <c r="BY627" s="651"/>
      <c r="BZ627" s="651"/>
      <c r="CA627" s="651"/>
      <c r="CB627" s="651"/>
      <c r="CC627" s="651"/>
      <c r="CD627" s="651"/>
      <c r="CE627" s="651"/>
      <c r="CF627" s="651"/>
      <c r="CG627" s="651"/>
      <c r="CH627" s="651"/>
      <c r="CI627" s="651"/>
      <c r="CJ627" s="651"/>
      <c r="CK627" s="651"/>
      <c r="CL627" s="651"/>
      <c r="CM627" s="651"/>
      <c r="CN627" s="651"/>
      <c r="CO627" s="651"/>
      <c r="CP627" s="651"/>
      <c r="CQ627" s="651"/>
      <c r="CR627" s="651"/>
      <c r="CS627" s="651"/>
      <c r="CT627" s="651"/>
      <c r="CU627" s="651"/>
      <c r="CV627" s="651"/>
      <c r="CW627" s="651"/>
      <c r="CX627" s="651"/>
      <c r="CY627" s="651"/>
      <c r="CZ627" s="651"/>
      <c r="DA627" s="651"/>
      <c r="DB627" s="651"/>
      <c r="DC627" s="651"/>
      <c r="DD627" s="651"/>
      <c r="DE627" s="651"/>
      <c r="DF627" s="651"/>
      <c r="DG627" s="651"/>
      <c r="DH627" s="651"/>
      <c r="DI627" s="651"/>
      <c r="DJ627" s="651"/>
      <c r="DK627" s="651"/>
      <c r="DL627" s="651"/>
      <c r="DM627" s="651"/>
      <c r="DN627" s="651"/>
      <c r="DO627" s="651"/>
      <c r="DP627" s="651"/>
      <c r="DQ627" s="651"/>
      <c r="DR627" s="651"/>
      <c r="DS627" s="651"/>
      <c r="DT627" s="651"/>
      <c r="DU627" s="651"/>
      <c r="DV627" s="651"/>
      <c r="DW627" s="651"/>
      <c r="DX627" s="651"/>
      <c r="DY627" s="651"/>
    </row>
    <row r="628" ht="12.0" customHeight="1">
      <c r="A628" s="651"/>
      <c r="B628" s="651"/>
      <c r="C628" s="651"/>
      <c r="D628" s="651"/>
      <c r="E628" s="651"/>
      <c r="F628" s="651"/>
      <c r="G628" s="651"/>
      <c r="H628" s="651"/>
      <c r="I628" s="651"/>
      <c r="J628" s="651"/>
      <c r="K628" s="651"/>
      <c r="L628" s="651"/>
      <c r="M628" s="651"/>
      <c r="N628" s="651"/>
      <c r="O628" s="651"/>
      <c r="P628" s="651"/>
      <c r="Q628" s="651"/>
      <c r="R628" s="651"/>
      <c r="S628" s="651"/>
      <c r="T628" s="651"/>
      <c r="U628" s="651"/>
      <c r="V628" s="651"/>
      <c r="W628" s="651"/>
      <c r="X628" s="651"/>
      <c r="Y628" s="651"/>
      <c r="Z628" s="651"/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651"/>
      <c r="BL628" s="651"/>
      <c r="BM628" s="651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  <c r="BX628" s="651"/>
      <c r="BY628" s="651"/>
      <c r="BZ628" s="651"/>
      <c r="CA628" s="651"/>
      <c r="CB628" s="651"/>
      <c r="CC628" s="651"/>
      <c r="CD628" s="651"/>
      <c r="CE628" s="651"/>
      <c r="CF628" s="651"/>
      <c r="CG628" s="651"/>
      <c r="CH628" s="651"/>
      <c r="CI628" s="651"/>
      <c r="CJ628" s="651"/>
      <c r="CK628" s="651"/>
      <c r="CL628" s="651"/>
      <c r="CM628" s="651"/>
      <c r="CN628" s="651"/>
      <c r="CO628" s="651"/>
      <c r="CP628" s="651"/>
      <c r="CQ628" s="651"/>
      <c r="CR628" s="651"/>
      <c r="CS628" s="651"/>
      <c r="CT628" s="651"/>
      <c r="CU628" s="651"/>
      <c r="CV628" s="651"/>
      <c r="CW628" s="651"/>
      <c r="CX628" s="651"/>
      <c r="CY628" s="651"/>
      <c r="CZ628" s="651"/>
      <c r="DA628" s="651"/>
      <c r="DB628" s="651"/>
      <c r="DC628" s="651"/>
      <c r="DD628" s="651"/>
      <c r="DE628" s="651"/>
      <c r="DF628" s="651"/>
      <c r="DG628" s="651"/>
      <c r="DH628" s="651"/>
      <c r="DI628" s="651"/>
      <c r="DJ628" s="651"/>
      <c r="DK628" s="651"/>
      <c r="DL628" s="651"/>
      <c r="DM628" s="651"/>
      <c r="DN628" s="651"/>
      <c r="DO628" s="651"/>
      <c r="DP628" s="651"/>
      <c r="DQ628" s="651"/>
      <c r="DR628" s="651"/>
      <c r="DS628" s="651"/>
      <c r="DT628" s="651"/>
      <c r="DU628" s="651"/>
      <c r="DV628" s="651"/>
      <c r="DW628" s="651"/>
      <c r="DX628" s="651"/>
      <c r="DY628" s="651"/>
    </row>
    <row r="629" ht="12.0" customHeight="1">
      <c r="A629" s="651"/>
      <c r="B629" s="651"/>
      <c r="C629" s="651"/>
      <c r="D629" s="651"/>
      <c r="E629" s="651"/>
      <c r="F629" s="651"/>
      <c r="G629" s="651"/>
      <c r="H629" s="651"/>
      <c r="I629" s="651"/>
      <c r="J629" s="651"/>
      <c r="K629" s="651"/>
      <c r="L629" s="651"/>
      <c r="M629" s="651"/>
      <c r="N629" s="651"/>
      <c r="O629" s="651"/>
      <c r="P629" s="651"/>
      <c r="Q629" s="651"/>
      <c r="R629" s="651"/>
      <c r="S629" s="651"/>
      <c r="T629" s="651"/>
      <c r="U629" s="651"/>
      <c r="V629" s="651"/>
      <c r="W629" s="651"/>
      <c r="X629" s="651"/>
      <c r="Y629" s="651"/>
      <c r="Z629" s="651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651"/>
      <c r="BL629" s="651"/>
      <c r="BM629" s="651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  <c r="BX629" s="651"/>
      <c r="BY629" s="651"/>
      <c r="BZ629" s="651"/>
      <c r="CA629" s="651"/>
      <c r="CB629" s="651"/>
      <c r="CC629" s="651"/>
      <c r="CD629" s="651"/>
      <c r="CE629" s="651"/>
      <c r="CF629" s="651"/>
      <c r="CG629" s="651"/>
      <c r="CH629" s="651"/>
      <c r="CI629" s="651"/>
      <c r="CJ629" s="651"/>
      <c r="CK629" s="651"/>
      <c r="CL629" s="651"/>
      <c r="CM629" s="651"/>
      <c r="CN629" s="651"/>
      <c r="CO629" s="651"/>
      <c r="CP629" s="651"/>
      <c r="CQ629" s="651"/>
      <c r="CR629" s="651"/>
      <c r="CS629" s="651"/>
      <c r="CT629" s="651"/>
      <c r="CU629" s="651"/>
      <c r="CV629" s="651"/>
      <c r="CW629" s="651"/>
      <c r="CX629" s="651"/>
      <c r="CY629" s="651"/>
      <c r="CZ629" s="651"/>
      <c r="DA629" s="651"/>
      <c r="DB629" s="651"/>
      <c r="DC629" s="651"/>
      <c r="DD629" s="651"/>
      <c r="DE629" s="651"/>
      <c r="DF629" s="651"/>
      <c r="DG629" s="651"/>
      <c r="DH629" s="651"/>
      <c r="DI629" s="651"/>
      <c r="DJ629" s="651"/>
      <c r="DK629" s="651"/>
      <c r="DL629" s="651"/>
      <c r="DM629" s="651"/>
      <c r="DN629" s="651"/>
      <c r="DO629" s="651"/>
      <c r="DP629" s="651"/>
      <c r="DQ629" s="651"/>
      <c r="DR629" s="651"/>
      <c r="DS629" s="651"/>
      <c r="DT629" s="651"/>
      <c r="DU629" s="651"/>
      <c r="DV629" s="651"/>
      <c r="DW629" s="651"/>
      <c r="DX629" s="651"/>
      <c r="DY629" s="651"/>
    </row>
    <row r="630" ht="12.0" customHeight="1">
      <c r="A630" s="651"/>
      <c r="B630" s="651"/>
      <c r="C630" s="651"/>
      <c r="D630" s="651"/>
      <c r="E630" s="651"/>
      <c r="F630" s="651"/>
      <c r="G630" s="651"/>
      <c r="H630" s="651"/>
      <c r="I630" s="651"/>
      <c r="J630" s="651"/>
      <c r="K630" s="651"/>
      <c r="L630" s="651"/>
      <c r="M630" s="651"/>
      <c r="N630" s="651"/>
      <c r="O630" s="651"/>
      <c r="P630" s="651"/>
      <c r="Q630" s="651"/>
      <c r="R630" s="651"/>
      <c r="S630" s="651"/>
      <c r="T630" s="651"/>
      <c r="U630" s="651"/>
      <c r="V630" s="651"/>
      <c r="W630" s="651"/>
      <c r="X630" s="651"/>
      <c r="Y630" s="651"/>
      <c r="Z630" s="651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651"/>
      <c r="BL630" s="651"/>
      <c r="BM630" s="651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  <c r="BX630" s="651"/>
      <c r="BY630" s="651"/>
      <c r="BZ630" s="651"/>
      <c r="CA630" s="651"/>
      <c r="CB630" s="651"/>
      <c r="CC630" s="651"/>
      <c r="CD630" s="651"/>
      <c r="CE630" s="651"/>
      <c r="CF630" s="651"/>
      <c r="CG630" s="651"/>
      <c r="CH630" s="651"/>
      <c r="CI630" s="651"/>
      <c r="CJ630" s="651"/>
      <c r="CK630" s="651"/>
      <c r="CL630" s="651"/>
      <c r="CM630" s="651"/>
      <c r="CN630" s="651"/>
      <c r="CO630" s="651"/>
      <c r="CP630" s="651"/>
      <c r="CQ630" s="651"/>
      <c r="CR630" s="651"/>
      <c r="CS630" s="651"/>
      <c r="CT630" s="651"/>
      <c r="CU630" s="651"/>
      <c r="CV630" s="651"/>
      <c r="CW630" s="651"/>
      <c r="CX630" s="651"/>
      <c r="CY630" s="651"/>
      <c r="CZ630" s="651"/>
      <c r="DA630" s="651"/>
      <c r="DB630" s="651"/>
      <c r="DC630" s="651"/>
      <c r="DD630" s="651"/>
      <c r="DE630" s="651"/>
      <c r="DF630" s="651"/>
      <c r="DG630" s="651"/>
      <c r="DH630" s="651"/>
      <c r="DI630" s="651"/>
      <c r="DJ630" s="651"/>
      <c r="DK630" s="651"/>
      <c r="DL630" s="651"/>
      <c r="DM630" s="651"/>
      <c r="DN630" s="651"/>
      <c r="DO630" s="651"/>
      <c r="DP630" s="651"/>
      <c r="DQ630" s="651"/>
      <c r="DR630" s="651"/>
      <c r="DS630" s="651"/>
      <c r="DT630" s="651"/>
      <c r="DU630" s="651"/>
      <c r="DV630" s="651"/>
      <c r="DW630" s="651"/>
      <c r="DX630" s="651"/>
      <c r="DY630" s="651"/>
    </row>
    <row r="631" ht="12.0" customHeight="1">
      <c r="A631" s="651"/>
      <c r="B631" s="651"/>
      <c r="C631" s="651"/>
      <c r="D631" s="651"/>
      <c r="E631" s="651"/>
      <c r="F631" s="651"/>
      <c r="G631" s="651"/>
      <c r="H631" s="651"/>
      <c r="I631" s="651"/>
      <c r="J631" s="651"/>
      <c r="K631" s="651"/>
      <c r="L631" s="651"/>
      <c r="M631" s="651"/>
      <c r="N631" s="651"/>
      <c r="O631" s="651"/>
      <c r="P631" s="651"/>
      <c r="Q631" s="651"/>
      <c r="R631" s="651"/>
      <c r="S631" s="651"/>
      <c r="T631" s="651"/>
      <c r="U631" s="651"/>
      <c r="V631" s="651"/>
      <c r="W631" s="651"/>
      <c r="X631" s="651"/>
      <c r="Y631" s="651"/>
      <c r="Z631" s="651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51"/>
      <c r="BL631" s="651"/>
      <c r="BM631" s="651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  <c r="BX631" s="651"/>
      <c r="BY631" s="651"/>
      <c r="BZ631" s="651"/>
      <c r="CA631" s="651"/>
      <c r="CB631" s="651"/>
      <c r="CC631" s="651"/>
      <c r="CD631" s="651"/>
      <c r="CE631" s="651"/>
      <c r="CF631" s="651"/>
      <c r="CG631" s="651"/>
      <c r="CH631" s="651"/>
      <c r="CI631" s="651"/>
      <c r="CJ631" s="651"/>
      <c r="CK631" s="651"/>
      <c r="CL631" s="651"/>
      <c r="CM631" s="651"/>
      <c r="CN631" s="651"/>
      <c r="CO631" s="651"/>
      <c r="CP631" s="651"/>
      <c r="CQ631" s="651"/>
      <c r="CR631" s="651"/>
      <c r="CS631" s="651"/>
      <c r="CT631" s="651"/>
      <c r="CU631" s="651"/>
      <c r="CV631" s="651"/>
      <c r="CW631" s="651"/>
      <c r="CX631" s="651"/>
      <c r="CY631" s="651"/>
      <c r="CZ631" s="651"/>
      <c r="DA631" s="651"/>
      <c r="DB631" s="651"/>
      <c r="DC631" s="651"/>
      <c r="DD631" s="651"/>
      <c r="DE631" s="651"/>
      <c r="DF631" s="651"/>
      <c r="DG631" s="651"/>
      <c r="DH631" s="651"/>
      <c r="DI631" s="651"/>
      <c r="DJ631" s="651"/>
      <c r="DK631" s="651"/>
      <c r="DL631" s="651"/>
      <c r="DM631" s="651"/>
      <c r="DN631" s="651"/>
      <c r="DO631" s="651"/>
      <c r="DP631" s="651"/>
      <c r="DQ631" s="651"/>
      <c r="DR631" s="651"/>
      <c r="DS631" s="651"/>
      <c r="DT631" s="651"/>
      <c r="DU631" s="651"/>
      <c r="DV631" s="651"/>
      <c r="DW631" s="651"/>
      <c r="DX631" s="651"/>
      <c r="DY631" s="651"/>
    </row>
    <row r="632" ht="12.0" customHeight="1">
      <c r="A632" s="651"/>
      <c r="B632" s="651"/>
      <c r="C632" s="651"/>
      <c r="D632" s="651"/>
      <c r="E632" s="651"/>
      <c r="F632" s="651"/>
      <c r="G632" s="651"/>
      <c r="H632" s="651"/>
      <c r="I632" s="651"/>
      <c r="J632" s="651"/>
      <c r="K632" s="651"/>
      <c r="L632" s="651"/>
      <c r="M632" s="651"/>
      <c r="N632" s="651"/>
      <c r="O632" s="651"/>
      <c r="P632" s="651"/>
      <c r="Q632" s="651"/>
      <c r="R632" s="651"/>
      <c r="S632" s="651"/>
      <c r="T632" s="651"/>
      <c r="U632" s="651"/>
      <c r="V632" s="651"/>
      <c r="W632" s="651"/>
      <c r="X632" s="651"/>
      <c r="Y632" s="651"/>
      <c r="Z632" s="651"/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651"/>
      <c r="BL632" s="651"/>
      <c r="BM632" s="651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  <c r="BX632" s="651"/>
      <c r="BY632" s="651"/>
      <c r="BZ632" s="651"/>
      <c r="CA632" s="651"/>
      <c r="CB632" s="651"/>
      <c r="CC632" s="651"/>
      <c r="CD632" s="651"/>
      <c r="CE632" s="651"/>
      <c r="CF632" s="651"/>
      <c r="CG632" s="651"/>
      <c r="CH632" s="651"/>
      <c r="CI632" s="651"/>
      <c r="CJ632" s="651"/>
      <c r="CK632" s="651"/>
      <c r="CL632" s="651"/>
      <c r="CM632" s="651"/>
      <c r="CN632" s="651"/>
      <c r="CO632" s="651"/>
      <c r="CP632" s="651"/>
      <c r="CQ632" s="651"/>
      <c r="CR632" s="651"/>
      <c r="CS632" s="651"/>
      <c r="CT632" s="651"/>
      <c r="CU632" s="651"/>
      <c r="CV632" s="651"/>
      <c r="CW632" s="651"/>
      <c r="CX632" s="651"/>
      <c r="CY632" s="651"/>
      <c r="CZ632" s="651"/>
      <c r="DA632" s="651"/>
      <c r="DB632" s="651"/>
      <c r="DC632" s="651"/>
      <c r="DD632" s="651"/>
      <c r="DE632" s="651"/>
      <c r="DF632" s="651"/>
      <c r="DG632" s="651"/>
      <c r="DH632" s="651"/>
      <c r="DI632" s="651"/>
      <c r="DJ632" s="651"/>
      <c r="DK632" s="651"/>
      <c r="DL632" s="651"/>
      <c r="DM632" s="651"/>
      <c r="DN632" s="651"/>
      <c r="DO632" s="651"/>
      <c r="DP632" s="651"/>
      <c r="DQ632" s="651"/>
      <c r="DR632" s="651"/>
      <c r="DS632" s="651"/>
      <c r="DT632" s="651"/>
      <c r="DU632" s="651"/>
      <c r="DV632" s="651"/>
      <c r="DW632" s="651"/>
      <c r="DX632" s="651"/>
      <c r="DY632" s="651"/>
    </row>
    <row r="633" ht="12.0" customHeight="1">
      <c r="A633" s="651"/>
      <c r="B633" s="651"/>
      <c r="C633" s="651"/>
      <c r="D633" s="651"/>
      <c r="E633" s="651"/>
      <c r="F633" s="651"/>
      <c r="G633" s="651"/>
      <c r="H633" s="651"/>
      <c r="I633" s="651"/>
      <c r="J633" s="651"/>
      <c r="K633" s="651"/>
      <c r="L633" s="651"/>
      <c r="M633" s="651"/>
      <c r="N633" s="651"/>
      <c r="O633" s="651"/>
      <c r="P633" s="651"/>
      <c r="Q633" s="651"/>
      <c r="R633" s="651"/>
      <c r="S633" s="651"/>
      <c r="T633" s="651"/>
      <c r="U633" s="651"/>
      <c r="V633" s="651"/>
      <c r="W633" s="651"/>
      <c r="X633" s="651"/>
      <c r="Y633" s="651"/>
      <c r="Z633" s="651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651"/>
      <c r="BL633" s="651"/>
      <c r="BM633" s="651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  <c r="BX633" s="651"/>
      <c r="BY633" s="651"/>
      <c r="BZ633" s="651"/>
      <c r="CA633" s="651"/>
      <c r="CB633" s="651"/>
      <c r="CC633" s="651"/>
      <c r="CD633" s="651"/>
      <c r="CE633" s="651"/>
      <c r="CF633" s="651"/>
      <c r="CG633" s="651"/>
      <c r="CH633" s="651"/>
      <c r="CI633" s="651"/>
      <c r="CJ633" s="651"/>
      <c r="CK633" s="651"/>
      <c r="CL633" s="651"/>
      <c r="CM633" s="651"/>
      <c r="CN633" s="651"/>
      <c r="CO633" s="651"/>
      <c r="CP633" s="651"/>
      <c r="CQ633" s="651"/>
      <c r="CR633" s="651"/>
      <c r="CS633" s="651"/>
      <c r="CT633" s="651"/>
      <c r="CU633" s="651"/>
      <c r="CV633" s="651"/>
      <c r="CW633" s="651"/>
      <c r="CX633" s="651"/>
      <c r="CY633" s="651"/>
      <c r="CZ633" s="651"/>
      <c r="DA633" s="651"/>
      <c r="DB633" s="651"/>
      <c r="DC633" s="651"/>
      <c r="DD633" s="651"/>
      <c r="DE633" s="651"/>
      <c r="DF633" s="651"/>
      <c r="DG633" s="651"/>
      <c r="DH633" s="651"/>
      <c r="DI633" s="651"/>
      <c r="DJ633" s="651"/>
      <c r="DK633" s="651"/>
      <c r="DL633" s="651"/>
      <c r="DM633" s="651"/>
      <c r="DN633" s="651"/>
      <c r="DO633" s="651"/>
      <c r="DP633" s="651"/>
      <c r="DQ633" s="651"/>
      <c r="DR633" s="651"/>
      <c r="DS633" s="651"/>
      <c r="DT633" s="651"/>
      <c r="DU633" s="651"/>
      <c r="DV633" s="651"/>
      <c r="DW633" s="651"/>
      <c r="DX633" s="651"/>
      <c r="DY633" s="651"/>
    </row>
    <row r="634" ht="12.0" customHeight="1">
      <c r="A634" s="651"/>
      <c r="B634" s="651"/>
      <c r="C634" s="651"/>
      <c r="D634" s="651"/>
      <c r="E634" s="651"/>
      <c r="F634" s="651"/>
      <c r="G634" s="651"/>
      <c r="H634" s="651"/>
      <c r="I634" s="651"/>
      <c r="J634" s="651"/>
      <c r="K634" s="651"/>
      <c r="L634" s="651"/>
      <c r="M634" s="651"/>
      <c r="N634" s="651"/>
      <c r="O634" s="651"/>
      <c r="P634" s="651"/>
      <c r="Q634" s="651"/>
      <c r="R634" s="651"/>
      <c r="S634" s="651"/>
      <c r="T634" s="651"/>
      <c r="U634" s="651"/>
      <c r="V634" s="651"/>
      <c r="W634" s="651"/>
      <c r="X634" s="651"/>
      <c r="Y634" s="651"/>
      <c r="Z634" s="651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651"/>
      <c r="BL634" s="651"/>
      <c r="BM634" s="651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  <c r="BX634" s="651"/>
      <c r="BY634" s="651"/>
      <c r="BZ634" s="651"/>
      <c r="CA634" s="651"/>
      <c r="CB634" s="651"/>
      <c r="CC634" s="651"/>
      <c r="CD634" s="651"/>
      <c r="CE634" s="651"/>
      <c r="CF634" s="651"/>
      <c r="CG634" s="651"/>
      <c r="CH634" s="651"/>
      <c r="CI634" s="651"/>
      <c r="CJ634" s="651"/>
      <c r="CK634" s="651"/>
      <c r="CL634" s="651"/>
      <c r="CM634" s="651"/>
      <c r="CN634" s="651"/>
      <c r="CO634" s="651"/>
      <c r="CP634" s="651"/>
      <c r="CQ634" s="651"/>
      <c r="CR634" s="651"/>
      <c r="CS634" s="651"/>
      <c r="CT634" s="651"/>
      <c r="CU634" s="651"/>
      <c r="CV634" s="651"/>
      <c r="CW634" s="651"/>
      <c r="CX634" s="651"/>
      <c r="CY634" s="651"/>
      <c r="CZ634" s="651"/>
      <c r="DA634" s="651"/>
      <c r="DB634" s="651"/>
      <c r="DC634" s="651"/>
      <c r="DD634" s="651"/>
      <c r="DE634" s="651"/>
      <c r="DF634" s="651"/>
      <c r="DG634" s="651"/>
      <c r="DH634" s="651"/>
      <c r="DI634" s="651"/>
      <c r="DJ634" s="651"/>
      <c r="DK634" s="651"/>
      <c r="DL634" s="651"/>
      <c r="DM634" s="651"/>
      <c r="DN634" s="651"/>
      <c r="DO634" s="651"/>
      <c r="DP634" s="651"/>
      <c r="DQ634" s="651"/>
      <c r="DR634" s="651"/>
      <c r="DS634" s="651"/>
      <c r="DT634" s="651"/>
      <c r="DU634" s="651"/>
      <c r="DV634" s="651"/>
      <c r="DW634" s="651"/>
      <c r="DX634" s="651"/>
      <c r="DY634" s="651"/>
    </row>
    <row r="635" ht="12.0" customHeight="1">
      <c r="A635" s="651"/>
      <c r="B635" s="651"/>
      <c r="C635" s="651"/>
      <c r="D635" s="651"/>
      <c r="E635" s="651"/>
      <c r="F635" s="651"/>
      <c r="G635" s="651"/>
      <c r="H635" s="651"/>
      <c r="I635" s="651"/>
      <c r="J635" s="651"/>
      <c r="K635" s="651"/>
      <c r="L635" s="651"/>
      <c r="M635" s="651"/>
      <c r="N635" s="651"/>
      <c r="O635" s="651"/>
      <c r="P635" s="651"/>
      <c r="Q635" s="651"/>
      <c r="R635" s="651"/>
      <c r="S635" s="651"/>
      <c r="T635" s="651"/>
      <c r="U635" s="651"/>
      <c r="V635" s="651"/>
      <c r="W635" s="651"/>
      <c r="X635" s="651"/>
      <c r="Y635" s="651"/>
      <c r="Z635" s="651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51"/>
      <c r="BL635" s="651"/>
      <c r="BM635" s="651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  <c r="BX635" s="651"/>
      <c r="BY635" s="651"/>
      <c r="BZ635" s="651"/>
      <c r="CA635" s="651"/>
      <c r="CB635" s="651"/>
      <c r="CC635" s="651"/>
      <c r="CD635" s="651"/>
      <c r="CE635" s="651"/>
      <c r="CF635" s="651"/>
      <c r="CG635" s="651"/>
      <c r="CH635" s="651"/>
      <c r="CI635" s="651"/>
      <c r="CJ635" s="651"/>
      <c r="CK635" s="651"/>
      <c r="CL635" s="651"/>
      <c r="CM635" s="651"/>
      <c r="CN635" s="651"/>
      <c r="CO635" s="651"/>
      <c r="CP635" s="651"/>
      <c r="CQ635" s="651"/>
      <c r="CR635" s="651"/>
      <c r="CS635" s="651"/>
      <c r="CT635" s="651"/>
      <c r="CU635" s="651"/>
      <c r="CV635" s="651"/>
      <c r="CW635" s="651"/>
      <c r="CX635" s="651"/>
      <c r="CY635" s="651"/>
      <c r="CZ635" s="651"/>
      <c r="DA635" s="651"/>
      <c r="DB635" s="651"/>
      <c r="DC635" s="651"/>
      <c r="DD635" s="651"/>
      <c r="DE635" s="651"/>
      <c r="DF635" s="651"/>
      <c r="DG635" s="651"/>
      <c r="DH635" s="651"/>
      <c r="DI635" s="651"/>
      <c r="DJ635" s="651"/>
      <c r="DK635" s="651"/>
      <c r="DL635" s="651"/>
      <c r="DM635" s="651"/>
      <c r="DN635" s="651"/>
      <c r="DO635" s="651"/>
      <c r="DP635" s="651"/>
      <c r="DQ635" s="651"/>
      <c r="DR635" s="651"/>
      <c r="DS635" s="651"/>
      <c r="DT635" s="651"/>
      <c r="DU635" s="651"/>
      <c r="DV635" s="651"/>
      <c r="DW635" s="651"/>
      <c r="DX635" s="651"/>
      <c r="DY635" s="651"/>
    </row>
    <row r="636" ht="12.0" customHeight="1">
      <c r="A636" s="651"/>
      <c r="B636" s="651"/>
      <c r="C636" s="651"/>
      <c r="D636" s="651"/>
      <c r="E636" s="651"/>
      <c r="F636" s="651"/>
      <c r="G636" s="651"/>
      <c r="H636" s="651"/>
      <c r="I636" s="651"/>
      <c r="J636" s="651"/>
      <c r="K636" s="651"/>
      <c r="L636" s="651"/>
      <c r="M636" s="651"/>
      <c r="N636" s="651"/>
      <c r="O636" s="651"/>
      <c r="P636" s="651"/>
      <c r="Q636" s="651"/>
      <c r="R636" s="651"/>
      <c r="S636" s="651"/>
      <c r="T636" s="651"/>
      <c r="U636" s="651"/>
      <c r="V636" s="651"/>
      <c r="W636" s="651"/>
      <c r="X636" s="651"/>
      <c r="Y636" s="651"/>
      <c r="Z636" s="651"/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651"/>
      <c r="BL636" s="651"/>
      <c r="BM636" s="651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  <c r="BX636" s="651"/>
      <c r="BY636" s="651"/>
      <c r="BZ636" s="651"/>
      <c r="CA636" s="651"/>
      <c r="CB636" s="651"/>
      <c r="CC636" s="651"/>
      <c r="CD636" s="651"/>
      <c r="CE636" s="651"/>
      <c r="CF636" s="651"/>
      <c r="CG636" s="651"/>
      <c r="CH636" s="651"/>
      <c r="CI636" s="651"/>
      <c r="CJ636" s="651"/>
      <c r="CK636" s="651"/>
      <c r="CL636" s="651"/>
      <c r="CM636" s="651"/>
      <c r="CN636" s="651"/>
      <c r="CO636" s="651"/>
      <c r="CP636" s="651"/>
      <c r="CQ636" s="651"/>
      <c r="CR636" s="651"/>
      <c r="CS636" s="651"/>
      <c r="CT636" s="651"/>
      <c r="CU636" s="651"/>
      <c r="CV636" s="651"/>
      <c r="CW636" s="651"/>
      <c r="CX636" s="651"/>
      <c r="CY636" s="651"/>
      <c r="CZ636" s="651"/>
      <c r="DA636" s="651"/>
      <c r="DB636" s="651"/>
      <c r="DC636" s="651"/>
      <c r="DD636" s="651"/>
      <c r="DE636" s="651"/>
      <c r="DF636" s="651"/>
      <c r="DG636" s="651"/>
      <c r="DH636" s="651"/>
      <c r="DI636" s="651"/>
      <c r="DJ636" s="651"/>
      <c r="DK636" s="651"/>
      <c r="DL636" s="651"/>
      <c r="DM636" s="651"/>
      <c r="DN636" s="651"/>
      <c r="DO636" s="651"/>
      <c r="DP636" s="651"/>
      <c r="DQ636" s="651"/>
      <c r="DR636" s="651"/>
      <c r="DS636" s="651"/>
      <c r="DT636" s="651"/>
      <c r="DU636" s="651"/>
      <c r="DV636" s="651"/>
      <c r="DW636" s="651"/>
      <c r="DX636" s="651"/>
      <c r="DY636" s="651"/>
    </row>
    <row r="637" ht="12.0" customHeight="1">
      <c r="A637" s="651"/>
      <c r="B637" s="651"/>
      <c r="C637" s="651"/>
      <c r="D637" s="651"/>
      <c r="E637" s="651"/>
      <c r="F637" s="651"/>
      <c r="G637" s="651"/>
      <c r="H637" s="651"/>
      <c r="I637" s="651"/>
      <c r="J637" s="651"/>
      <c r="K637" s="651"/>
      <c r="L637" s="651"/>
      <c r="M637" s="651"/>
      <c r="N637" s="651"/>
      <c r="O637" s="651"/>
      <c r="P637" s="651"/>
      <c r="Q637" s="651"/>
      <c r="R637" s="651"/>
      <c r="S637" s="651"/>
      <c r="T637" s="651"/>
      <c r="U637" s="651"/>
      <c r="V637" s="651"/>
      <c r="W637" s="651"/>
      <c r="X637" s="651"/>
      <c r="Y637" s="651"/>
      <c r="Z637" s="651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651"/>
      <c r="BL637" s="651"/>
      <c r="BM637" s="651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  <c r="BX637" s="651"/>
      <c r="BY637" s="651"/>
      <c r="BZ637" s="651"/>
      <c r="CA637" s="651"/>
      <c r="CB637" s="651"/>
      <c r="CC637" s="651"/>
      <c r="CD637" s="651"/>
      <c r="CE637" s="651"/>
      <c r="CF637" s="651"/>
      <c r="CG637" s="651"/>
      <c r="CH637" s="651"/>
      <c r="CI637" s="651"/>
      <c r="CJ637" s="651"/>
      <c r="CK637" s="651"/>
      <c r="CL637" s="651"/>
      <c r="CM637" s="651"/>
      <c r="CN637" s="651"/>
      <c r="CO637" s="651"/>
      <c r="CP637" s="651"/>
      <c r="CQ637" s="651"/>
      <c r="CR637" s="651"/>
      <c r="CS637" s="651"/>
      <c r="CT637" s="651"/>
      <c r="CU637" s="651"/>
      <c r="CV637" s="651"/>
      <c r="CW637" s="651"/>
      <c r="CX637" s="651"/>
      <c r="CY637" s="651"/>
      <c r="CZ637" s="651"/>
      <c r="DA637" s="651"/>
      <c r="DB637" s="651"/>
      <c r="DC637" s="651"/>
      <c r="DD637" s="651"/>
      <c r="DE637" s="651"/>
      <c r="DF637" s="651"/>
      <c r="DG637" s="651"/>
      <c r="DH637" s="651"/>
      <c r="DI637" s="651"/>
      <c r="DJ637" s="651"/>
      <c r="DK637" s="651"/>
      <c r="DL637" s="651"/>
      <c r="DM637" s="651"/>
      <c r="DN637" s="651"/>
      <c r="DO637" s="651"/>
      <c r="DP637" s="651"/>
      <c r="DQ637" s="651"/>
      <c r="DR637" s="651"/>
      <c r="DS637" s="651"/>
      <c r="DT637" s="651"/>
      <c r="DU637" s="651"/>
      <c r="DV637" s="651"/>
      <c r="DW637" s="651"/>
      <c r="DX637" s="651"/>
      <c r="DY637" s="651"/>
    </row>
    <row r="638" ht="12.0" customHeight="1">
      <c r="A638" s="651"/>
      <c r="B638" s="651"/>
      <c r="C638" s="651"/>
      <c r="D638" s="651"/>
      <c r="E638" s="651"/>
      <c r="F638" s="651"/>
      <c r="G638" s="651"/>
      <c r="H638" s="651"/>
      <c r="I638" s="651"/>
      <c r="J638" s="651"/>
      <c r="K638" s="651"/>
      <c r="L638" s="651"/>
      <c r="M638" s="651"/>
      <c r="N638" s="651"/>
      <c r="O638" s="651"/>
      <c r="P638" s="651"/>
      <c r="Q638" s="651"/>
      <c r="R638" s="651"/>
      <c r="S638" s="651"/>
      <c r="T638" s="651"/>
      <c r="U638" s="651"/>
      <c r="V638" s="651"/>
      <c r="W638" s="651"/>
      <c r="X638" s="651"/>
      <c r="Y638" s="651"/>
      <c r="Z638" s="651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651"/>
      <c r="BL638" s="651"/>
      <c r="BM638" s="651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  <c r="BX638" s="651"/>
      <c r="BY638" s="651"/>
      <c r="BZ638" s="651"/>
      <c r="CA638" s="651"/>
      <c r="CB638" s="651"/>
      <c r="CC638" s="651"/>
      <c r="CD638" s="651"/>
      <c r="CE638" s="651"/>
      <c r="CF638" s="651"/>
      <c r="CG638" s="651"/>
      <c r="CH638" s="651"/>
      <c r="CI638" s="651"/>
      <c r="CJ638" s="651"/>
      <c r="CK638" s="651"/>
      <c r="CL638" s="651"/>
      <c r="CM638" s="651"/>
      <c r="CN638" s="651"/>
      <c r="CO638" s="651"/>
      <c r="CP638" s="651"/>
      <c r="CQ638" s="651"/>
      <c r="CR638" s="651"/>
      <c r="CS638" s="651"/>
      <c r="CT638" s="651"/>
      <c r="CU638" s="651"/>
      <c r="CV638" s="651"/>
      <c r="CW638" s="651"/>
      <c r="CX638" s="651"/>
      <c r="CY638" s="651"/>
      <c r="CZ638" s="651"/>
      <c r="DA638" s="651"/>
      <c r="DB638" s="651"/>
      <c r="DC638" s="651"/>
      <c r="DD638" s="651"/>
      <c r="DE638" s="651"/>
      <c r="DF638" s="651"/>
      <c r="DG638" s="651"/>
      <c r="DH638" s="651"/>
      <c r="DI638" s="651"/>
      <c r="DJ638" s="651"/>
      <c r="DK638" s="651"/>
      <c r="DL638" s="651"/>
      <c r="DM638" s="651"/>
      <c r="DN638" s="651"/>
      <c r="DO638" s="651"/>
      <c r="DP638" s="651"/>
      <c r="DQ638" s="651"/>
      <c r="DR638" s="651"/>
      <c r="DS638" s="651"/>
      <c r="DT638" s="651"/>
      <c r="DU638" s="651"/>
      <c r="DV638" s="651"/>
      <c r="DW638" s="651"/>
      <c r="DX638" s="651"/>
      <c r="DY638" s="651"/>
    </row>
    <row r="639" ht="12.0" customHeight="1">
      <c r="A639" s="651"/>
      <c r="B639" s="651"/>
      <c r="C639" s="651"/>
      <c r="D639" s="651"/>
      <c r="E639" s="651"/>
      <c r="F639" s="651"/>
      <c r="G639" s="651"/>
      <c r="H639" s="651"/>
      <c r="I639" s="651"/>
      <c r="J639" s="651"/>
      <c r="K639" s="651"/>
      <c r="L639" s="651"/>
      <c r="M639" s="651"/>
      <c r="N639" s="651"/>
      <c r="O639" s="651"/>
      <c r="P639" s="651"/>
      <c r="Q639" s="651"/>
      <c r="R639" s="651"/>
      <c r="S639" s="651"/>
      <c r="T639" s="651"/>
      <c r="U639" s="651"/>
      <c r="V639" s="651"/>
      <c r="W639" s="651"/>
      <c r="X639" s="651"/>
      <c r="Y639" s="651"/>
      <c r="Z639" s="651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51"/>
      <c r="BL639" s="651"/>
      <c r="BM639" s="651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  <c r="BX639" s="651"/>
      <c r="BY639" s="651"/>
      <c r="BZ639" s="651"/>
      <c r="CA639" s="651"/>
      <c r="CB639" s="651"/>
      <c r="CC639" s="651"/>
      <c r="CD639" s="651"/>
      <c r="CE639" s="651"/>
      <c r="CF639" s="651"/>
      <c r="CG639" s="651"/>
      <c r="CH639" s="651"/>
      <c r="CI639" s="651"/>
      <c r="CJ639" s="651"/>
      <c r="CK639" s="651"/>
      <c r="CL639" s="651"/>
      <c r="CM639" s="651"/>
      <c r="CN639" s="651"/>
      <c r="CO639" s="651"/>
      <c r="CP639" s="651"/>
      <c r="CQ639" s="651"/>
      <c r="CR639" s="651"/>
      <c r="CS639" s="651"/>
      <c r="CT639" s="651"/>
      <c r="CU639" s="651"/>
      <c r="CV639" s="651"/>
      <c r="CW639" s="651"/>
      <c r="CX639" s="651"/>
      <c r="CY639" s="651"/>
      <c r="CZ639" s="651"/>
      <c r="DA639" s="651"/>
      <c r="DB639" s="651"/>
      <c r="DC639" s="651"/>
      <c r="DD639" s="651"/>
      <c r="DE639" s="651"/>
      <c r="DF639" s="651"/>
      <c r="DG639" s="651"/>
      <c r="DH639" s="651"/>
      <c r="DI639" s="651"/>
      <c r="DJ639" s="651"/>
      <c r="DK639" s="651"/>
      <c r="DL639" s="651"/>
      <c r="DM639" s="651"/>
      <c r="DN639" s="651"/>
      <c r="DO639" s="651"/>
      <c r="DP639" s="651"/>
      <c r="DQ639" s="651"/>
      <c r="DR639" s="651"/>
      <c r="DS639" s="651"/>
      <c r="DT639" s="651"/>
      <c r="DU639" s="651"/>
      <c r="DV639" s="651"/>
      <c r="DW639" s="651"/>
      <c r="DX639" s="651"/>
      <c r="DY639" s="651"/>
    </row>
    <row r="640" ht="12.0" customHeight="1">
      <c r="A640" s="651"/>
      <c r="B640" s="651"/>
      <c r="C640" s="651"/>
      <c r="D640" s="651"/>
      <c r="E640" s="651"/>
      <c r="F640" s="651"/>
      <c r="G640" s="651"/>
      <c r="H640" s="651"/>
      <c r="I640" s="651"/>
      <c r="J640" s="651"/>
      <c r="K640" s="651"/>
      <c r="L640" s="651"/>
      <c r="M640" s="651"/>
      <c r="N640" s="651"/>
      <c r="O640" s="651"/>
      <c r="P640" s="651"/>
      <c r="Q640" s="651"/>
      <c r="R640" s="651"/>
      <c r="S640" s="651"/>
      <c r="T640" s="651"/>
      <c r="U640" s="651"/>
      <c r="V640" s="651"/>
      <c r="W640" s="651"/>
      <c r="X640" s="651"/>
      <c r="Y640" s="651"/>
      <c r="Z640" s="651"/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651"/>
      <c r="BL640" s="651"/>
      <c r="BM640" s="651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  <c r="BX640" s="651"/>
      <c r="BY640" s="651"/>
      <c r="BZ640" s="651"/>
      <c r="CA640" s="651"/>
      <c r="CB640" s="651"/>
      <c r="CC640" s="651"/>
      <c r="CD640" s="651"/>
      <c r="CE640" s="651"/>
      <c r="CF640" s="651"/>
      <c r="CG640" s="651"/>
      <c r="CH640" s="651"/>
      <c r="CI640" s="651"/>
      <c r="CJ640" s="651"/>
      <c r="CK640" s="651"/>
      <c r="CL640" s="651"/>
      <c r="CM640" s="651"/>
      <c r="CN640" s="651"/>
      <c r="CO640" s="651"/>
      <c r="CP640" s="651"/>
      <c r="CQ640" s="651"/>
      <c r="CR640" s="651"/>
      <c r="CS640" s="651"/>
      <c r="CT640" s="651"/>
      <c r="CU640" s="651"/>
      <c r="CV640" s="651"/>
      <c r="CW640" s="651"/>
      <c r="CX640" s="651"/>
      <c r="CY640" s="651"/>
      <c r="CZ640" s="651"/>
      <c r="DA640" s="651"/>
      <c r="DB640" s="651"/>
      <c r="DC640" s="651"/>
      <c r="DD640" s="651"/>
      <c r="DE640" s="651"/>
      <c r="DF640" s="651"/>
      <c r="DG640" s="651"/>
      <c r="DH640" s="651"/>
      <c r="DI640" s="651"/>
      <c r="DJ640" s="651"/>
      <c r="DK640" s="651"/>
      <c r="DL640" s="651"/>
      <c r="DM640" s="651"/>
      <c r="DN640" s="651"/>
      <c r="DO640" s="651"/>
      <c r="DP640" s="651"/>
      <c r="DQ640" s="651"/>
      <c r="DR640" s="651"/>
      <c r="DS640" s="651"/>
      <c r="DT640" s="651"/>
      <c r="DU640" s="651"/>
      <c r="DV640" s="651"/>
      <c r="DW640" s="651"/>
      <c r="DX640" s="651"/>
      <c r="DY640" s="651"/>
    </row>
    <row r="641" ht="12.0" customHeight="1">
      <c r="A641" s="651"/>
      <c r="B641" s="651"/>
      <c r="C641" s="651"/>
      <c r="D641" s="651"/>
      <c r="E641" s="651"/>
      <c r="F641" s="651"/>
      <c r="G641" s="651"/>
      <c r="H641" s="651"/>
      <c r="I641" s="651"/>
      <c r="J641" s="651"/>
      <c r="K641" s="651"/>
      <c r="L641" s="651"/>
      <c r="M641" s="651"/>
      <c r="N641" s="651"/>
      <c r="O641" s="651"/>
      <c r="P641" s="651"/>
      <c r="Q641" s="651"/>
      <c r="R641" s="651"/>
      <c r="S641" s="651"/>
      <c r="T641" s="651"/>
      <c r="U641" s="651"/>
      <c r="V641" s="651"/>
      <c r="W641" s="651"/>
      <c r="X641" s="651"/>
      <c r="Y641" s="651"/>
      <c r="Z641" s="651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651"/>
      <c r="BL641" s="651"/>
      <c r="BM641" s="651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  <c r="BX641" s="651"/>
      <c r="BY641" s="651"/>
      <c r="BZ641" s="651"/>
      <c r="CA641" s="651"/>
      <c r="CB641" s="651"/>
      <c r="CC641" s="651"/>
      <c r="CD641" s="651"/>
      <c r="CE641" s="651"/>
      <c r="CF641" s="651"/>
      <c r="CG641" s="651"/>
      <c r="CH641" s="651"/>
      <c r="CI641" s="651"/>
      <c r="CJ641" s="651"/>
      <c r="CK641" s="651"/>
      <c r="CL641" s="651"/>
      <c r="CM641" s="651"/>
      <c r="CN641" s="651"/>
      <c r="CO641" s="651"/>
      <c r="CP641" s="651"/>
      <c r="CQ641" s="651"/>
      <c r="CR641" s="651"/>
      <c r="CS641" s="651"/>
      <c r="CT641" s="651"/>
      <c r="CU641" s="651"/>
      <c r="CV641" s="651"/>
      <c r="CW641" s="651"/>
      <c r="CX641" s="651"/>
      <c r="CY641" s="651"/>
      <c r="CZ641" s="651"/>
      <c r="DA641" s="651"/>
      <c r="DB641" s="651"/>
      <c r="DC641" s="651"/>
      <c r="DD641" s="651"/>
      <c r="DE641" s="651"/>
      <c r="DF641" s="651"/>
      <c r="DG641" s="651"/>
      <c r="DH641" s="651"/>
      <c r="DI641" s="651"/>
      <c r="DJ641" s="651"/>
      <c r="DK641" s="651"/>
      <c r="DL641" s="651"/>
      <c r="DM641" s="651"/>
      <c r="DN641" s="651"/>
      <c r="DO641" s="651"/>
      <c r="DP641" s="651"/>
      <c r="DQ641" s="651"/>
      <c r="DR641" s="651"/>
      <c r="DS641" s="651"/>
      <c r="DT641" s="651"/>
      <c r="DU641" s="651"/>
      <c r="DV641" s="651"/>
      <c r="DW641" s="651"/>
      <c r="DX641" s="651"/>
      <c r="DY641" s="651"/>
    </row>
    <row r="642" ht="12.0" customHeight="1">
      <c r="A642" s="651"/>
      <c r="B642" s="651"/>
      <c r="C642" s="651"/>
      <c r="D642" s="651"/>
      <c r="E642" s="651"/>
      <c r="F642" s="651"/>
      <c r="G642" s="651"/>
      <c r="H642" s="651"/>
      <c r="I642" s="651"/>
      <c r="J642" s="651"/>
      <c r="K642" s="651"/>
      <c r="L642" s="651"/>
      <c r="M642" s="651"/>
      <c r="N642" s="651"/>
      <c r="O642" s="651"/>
      <c r="P642" s="651"/>
      <c r="Q642" s="651"/>
      <c r="R642" s="651"/>
      <c r="S642" s="651"/>
      <c r="T642" s="651"/>
      <c r="U642" s="651"/>
      <c r="V642" s="651"/>
      <c r="W642" s="651"/>
      <c r="X642" s="651"/>
      <c r="Y642" s="651"/>
      <c r="Z642" s="651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651"/>
      <c r="BL642" s="651"/>
      <c r="BM642" s="651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  <c r="BX642" s="651"/>
      <c r="BY642" s="651"/>
      <c r="BZ642" s="651"/>
      <c r="CA642" s="651"/>
      <c r="CB642" s="651"/>
      <c r="CC642" s="651"/>
      <c r="CD642" s="651"/>
      <c r="CE642" s="651"/>
      <c r="CF642" s="651"/>
      <c r="CG642" s="651"/>
      <c r="CH642" s="651"/>
      <c r="CI642" s="651"/>
      <c r="CJ642" s="651"/>
      <c r="CK642" s="651"/>
      <c r="CL642" s="651"/>
      <c r="CM642" s="651"/>
      <c r="CN642" s="651"/>
      <c r="CO642" s="651"/>
      <c r="CP642" s="651"/>
      <c r="CQ642" s="651"/>
      <c r="CR642" s="651"/>
      <c r="CS642" s="651"/>
      <c r="CT642" s="651"/>
      <c r="CU642" s="651"/>
      <c r="CV642" s="651"/>
      <c r="CW642" s="651"/>
      <c r="CX642" s="651"/>
      <c r="CY642" s="651"/>
      <c r="CZ642" s="651"/>
      <c r="DA642" s="651"/>
      <c r="DB642" s="651"/>
      <c r="DC642" s="651"/>
      <c r="DD642" s="651"/>
      <c r="DE642" s="651"/>
      <c r="DF642" s="651"/>
      <c r="DG642" s="651"/>
      <c r="DH642" s="651"/>
      <c r="DI642" s="651"/>
      <c r="DJ642" s="651"/>
      <c r="DK642" s="651"/>
      <c r="DL642" s="651"/>
      <c r="DM642" s="651"/>
      <c r="DN642" s="651"/>
      <c r="DO642" s="651"/>
      <c r="DP642" s="651"/>
      <c r="DQ642" s="651"/>
      <c r="DR642" s="651"/>
      <c r="DS642" s="651"/>
      <c r="DT642" s="651"/>
      <c r="DU642" s="651"/>
      <c r="DV642" s="651"/>
      <c r="DW642" s="651"/>
      <c r="DX642" s="651"/>
      <c r="DY642" s="651"/>
    </row>
    <row r="643" ht="12.0" customHeight="1">
      <c r="A643" s="651"/>
      <c r="B643" s="651"/>
      <c r="C643" s="651"/>
      <c r="D643" s="651"/>
      <c r="E643" s="651"/>
      <c r="F643" s="651"/>
      <c r="G643" s="651"/>
      <c r="H643" s="651"/>
      <c r="I643" s="651"/>
      <c r="J643" s="651"/>
      <c r="K643" s="651"/>
      <c r="L643" s="651"/>
      <c r="M643" s="651"/>
      <c r="N643" s="651"/>
      <c r="O643" s="651"/>
      <c r="P643" s="651"/>
      <c r="Q643" s="651"/>
      <c r="R643" s="651"/>
      <c r="S643" s="651"/>
      <c r="T643" s="651"/>
      <c r="U643" s="651"/>
      <c r="V643" s="651"/>
      <c r="W643" s="651"/>
      <c r="X643" s="651"/>
      <c r="Y643" s="651"/>
      <c r="Z643" s="651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51"/>
      <c r="BL643" s="651"/>
      <c r="BM643" s="651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  <c r="BX643" s="651"/>
      <c r="BY643" s="651"/>
      <c r="BZ643" s="651"/>
      <c r="CA643" s="651"/>
      <c r="CB643" s="651"/>
      <c r="CC643" s="651"/>
      <c r="CD643" s="651"/>
      <c r="CE643" s="651"/>
      <c r="CF643" s="651"/>
      <c r="CG643" s="651"/>
      <c r="CH643" s="651"/>
      <c r="CI643" s="651"/>
      <c r="CJ643" s="651"/>
      <c r="CK643" s="651"/>
      <c r="CL643" s="651"/>
      <c r="CM643" s="651"/>
      <c r="CN643" s="651"/>
      <c r="CO643" s="651"/>
      <c r="CP643" s="651"/>
      <c r="CQ643" s="651"/>
      <c r="CR643" s="651"/>
      <c r="CS643" s="651"/>
      <c r="CT643" s="651"/>
      <c r="CU643" s="651"/>
      <c r="CV643" s="651"/>
      <c r="CW643" s="651"/>
      <c r="CX643" s="651"/>
      <c r="CY643" s="651"/>
      <c r="CZ643" s="651"/>
      <c r="DA643" s="651"/>
      <c r="DB643" s="651"/>
      <c r="DC643" s="651"/>
      <c r="DD643" s="651"/>
      <c r="DE643" s="651"/>
      <c r="DF643" s="651"/>
      <c r="DG643" s="651"/>
      <c r="DH643" s="651"/>
      <c r="DI643" s="651"/>
      <c r="DJ643" s="651"/>
      <c r="DK643" s="651"/>
      <c r="DL643" s="651"/>
      <c r="DM643" s="651"/>
      <c r="DN643" s="651"/>
      <c r="DO643" s="651"/>
      <c r="DP643" s="651"/>
      <c r="DQ643" s="651"/>
      <c r="DR643" s="651"/>
      <c r="DS643" s="651"/>
      <c r="DT643" s="651"/>
      <c r="DU643" s="651"/>
      <c r="DV643" s="651"/>
      <c r="DW643" s="651"/>
      <c r="DX643" s="651"/>
      <c r="DY643" s="651"/>
    </row>
    <row r="644" ht="12.0" customHeight="1">
      <c r="A644" s="651"/>
      <c r="B644" s="651"/>
      <c r="C644" s="651"/>
      <c r="D644" s="651"/>
      <c r="E644" s="651"/>
      <c r="F644" s="651"/>
      <c r="G644" s="651"/>
      <c r="H644" s="651"/>
      <c r="I644" s="651"/>
      <c r="J644" s="651"/>
      <c r="K644" s="651"/>
      <c r="L644" s="651"/>
      <c r="M644" s="651"/>
      <c r="N644" s="651"/>
      <c r="O644" s="651"/>
      <c r="P644" s="651"/>
      <c r="Q644" s="651"/>
      <c r="R644" s="651"/>
      <c r="S644" s="651"/>
      <c r="T644" s="651"/>
      <c r="U644" s="651"/>
      <c r="V644" s="651"/>
      <c r="W644" s="651"/>
      <c r="X644" s="651"/>
      <c r="Y644" s="651"/>
      <c r="Z644" s="651"/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651"/>
      <c r="BL644" s="651"/>
      <c r="BM644" s="651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  <c r="BX644" s="651"/>
      <c r="BY644" s="651"/>
      <c r="BZ644" s="651"/>
      <c r="CA644" s="651"/>
      <c r="CB644" s="651"/>
      <c r="CC644" s="651"/>
      <c r="CD644" s="651"/>
      <c r="CE644" s="651"/>
      <c r="CF644" s="651"/>
      <c r="CG644" s="651"/>
      <c r="CH644" s="651"/>
      <c r="CI644" s="651"/>
      <c r="CJ644" s="651"/>
      <c r="CK644" s="651"/>
      <c r="CL644" s="651"/>
      <c r="CM644" s="651"/>
      <c r="CN644" s="651"/>
      <c r="CO644" s="651"/>
      <c r="CP644" s="651"/>
      <c r="CQ644" s="651"/>
      <c r="CR644" s="651"/>
      <c r="CS644" s="651"/>
      <c r="CT644" s="651"/>
      <c r="CU644" s="651"/>
      <c r="CV644" s="651"/>
      <c r="CW644" s="651"/>
      <c r="CX644" s="651"/>
      <c r="CY644" s="651"/>
      <c r="CZ644" s="651"/>
      <c r="DA644" s="651"/>
      <c r="DB644" s="651"/>
      <c r="DC644" s="651"/>
      <c r="DD644" s="651"/>
      <c r="DE644" s="651"/>
      <c r="DF644" s="651"/>
      <c r="DG644" s="651"/>
      <c r="DH644" s="651"/>
      <c r="DI644" s="651"/>
      <c r="DJ644" s="651"/>
      <c r="DK644" s="651"/>
      <c r="DL644" s="651"/>
      <c r="DM644" s="651"/>
      <c r="DN644" s="651"/>
      <c r="DO644" s="651"/>
      <c r="DP644" s="651"/>
      <c r="DQ644" s="651"/>
      <c r="DR644" s="651"/>
      <c r="DS644" s="651"/>
      <c r="DT644" s="651"/>
      <c r="DU644" s="651"/>
      <c r="DV644" s="651"/>
      <c r="DW644" s="651"/>
      <c r="DX644" s="651"/>
      <c r="DY644" s="651"/>
    </row>
    <row r="645" ht="12.0" customHeight="1">
      <c r="A645" s="651"/>
      <c r="B645" s="651"/>
      <c r="C645" s="651"/>
      <c r="D645" s="651"/>
      <c r="E645" s="651"/>
      <c r="F645" s="651"/>
      <c r="G645" s="651"/>
      <c r="H645" s="651"/>
      <c r="I645" s="651"/>
      <c r="J645" s="651"/>
      <c r="K645" s="651"/>
      <c r="L645" s="651"/>
      <c r="M645" s="651"/>
      <c r="N645" s="651"/>
      <c r="O645" s="651"/>
      <c r="P645" s="651"/>
      <c r="Q645" s="651"/>
      <c r="R645" s="651"/>
      <c r="S645" s="651"/>
      <c r="T645" s="651"/>
      <c r="U645" s="651"/>
      <c r="V645" s="651"/>
      <c r="W645" s="651"/>
      <c r="X645" s="651"/>
      <c r="Y645" s="651"/>
      <c r="Z645" s="651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651"/>
      <c r="BL645" s="651"/>
      <c r="BM645" s="651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  <c r="BX645" s="651"/>
      <c r="BY645" s="651"/>
      <c r="BZ645" s="651"/>
      <c r="CA645" s="651"/>
      <c r="CB645" s="651"/>
      <c r="CC645" s="651"/>
      <c r="CD645" s="651"/>
      <c r="CE645" s="651"/>
      <c r="CF645" s="651"/>
      <c r="CG645" s="651"/>
      <c r="CH645" s="651"/>
      <c r="CI645" s="651"/>
      <c r="CJ645" s="651"/>
      <c r="CK645" s="651"/>
      <c r="CL645" s="651"/>
      <c r="CM645" s="651"/>
      <c r="CN645" s="651"/>
      <c r="CO645" s="651"/>
      <c r="CP645" s="651"/>
      <c r="CQ645" s="651"/>
      <c r="CR645" s="651"/>
      <c r="CS645" s="651"/>
      <c r="CT645" s="651"/>
      <c r="CU645" s="651"/>
      <c r="CV645" s="651"/>
      <c r="CW645" s="651"/>
      <c r="CX645" s="651"/>
      <c r="CY645" s="651"/>
      <c r="CZ645" s="651"/>
      <c r="DA645" s="651"/>
      <c r="DB645" s="651"/>
      <c r="DC645" s="651"/>
      <c r="DD645" s="651"/>
      <c r="DE645" s="651"/>
      <c r="DF645" s="651"/>
      <c r="DG645" s="651"/>
      <c r="DH645" s="651"/>
      <c r="DI645" s="651"/>
      <c r="DJ645" s="651"/>
      <c r="DK645" s="651"/>
      <c r="DL645" s="651"/>
      <c r="DM645" s="651"/>
      <c r="DN645" s="651"/>
      <c r="DO645" s="651"/>
      <c r="DP645" s="651"/>
      <c r="DQ645" s="651"/>
      <c r="DR645" s="651"/>
      <c r="DS645" s="651"/>
      <c r="DT645" s="651"/>
      <c r="DU645" s="651"/>
      <c r="DV645" s="651"/>
      <c r="DW645" s="651"/>
      <c r="DX645" s="651"/>
      <c r="DY645" s="651"/>
    </row>
    <row r="646" ht="12.0" customHeight="1">
      <c r="A646" s="651"/>
      <c r="B646" s="651"/>
      <c r="C646" s="651"/>
      <c r="D646" s="651"/>
      <c r="E646" s="651"/>
      <c r="F646" s="651"/>
      <c r="G646" s="651"/>
      <c r="H646" s="651"/>
      <c r="I646" s="651"/>
      <c r="J646" s="651"/>
      <c r="K646" s="651"/>
      <c r="L646" s="651"/>
      <c r="M646" s="651"/>
      <c r="N646" s="651"/>
      <c r="O646" s="651"/>
      <c r="P646" s="651"/>
      <c r="Q646" s="651"/>
      <c r="R646" s="651"/>
      <c r="S646" s="651"/>
      <c r="T646" s="651"/>
      <c r="U646" s="651"/>
      <c r="V646" s="651"/>
      <c r="W646" s="651"/>
      <c r="X646" s="651"/>
      <c r="Y646" s="651"/>
      <c r="Z646" s="651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651"/>
      <c r="BL646" s="651"/>
      <c r="BM646" s="651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  <c r="BX646" s="651"/>
      <c r="BY646" s="651"/>
      <c r="BZ646" s="651"/>
      <c r="CA646" s="651"/>
      <c r="CB646" s="651"/>
      <c r="CC646" s="651"/>
      <c r="CD646" s="651"/>
      <c r="CE646" s="651"/>
      <c r="CF646" s="651"/>
      <c r="CG646" s="651"/>
      <c r="CH646" s="651"/>
      <c r="CI646" s="651"/>
      <c r="CJ646" s="651"/>
      <c r="CK646" s="651"/>
      <c r="CL646" s="651"/>
      <c r="CM646" s="651"/>
      <c r="CN646" s="651"/>
      <c r="CO646" s="651"/>
      <c r="CP646" s="651"/>
      <c r="CQ646" s="651"/>
      <c r="CR646" s="651"/>
      <c r="CS646" s="651"/>
      <c r="CT646" s="651"/>
      <c r="CU646" s="651"/>
      <c r="CV646" s="651"/>
      <c r="CW646" s="651"/>
      <c r="CX646" s="651"/>
      <c r="CY646" s="651"/>
      <c r="CZ646" s="651"/>
      <c r="DA646" s="651"/>
      <c r="DB646" s="651"/>
      <c r="DC646" s="651"/>
      <c r="DD646" s="651"/>
      <c r="DE646" s="651"/>
      <c r="DF646" s="651"/>
      <c r="DG646" s="651"/>
      <c r="DH646" s="651"/>
      <c r="DI646" s="651"/>
      <c r="DJ646" s="651"/>
      <c r="DK646" s="651"/>
      <c r="DL646" s="651"/>
      <c r="DM646" s="651"/>
      <c r="DN646" s="651"/>
      <c r="DO646" s="651"/>
      <c r="DP646" s="651"/>
      <c r="DQ646" s="651"/>
      <c r="DR646" s="651"/>
      <c r="DS646" s="651"/>
      <c r="DT646" s="651"/>
      <c r="DU646" s="651"/>
      <c r="DV646" s="651"/>
      <c r="DW646" s="651"/>
      <c r="DX646" s="651"/>
      <c r="DY646" s="651"/>
    </row>
    <row r="647" ht="12.0" customHeight="1">
      <c r="A647" s="651"/>
      <c r="B647" s="651"/>
      <c r="C647" s="651"/>
      <c r="D647" s="651"/>
      <c r="E647" s="651"/>
      <c r="F647" s="651"/>
      <c r="G647" s="651"/>
      <c r="H647" s="651"/>
      <c r="I647" s="651"/>
      <c r="J647" s="651"/>
      <c r="K647" s="651"/>
      <c r="L647" s="651"/>
      <c r="M647" s="651"/>
      <c r="N647" s="651"/>
      <c r="O647" s="651"/>
      <c r="P647" s="651"/>
      <c r="Q647" s="651"/>
      <c r="R647" s="651"/>
      <c r="S647" s="651"/>
      <c r="T647" s="651"/>
      <c r="U647" s="651"/>
      <c r="V647" s="651"/>
      <c r="W647" s="651"/>
      <c r="X647" s="651"/>
      <c r="Y647" s="651"/>
      <c r="Z647" s="651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51"/>
      <c r="BL647" s="651"/>
      <c r="BM647" s="651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  <c r="BX647" s="651"/>
      <c r="BY647" s="651"/>
      <c r="BZ647" s="651"/>
      <c r="CA647" s="651"/>
      <c r="CB647" s="651"/>
      <c r="CC647" s="651"/>
      <c r="CD647" s="651"/>
      <c r="CE647" s="651"/>
      <c r="CF647" s="651"/>
      <c r="CG647" s="651"/>
      <c r="CH647" s="651"/>
      <c r="CI647" s="651"/>
      <c r="CJ647" s="651"/>
      <c r="CK647" s="651"/>
      <c r="CL647" s="651"/>
      <c r="CM647" s="651"/>
      <c r="CN647" s="651"/>
      <c r="CO647" s="651"/>
      <c r="CP647" s="651"/>
      <c r="CQ647" s="651"/>
      <c r="CR647" s="651"/>
      <c r="CS647" s="651"/>
      <c r="CT647" s="651"/>
      <c r="CU647" s="651"/>
      <c r="CV647" s="651"/>
      <c r="CW647" s="651"/>
      <c r="CX647" s="651"/>
      <c r="CY647" s="651"/>
      <c r="CZ647" s="651"/>
      <c r="DA647" s="651"/>
      <c r="DB647" s="651"/>
      <c r="DC647" s="651"/>
      <c r="DD647" s="651"/>
      <c r="DE647" s="651"/>
      <c r="DF647" s="651"/>
      <c r="DG647" s="651"/>
      <c r="DH647" s="651"/>
      <c r="DI647" s="651"/>
      <c r="DJ647" s="651"/>
      <c r="DK647" s="651"/>
      <c r="DL647" s="651"/>
      <c r="DM647" s="651"/>
      <c r="DN647" s="651"/>
      <c r="DO647" s="651"/>
      <c r="DP647" s="651"/>
      <c r="DQ647" s="651"/>
      <c r="DR647" s="651"/>
      <c r="DS647" s="651"/>
      <c r="DT647" s="651"/>
      <c r="DU647" s="651"/>
      <c r="DV647" s="651"/>
      <c r="DW647" s="651"/>
      <c r="DX647" s="651"/>
      <c r="DY647" s="651"/>
    </row>
    <row r="648" ht="12.0" customHeight="1">
      <c r="A648" s="651"/>
      <c r="B648" s="651"/>
      <c r="C648" s="651"/>
      <c r="D648" s="651"/>
      <c r="E648" s="651"/>
      <c r="F648" s="651"/>
      <c r="G648" s="651"/>
      <c r="H648" s="651"/>
      <c r="I648" s="651"/>
      <c r="J648" s="651"/>
      <c r="K648" s="651"/>
      <c r="L648" s="651"/>
      <c r="M648" s="651"/>
      <c r="N648" s="651"/>
      <c r="O648" s="651"/>
      <c r="P648" s="651"/>
      <c r="Q648" s="651"/>
      <c r="R648" s="651"/>
      <c r="S648" s="651"/>
      <c r="T648" s="651"/>
      <c r="U648" s="651"/>
      <c r="V648" s="651"/>
      <c r="W648" s="651"/>
      <c r="X648" s="651"/>
      <c r="Y648" s="651"/>
      <c r="Z648" s="651"/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651"/>
      <c r="BL648" s="651"/>
      <c r="BM648" s="651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  <c r="BX648" s="651"/>
      <c r="BY648" s="651"/>
      <c r="BZ648" s="651"/>
      <c r="CA648" s="651"/>
      <c r="CB648" s="651"/>
      <c r="CC648" s="651"/>
      <c r="CD648" s="651"/>
      <c r="CE648" s="651"/>
      <c r="CF648" s="651"/>
      <c r="CG648" s="651"/>
      <c r="CH648" s="651"/>
      <c r="CI648" s="651"/>
      <c r="CJ648" s="651"/>
      <c r="CK648" s="651"/>
      <c r="CL648" s="651"/>
      <c r="CM648" s="651"/>
      <c r="CN648" s="651"/>
      <c r="CO648" s="651"/>
      <c r="CP648" s="651"/>
      <c r="CQ648" s="651"/>
      <c r="CR648" s="651"/>
      <c r="CS648" s="651"/>
      <c r="CT648" s="651"/>
      <c r="CU648" s="651"/>
      <c r="CV648" s="651"/>
      <c r="CW648" s="651"/>
      <c r="CX648" s="651"/>
      <c r="CY648" s="651"/>
      <c r="CZ648" s="651"/>
      <c r="DA648" s="651"/>
      <c r="DB648" s="651"/>
      <c r="DC648" s="651"/>
      <c r="DD648" s="651"/>
      <c r="DE648" s="651"/>
      <c r="DF648" s="651"/>
      <c r="DG648" s="651"/>
      <c r="DH648" s="651"/>
      <c r="DI648" s="651"/>
      <c r="DJ648" s="651"/>
      <c r="DK648" s="651"/>
      <c r="DL648" s="651"/>
      <c r="DM648" s="651"/>
      <c r="DN648" s="651"/>
      <c r="DO648" s="651"/>
      <c r="DP648" s="651"/>
      <c r="DQ648" s="651"/>
      <c r="DR648" s="651"/>
      <c r="DS648" s="651"/>
      <c r="DT648" s="651"/>
      <c r="DU648" s="651"/>
      <c r="DV648" s="651"/>
      <c r="DW648" s="651"/>
      <c r="DX648" s="651"/>
      <c r="DY648" s="651"/>
    </row>
    <row r="649" ht="12.0" customHeight="1">
      <c r="A649" s="651"/>
      <c r="B649" s="651"/>
      <c r="C649" s="651"/>
      <c r="D649" s="651"/>
      <c r="E649" s="651"/>
      <c r="F649" s="651"/>
      <c r="G649" s="651"/>
      <c r="H649" s="651"/>
      <c r="I649" s="651"/>
      <c r="J649" s="651"/>
      <c r="K649" s="651"/>
      <c r="L649" s="651"/>
      <c r="M649" s="651"/>
      <c r="N649" s="651"/>
      <c r="O649" s="651"/>
      <c r="P649" s="651"/>
      <c r="Q649" s="651"/>
      <c r="R649" s="651"/>
      <c r="S649" s="651"/>
      <c r="T649" s="651"/>
      <c r="U649" s="651"/>
      <c r="V649" s="651"/>
      <c r="W649" s="651"/>
      <c r="X649" s="651"/>
      <c r="Y649" s="651"/>
      <c r="Z649" s="651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651"/>
      <c r="BL649" s="651"/>
      <c r="BM649" s="651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  <c r="BX649" s="651"/>
      <c r="BY649" s="651"/>
      <c r="BZ649" s="651"/>
      <c r="CA649" s="651"/>
      <c r="CB649" s="651"/>
      <c r="CC649" s="651"/>
      <c r="CD649" s="651"/>
      <c r="CE649" s="651"/>
      <c r="CF649" s="651"/>
      <c r="CG649" s="651"/>
      <c r="CH649" s="651"/>
      <c r="CI649" s="651"/>
      <c r="CJ649" s="651"/>
      <c r="CK649" s="651"/>
      <c r="CL649" s="651"/>
      <c r="CM649" s="651"/>
      <c r="CN649" s="651"/>
      <c r="CO649" s="651"/>
      <c r="CP649" s="651"/>
      <c r="CQ649" s="651"/>
      <c r="CR649" s="651"/>
      <c r="CS649" s="651"/>
      <c r="CT649" s="651"/>
      <c r="CU649" s="651"/>
      <c r="CV649" s="651"/>
      <c r="CW649" s="651"/>
      <c r="CX649" s="651"/>
      <c r="CY649" s="651"/>
      <c r="CZ649" s="651"/>
      <c r="DA649" s="651"/>
      <c r="DB649" s="651"/>
      <c r="DC649" s="651"/>
      <c r="DD649" s="651"/>
      <c r="DE649" s="651"/>
      <c r="DF649" s="651"/>
      <c r="DG649" s="651"/>
      <c r="DH649" s="651"/>
      <c r="DI649" s="651"/>
      <c r="DJ649" s="651"/>
      <c r="DK649" s="651"/>
      <c r="DL649" s="651"/>
      <c r="DM649" s="651"/>
      <c r="DN649" s="651"/>
      <c r="DO649" s="651"/>
      <c r="DP649" s="651"/>
      <c r="DQ649" s="651"/>
      <c r="DR649" s="651"/>
      <c r="DS649" s="651"/>
      <c r="DT649" s="651"/>
      <c r="DU649" s="651"/>
      <c r="DV649" s="651"/>
      <c r="DW649" s="651"/>
      <c r="DX649" s="651"/>
      <c r="DY649" s="651"/>
    </row>
    <row r="650" ht="12.0" customHeight="1">
      <c r="A650" s="651"/>
      <c r="B650" s="651"/>
      <c r="C650" s="651"/>
      <c r="D650" s="651"/>
      <c r="E650" s="651"/>
      <c r="F650" s="651"/>
      <c r="G650" s="651"/>
      <c r="H650" s="651"/>
      <c r="I650" s="651"/>
      <c r="J650" s="651"/>
      <c r="K650" s="651"/>
      <c r="L650" s="651"/>
      <c r="M650" s="651"/>
      <c r="N650" s="651"/>
      <c r="O650" s="651"/>
      <c r="P650" s="651"/>
      <c r="Q650" s="651"/>
      <c r="R650" s="651"/>
      <c r="S650" s="651"/>
      <c r="T650" s="651"/>
      <c r="U650" s="651"/>
      <c r="V650" s="651"/>
      <c r="W650" s="651"/>
      <c r="X650" s="651"/>
      <c r="Y650" s="651"/>
      <c r="Z650" s="651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651"/>
      <c r="BL650" s="651"/>
      <c r="BM650" s="651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  <c r="BX650" s="651"/>
      <c r="BY650" s="651"/>
      <c r="BZ650" s="651"/>
      <c r="CA650" s="651"/>
      <c r="CB650" s="651"/>
      <c r="CC650" s="651"/>
      <c r="CD650" s="651"/>
      <c r="CE650" s="651"/>
      <c r="CF650" s="651"/>
      <c r="CG650" s="651"/>
      <c r="CH650" s="651"/>
      <c r="CI650" s="651"/>
      <c r="CJ650" s="651"/>
      <c r="CK650" s="651"/>
      <c r="CL650" s="651"/>
      <c r="CM650" s="651"/>
      <c r="CN650" s="651"/>
      <c r="CO650" s="651"/>
      <c r="CP650" s="651"/>
      <c r="CQ650" s="651"/>
      <c r="CR650" s="651"/>
      <c r="CS650" s="651"/>
      <c r="CT650" s="651"/>
      <c r="CU650" s="651"/>
      <c r="CV650" s="651"/>
      <c r="CW650" s="651"/>
      <c r="CX650" s="651"/>
      <c r="CY650" s="651"/>
      <c r="CZ650" s="651"/>
      <c r="DA650" s="651"/>
      <c r="DB650" s="651"/>
      <c r="DC650" s="651"/>
      <c r="DD650" s="651"/>
      <c r="DE650" s="651"/>
      <c r="DF650" s="651"/>
      <c r="DG650" s="651"/>
      <c r="DH650" s="651"/>
      <c r="DI650" s="651"/>
      <c r="DJ650" s="651"/>
      <c r="DK650" s="651"/>
      <c r="DL650" s="651"/>
      <c r="DM650" s="651"/>
      <c r="DN650" s="651"/>
      <c r="DO650" s="651"/>
      <c r="DP650" s="651"/>
      <c r="DQ650" s="651"/>
      <c r="DR650" s="651"/>
      <c r="DS650" s="651"/>
      <c r="DT650" s="651"/>
      <c r="DU650" s="651"/>
      <c r="DV650" s="651"/>
      <c r="DW650" s="651"/>
      <c r="DX650" s="651"/>
      <c r="DY650" s="651"/>
    </row>
    <row r="651" ht="12.0" customHeight="1">
      <c r="A651" s="651"/>
      <c r="B651" s="651"/>
      <c r="C651" s="651"/>
      <c r="D651" s="651"/>
      <c r="E651" s="651"/>
      <c r="F651" s="651"/>
      <c r="G651" s="651"/>
      <c r="H651" s="651"/>
      <c r="I651" s="651"/>
      <c r="J651" s="651"/>
      <c r="K651" s="651"/>
      <c r="L651" s="651"/>
      <c r="M651" s="651"/>
      <c r="N651" s="651"/>
      <c r="O651" s="651"/>
      <c r="P651" s="651"/>
      <c r="Q651" s="651"/>
      <c r="R651" s="651"/>
      <c r="S651" s="651"/>
      <c r="T651" s="651"/>
      <c r="U651" s="651"/>
      <c r="V651" s="651"/>
      <c r="W651" s="651"/>
      <c r="X651" s="651"/>
      <c r="Y651" s="651"/>
      <c r="Z651" s="651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51"/>
      <c r="BL651" s="651"/>
      <c r="BM651" s="651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  <c r="BX651" s="651"/>
      <c r="BY651" s="651"/>
      <c r="BZ651" s="651"/>
      <c r="CA651" s="651"/>
      <c r="CB651" s="651"/>
      <c r="CC651" s="651"/>
      <c r="CD651" s="651"/>
      <c r="CE651" s="651"/>
      <c r="CF651" s="651"/>
      <c r="CG651" s="651"/>
      <c r="CH651" s="651"/>
      <c r="CI651" s="651"/>
      <c r="CJ651" s="651"/>
      <c r="CK651" s="651"/>
      <c r="CL651" s="651"/>
      <c r="CM651" s="651"/>
      <c r="CN651" s="651"/>
      <c r="CO651" s="651"/>
      <c r="CP651" s="651"/>
      <c r="CQ651" s="651"/>
      <c r="CR651" s="651"/>
      <c r="CS651" s="651"/>
      <c r="CT651" s="651"/>
      <c r="CU651" s="651"/>
      <c r="CV651" s="651"/>
      <c r="CW651" s="651"/>
      <c r="CX651" s="651"/>
      <c r="CY651" s="651"/>
      <c r="CZ651" s="651"/>
      <c r="DA651" s="651"/>
      <c r="DB651" s="651"/>
      <c r="DC651" s="651"/>
      <c r="DD651" s="651"/>
      <c r="DE651" s="651"/>
      <c r="DF651" s="651"/>
      <c r="DG651" s="651"/>
      <c r="DH651" s="651"/>
      <c r="DI651" s="651"/>
      <c r="DJ651" s="651"/>
      <c r="DK651" s="651"/>
      <c r="DL651" s="651"/>
      <c r="DM651" s="651"/>
      <c r="DN651" s="651"/>
      <c r="DO651" s="651"/>
      <c r="DP651" s="651"/>
      <c r="DQ651" s="651"/>
      <c r="DR651" s="651"/>
      <c r="DS651" s="651"/>
      <c r="DT651" s="651"/>
      <c r="DU651" s="651"/>
      <c r="DV651" s="651"/>
      <c r="DW651" s="651"/>
      <c r="DX651" s="651"/>
      <c r="DY651" s="651"/>
    </row>
    <row r="652" ht="12.0" customHeight="1">
      <c r="A652" s="651"/>
      <c r="B652" s="651"/>
      <c r="C652" s="651"/>
      <c r="D652" s="651"/>
      <c r="E652" s="651"/>
      <c r="F652" s="651"/>
      <c r="G652" s="651"/>
      <c r="H652" s="651"/>
      <c r="I652" s="651"/>
      <c r="J652" s="651"/>
      <c r="K652" s="651"/>
      <c r="L652" s="651"/>
      <c r="M652" s="651"/>
      <c r="N652" s="651"/>
      <c r="O652" s="651"/>
      <c r="P652" s="651"/>
      <c r="Q652" s="651"/>
      <c r="R652" s="651"/>
      <c r="S652" s="651"/>
      <c r="T652" s="651"/>
      <c r="U652" s="651"/>
      <c r="V652" s="651"/>
      <c r="W652" s="651"/>
      <c r="X652" s="651"/>
      <c r="Y652" s="651"/>
      <c r="Z652" s="651"/>
      <c r="AA652" s="651"/>
      <c r="AB652" s="651"/>
      <c r="AC652" s="651"/>
      <c r="AD652" s="651"/>
      <c r="AE652" s="651"/>
      <c r="AF652" s="651"/>
      <c r="AG652" s="651"/>
      <c r="AH652" s="651"/>
      <c r="AI652" s="651"/>
      <c r="AJ652" s="651"/>
      <c r="AK652" s="651"/>
      <c r="AL652" s="651"/>
      <c r="AM652" s="651"/>
      <c r="AN652" s="651"/>
      <c r="AO652" s="651"/>
      <c r="AP652" s="651"/>
      <c r="AQ652" s="651"/>
      <c r="AR652" s="651"/>
      <c r="AS652" s="651"/>
      <c r="AT652" s="651"/>
      <c r="AU652" s="651"/>
      <c r="AV652" s="651"/>
      <c r="AW652" s="651"/>
      <c r="AX652" s="651"/>
      <c r="AY652" s="651"/>
      <c r="AZ652" s="651"/>
      <c r="BA652" s="651"/>
      <c r="BB652" s="651"/>
      <c r="BC652" s="651"/>
      <c r="BD652" s="651"/>
      <c r="BE652" s="651"/>
      <c r="BF652" s="651"/>
      <c r="BG652" s="651"/>
      <c r="BH652" s="651"/>
      <c r="BI652" s="651"/>
      <c r="BJ652" s="651"/>
      <c r="BK652" s="651"/>
      <c r="BL652" s="651"/>
      <c r="BM652" s="651"/>
      <c r="BN652" s="651"/>
      <c r="BO652" s="651"/>
      <c r="BP652" s="651"/>
      <c r="BQ652" s="651"/>
      <c r="BR652" s="651"/>
      <c r="BS652" s="651"/>
      <c r="BT652" s="651"/>
      <c r="BU652" s="651"/>
      <c r="BV652" s="651"/>
      <c r="BW652" s="651"/>
      <c r="BX652" s="651"/>
      <c r="BY652" s="651"/>
      <c r="BZ652" s="651"/>
      <c r="CA652" s="651"/>
      <c r="CB652" s="651"/>
      <c r="CC652" s="651"/>
      <c r="CD652" s="651"/>
      <c r="CE652" s="651"/>
      <c r="CF652" s="651"/>
      <c r="CG652" s="651"/>
      <c r="CH652" s="651"/>
      <c r="CI652" s="651"/>
      <c r="CJ652" s="651"/>
      <c r="CK652" s="651"/>
      <c r="CL652" s="651"/>
      <c r="CM652" s="651"/>
      <c r="CN652" s="651"/>
      <c r="CO652" s="651"/>
      <c r="CP652" s="651"/>
      <c r="CQ652" s="651"/>
      <c r="CR652" s="651"/>
      <c r="CS652" s="651"/>
      <c r="CT652" s="651"/>
      <c r="CU652" s="651"/>
      <c r="CV652" s="651"/>
      <c r="CW652" s="651"/>
      <c r="CX652" s="651"/>
      <c r="CY652" s="651"/>
      <c r="CZ652" s="651"/>
      <c r="DA652" s="651"/>
      <c r="DB652" s="651"/>
      <c r="DC652" s="651"/>
      <c r="DD652" s="651"/>
      <c r="DE652" s="651"/>
      <c r="DF652" s="651"/>
      <c r="DG652" s="651"/>
      <c r="DH652" s="651"/>
      <c r="DI652" s="651"/>
      <c r="DJ652" s="651"/>
      <c r="DK652" s="651"/>
      <c r="DL652" s="651"/>
      <c r="DM652" s="651"/>
      <c r="DN652" s="651"/>
      <c r="DO652" s="651"/>
      <c r="DP652" s="651"/>
      <c r="DQ652" s="651"/>
      <c r="DR652" s="651"/>
      <c r="DS652" s="651"/>
      <c r="DT652" s="651"/>
      <c r="DU652" s="651"/>
      <c r="DV652" s="651"/>
      <c r="DW652" s="651"/>
      <c r="DX652" s="651"/>
      <c r="DY652" s="651"/>
    </row>
    <row r="653" ht="12.0" customHeight="1">
      <c r="A653" s="651"/>
      <c r="B653" s="651"/>
      <c r="C653" s="651"/>
      <c r="D653" s="651"/>
      <c r="E653" s="651"/>
      <c r="F653" s="651"/>
      <c r="G653" s="651"/>
      <c r="H653" s="651"/>
      <c r="I653" s="651"/>
      <c r="J653" s="651"/>
      <c r="K653" s="651"/>
      <c r="L653" s="651"/>
      <c r="M653" s="651"/>
      <c r="N653" s="651"/>
      <c r="O653" s="651"/>
      <c r="P653" s="651"/>
      <c r="Q653" s="651"/>
      <c r="R653" s="651"/>
      <c r="S653" s="651"/>
      <c r="T653" s="651"/>
      <c r="U653" s="651"/>
      <c r="V653" s="651"/>
      <c r="W653" s="651"/>
      <c r="X653" s="651"/>
      <c r="Y653" s="651"/>
      <c r="Z653" s="651"/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651"/>
      <c r="BL653" s="651"/>
      <c r="BM653" s="651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  <c r="BX653" s="651"/>
      <c r="BY653" s="651"/>
      <c r="BZ653" s="651"/>
      <c r="CA653" s="651"/>
      <c r="CB653" s="651"/>
      <c r="CC653" s="651"/>
      <c r="CD653" s="651"/>
      <c r="CE653" s="651"/>
      <c r="CF653" s="651"/>
      <c r="CG653" s="651"/>
      <c r="CH653" s="651"/>
      <c r="CI653" s="651"/>
      <c r="CJ653" s="651"/>
      <c r="CK653" s="651"/>
      <c r="CL653" s="651"/>
      <c r="CM653" s="651"/>
      <c r="CN653" s="651"/>
      <c r="CO653" s="651"/>
      <c r="CP653" s="651"/>
      <c r="CQ653" s="651"/>
      <c r="CR653" s="651"/>
      <c r="CS653" s="651"/>
      <c r="CT653" s="651"/>
      <c r="CU653" s="651"/>
      <c r="CV653" s="651"/>
      <c r="CW653" s="651"/>
      <c r="CX653" s="651"/>
      <c r="CY653" s="651"/>
      <c r="CZ653" s="651"/>
      <c r="DA653" s="651"/>
      <c r="DB653" s="651"/>
      <c r="DC653" s="651"/>
      <c r="DD653" s="651"/>
      <c r="DE653" s="651"/>
      <c r="DF653" s="651"/>
      <c r="DG653" s="651"/>
      <c r="DH653" s="651"/>
      <c r="DI653" s="651"/>
      <c r="DJ653" s="651"/>
      <c r="DK653" s="651"/>
      <c r="DL653" s="651"/>
      <c r="DM653" s="651"/>
      <c r="DN653" s="651"/>
      <c r="DO653" s="651"/>
      <c r="DP653" s="651"/>
      <c r="DQ653" s="651"/>
      <c r="DR653" s="651"/>
      <c r="DS653" s="651"/>
      <c r="DT653" s="651"/>
      <c r="DU653" s="651"/>
      <c r="DV653" s="651"/>
      <c r="DW653" s="651"/>
      <c r="DX653" s="651"/>
      <c r="DY653" s="651"/>
    </row>
    <row r="654" ht="12.0" customHeight="1">
      <c r="A654" s="651"/>
      <c r="B654" s="651"/>
      <c r="C654" s="651"/>
      <c r="D654" s="651"/>
      <c r="E654" s="651"/>
      <c r="F654" s="651"/>
      <c r="G654" s="651"/>
      <c r="H654" s="651"/>
      <c r="I654" s="651"/>
      <c r="J654" s="651"/>
      <c r="K654" s="651"/>
      <c r="L654" s="651"/>
      <c r="M654" s="651"/>
      <c r="N654" s="651"/>
      <c r="O654" s="651"/>
      <c r="P654" s="651"/>
      <c r="Q654" s="651"/>
      <c r="R654" s="651"/>
      <c r="S654" s="651"/>
      <c r="T654" s="651"/>
      <c r="U654" s="651"/>
      <c r="V654" s="651"/>
      <c r="W654" s="651"/>
      <c r="X654" s="651"/>
      <c r="Y654" s="651"/>
      <c r="Z654" s="651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651"/>
      <c r="BL654" s="651"/>
      <c r="BM654" s="651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  <c r="BX654" s="651"/>
      <c r="BY654" s="651"/>
      <c r="BZ654" s="651"/>
      <c r="CA654" s="651"/>
      <c r="CB654" s="651"/>
      <c r="CC654" s="651"/>
      <c r="CD654" s="651"/>
      <c r="CE654" s="651"/>
      <c r="CF654" s="651"/>
      <c r="CG654" s="651"/>
      <c r="CH654" s="651"/>
      <c r="CI654" s="651"/>
      <c r="CJ654" s="651"/>
      <c r="CK654" s="651"/>
      <c r="CL654" s="651"/>
      <c r="CM654" s="651"/>
      <c r="CN654" s="651"/>
      <c r="CO654" s="651"/>
      <c r="CP654" s="651"/>
      <c r="CQ654" s="651"/>
      <c r="CR654" s="651"/>
      <c r="CS654" s="651"/>
      <c r="CT654" s="651"/>
      <c r="CU654" s="651"/>
      <c r="CV654" s="651"/>
      <c r="CW654" s="651"/>
      <c r="CX654" s="651"/>
      <c r="CY654" s="651"/>
      <c r="CZ654" s="651"/>
      <c r="DA654" s="651"/>
      <c r="DB654" s="651"/>
      <c r="DC654" s="651"/>
      <c r="DD654" s="651"/>
      <c r="DE654" s="651"/>
      <c r="DF654" s="651"/>
      <c r="DG654" s="651"/>
      <c r="DH654" s="651"/>
      <c r="DI654" s="651"/>
      <c r="DJ654" s="651"/>
      <c r="DK654" s="651"/>
      <c r="DL654" s="651"/>
      <c r="DM654" s="651"/>
      <c r="DN654" s="651"/>
      <c r="DO654" s="651"/>
      <c r="DP654" s="651"/>
      <c r="DQ654" s="651"/>
      <c r="DR654" s="651"/>
      <c r="DS654" s="651"/>
      <c r="DT654" s="651"/>
      <c r="DU654" s="651"/>
      <c r="DV654" s="651"/>
      <c r="DW654" s="651"/>
      <c r="DX654" s="651"/>
      <c r="DY654" s="651"/>
    </row>
    <row r="655" ht="12.0" customHeight="1">
      <c r="A655" s="651"/>
      <c r="B655" s="651"/>
      <c r="C655" s="651"/>
      <c r="D655" s="651"/>
      <c r="E655" s="651"/>
      <c r="F655" s="651"/>
      <c r="G655" s="651"/>
      <c r="H655" s="651"/>
      <c r="I655" s="651"/>
      <c r="J655" s="651"/>
      <c r="K655" s="651"/>
      <c r="L655" s="651"/>
      <c r="M655" s="651"/>
      <c r="N655" s="651"/>
      <c r="O655" s="651"/>
      <c r="P655" s="651"/>
      <c r="Q655" s="651"/>
      <c r="R655" s="651"/>
      <c r="S655" s="651"/>
      <c r="T655" s="651"/>
      <c r="U655" s="651"/>
      <c r="V655" s="651"/>
      <c r="W655" s="651"/>
      <c r="X655" s="651"/>
      <c r="Y655" s="651"/>
      <c r="Z655" s="651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651"/>
      <c r="BL655" s="651"/>
      <c r="BM655" s="651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  <c r="BX655" s="651"/>
      <c r="BY655" s="651"/>
      <c r="BZ655" s="651"/>
      <c r="CA655" s="651"/>
      <c r="CB655" s="651"/>
      <c r="CC655" s="651"/>
      <c r="CD655" s="651"/>
      <c r="CE655" s="651"/>
      <c r="CF655" s="651"/>
      <c r="CG655" s="651"/>
      <c r="CH655" s="651"/>
      <c r="CI655" s="651"/>
      <c r="CJ655" s="651"/>
      <c r="CK655" s="651"/>
      <c r="CL655" s="651"/>
      <c r="CM655" s="651"/>
      <c r="CN655" s="651"/>
      <c r="CO655" s="651"/>
      <c r="CP655" s="651"/>
      <c r="CQ655" s="651"/>
      <c r="CR655" s="651"/>
      <c r="CS655" s="651"/>
      <c r="CT655" s="651"/>
      <c r="CU655" s="651"/>
      <c r="CV655" s="651"/>
      <c r="CW655" s="651"/>
      <c r="CX655" s="651"/>
      <c r="CY655" s="651"/>
      <c r="CZ655" s="651"/>
      <c r="DA655" s="651"/>
      <c r="DB655" s="651"/>
      <c r="DC655" s="651"/>
      <c r="DD655" s="651"/>
      <c r="DE655" s="651"/>
      <c r="DF655" s="651"/>
      <c r="DG655" s="651"/>
      <c r="DH655" s="651"/>
      <c r="DI655" s="651"/>
      <c r="DJ655" s="651"/>
      <c r="DK655" s="651"/>
      <c r="DL655" s="651"/>
      <c r="DM655" s="651"/>
      <c r="DN655" s="651"/>
      <c r="DO655" s="651"/>
      <c r="DP655" s="651"/>
      <c r="DQ655" s="651"/>
      <c r="DR655" s="651"/>
      <c r="DS655" s="651"/>
      <c r="DT655" s="651"/>
      <c r="DU655" s="651"/>
      <c r="DV655" s="651"/>
      <c r="DW655" s="651"/>
      <c r="DX655" s="651"/>
      <c r="DY655" s="651"/>
    </row>
    <row r="656" ht="12.0" customHeight="1">
      <c r="A656" s="651"/>
      <c r="B656" s="651"/>
      <c r="C656" s="651"/>
      <c r="D656" s="651"/>
      <c r="E656" s="651"/>
      <c r="F656" s="651"/>
      <c r="G656" s="651"/>
      <c r="H656" s="651"/>
      <c r="I656" s="651"/>
      <c r="J656" s="651"/>
      <c r="K656" s="651"/>
      <c r="L656" s="651"/>
      <c r="M656" s="651"/>
      <c r="N656" s="651"/>
      <c r="O656" s="651"/>
      <c r="P656" s="651"/>
      <c r="Q656" s="651"/>
      <c r="R656" s="651"/>
      <c r="S656" s="651"/>
      <c r="T656" s="651"/>
      <c r="U656" s="651"/>
      <c r="V656" s="651"/>
      <c r="W656" s="651"/>
      <c r="X656" s="651"/>
      <c r="Y656" s="651"/>
      <c r="Z656" s="651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51"/>
      <c r="BL656" s="651"/>
      <c r="BM656" s="651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  <c r="BX656" s="651"/>
      <c r="BY656" s="651"/>
      <c r="BZ656" s="651"/>
      <c r="CA656" s="651"/>
      <c r="CB656" s="651"/>
      <c r="CC656" s="651"/>
      <c r="CD656" s="651"/>
      <c r="CE656" s="651"/>
      <c r="CF656" s="651"/>
      <c r="CG656" s="651"/>
      <c r="CH656" s="651"/>
      <c r="CI656" s="651"/>
      <c r="CJ656" s="651"/>
      <c r="CK656" s="651"/>
      <c r="CL656" s="651"/>
      <c r="CM656" s="651"/>
      <c r="CN656" s="651"/>
      <c r="CO656" s="651"/>
      <c r="CP656" s="651"/>
      <c r="CQ656" s="651"/>
      <c r="CR656" s="651"/>
      <c r="CS656" s="651"/>
      <c r="CT656" s="651"/>
      <c r="CU656" s="651"/>
      <c r="CV656" s="651"/>
      <c r="CW656" s="651"/>
      <c r="CX656" s="651"/>
      <c r="CY656" s="651"/>
      <c r="CZ656" s="651"/>
      <c r="DA656" s="651"/>
      <c r="DB656" s="651"/>
      <c r="DC656" s="651"/>
      <c r="DD656" s="651"/>
      <c r="DE656" s="651"/>
      <c r="DF656" s="651"/>
      <c r="DG656" s="651"/>
      <c r="DH656" s="651"/>
      <c r="DI656" s="651"/>
      <c r="DJ656" s="651"/>
      <c r="DK656" s="651"/>
      <c r="DL656" s="651"/>
      <c r="DM656" s="651"/>
      <c r="DN656" s="651"/>
      <c r="DO656" s="651"/>
      <c r="DP656" s="651"/>
      <c r="DQ656" s="651"/>
      <c r="DR656" s="651"/>
      <c r="DS656" s="651"/>
      <c r="DT656" s="651"/>
      <c r="DU656" s="651"/>
      <c r="DV656" s="651"/>
      <c r="DW656" s="651"/>
      <c r="DX656" s="651"/>
      <c r="DY656" s="651"/>
    </row>
    <row r="657" ht="12.0" customHeight="1">
      <c r="A657" s="651"/>
      <c r="B657" s="651"/>
      <c r="C657" s="651"/>
      <c r="D657" s="651"/>
      <c r="E657" s="651"/>
      <c r="F657" s="651"/>
      <c r="G657" s="651"/>
      <c r="H657" s="651"/>
      <c r="I657" s="651"/>
      <c r="J657" s="651"/>
      <c r="K657" s="651"/>
      <c r="L657" s="651"/>
      <c r="M657" s="651"/>
      <c r="N657" s="651"/>
      <c r="O657" s="651"/>
      <c r="P657" s="651"/>
      <c r="Q657" s="651"/>
      <c r="R657" s="651"/>
      <c r="S657" s="651"/>
      <c r="T657" s="651"/>
      <c r="U657" s="651"/>
      <c r="V657" s="651"/>
      <c r="W657" s="651"/>
      <c r="X657" s="651"/>
      <c r="Y657" s="651"/>
      <c r="Z657" s="651"/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651"/>
      <c r="BL657" s="651"/>
      <c r="BM657" s="651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  <c r="BX657" s="651"/>
      <c r="BY657" s="651"/>
      <c r="BZ657" s="651"/>
      <c r="CA657" s="651"/>
      <c r="CB657" s="651"/>
      <c r="CC657" s="651"/>
      <c r="CD657" s="651"/>
      <c r="CE657" s="651"/>
      <c r="CF657" s="651"/>
      <c r="CG657" s="651"/>
      <c r="CH657" s="651"/>
      <c r="CI657" s="651"/>
      <c r="CJ657" s="651"/>
      <c r="CK657" s="651"/>
      <c r="CL657" s="651"/>
      <c r="CM657" s="651"/>
      <c r="CN657" s="651"/>
      <c r="CO657" s="651"/>
      <c r="CP657" s="651"/>
      <c r="CQ657" s="651"/>
      <c r="CR657" s="651"/>
      <c r="CS657" s="651"/>
      <c r="CT657" s="651"/>
      <c r="CU657" s="651"/>
      <c r="CV657" s="651"/>
      <c r="CW657" s="651"/>
      <c r="CX657" s="651"/>
      <c r="CY657" s="651"/>
      <c r="CZ657" s="651"/>
      <c r="DA657" s="651"/>
      <c r="DB657" s="651"/>
      <c r="DC657" s="651"/>
      <c r="DD657" s="651"/>
      <c r="DE657" s="651"/>
      <c r="DF657" s="651"/>
      <c r="DG657" s="651"/>
      <c r="DH657" s="651"/>
      <c r="DI657" s="651"/>
      <c r="DJ657" s="651"/>
      <c r="DK657" s="651"/>
      <c r="DL657" s="651"/>
      <c r="DM657" s="651"/>
      <c r="DN657" s="651"/>
      <c r="DO657" s="651"/>
      <c r="DP657" s="651"/>
      <c r="DQ657" s="651"/>
      <c r="DR657" s="651"/>
      <c r="DS657" s="651"/>
      <c r="DT657" s="651"/>
      <c r="DU657" s="651"/>
      <c r="DV657" s="651"/>
      <c r="DW657" s="651"/>
      <c r="DX657" s="651"/>
      <c r="DY657" s="651"/>
    </row>
    <row r="658" ht="12.0" customHeight="1">
      <c r="A658" s="651"/>
      <c r="B658" s="651"/>
      <c r="C658" s="651"/>
      <c r="D658" s="651"/>
      <c r="E658" s="651"/>
      <c r="F658" s="651"/>
      <c r="G658" s="651"/>
      <c r="H658" s="651"/>
      <c r="I658" s="651"/>
      <c r="J658" s="651"/>
      <c r="K658" s="651"/>
      <c r="L658" s="651"/>
      <c r="M658" s="651"/>
      <c r="N658" s="651"/>
      <c r="O658" s="651"/>
      <c r="P658" s="651"/>
      <c r="Q658" s="651"/>
      <c r="R658" s="651"/>
      <c r="S658" s="651"/>
      <c r="T658" s="651"/>
      <c r="U658" s="651"/>
      <c r="V658" s="651"/>
      <c r="W658" s="651"/>
      <c r="X658" s="651"/>
      <c r="Y658" s="651"/>
      <c r="Z658" s="651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651"/>
      <c r="BL658" s="651"/>
      <c r="BM658" s="651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  <c r="BX658" s="651"/>
      <c r="BY658" s="651"/>
      <c r="BZ658" s="651"/>
      <c r="CA658" s="651"/>
      <c r="CB658" s="651"/>
      <c r="CC658" s="651"/>
      <c r="CD658" s="651"/>
      <c r="CE658" s="651"/>
      <c r="CF658" s="651"/>
      <c r="CG658" s="651"/>
      <c r="CH658" s="651"/>
      <c r="CI658" s="651"/>
      <c r="CJ658" s="651"/>
      <c r="CK658" s="651"/>
      <c r="CL658" s="651"/>
      <c r="CM658" s="651"/>
      <c r="CN658" s="651"/>
      <c r="CO658" s="651"/>
      <c r="CP658" s="651"/>
      <c r="CQ658" s="651"/>
      <c r="CR658" s="651"/>
      <c r="CS658" s="651"/>
      <c r="CT658" s="651"/>
      <c r="CU658" s="651"/>
      <c r="CV658" s="651"/>
      <c r="CW658" s="651"/>
      <c r="CX658" s="651"/>
      <c r="CY658" s="651"/>
      <c r="CZ658" s="651"/>
      <c r="DA658" s="651"/>
      <c r="DB658" s="651"/>
      <c r="DC658" s="651"/>
      <c r="DD658" s="651"/>
      <c r="DE658" s="651"/>
      <c r="DF658" s="651"/>
      <c r="DG658" s="651"/>
      <c r="DH658" s="651"/>
      <c r="DI658" s="651"/>
      <c r="DJ658" s="651"/>
      <c r="DK658" s="651"/>
      <c r="DL658" s="651"/>
      <c r="DM658" s="651"/>
      <c r="DN658" s="651"/>
      <c r="DO658" s="651"/>
      <c r="DP658" s="651"/>
      <c r="DQ658" s="651"/>
      <c r="DR658" s="651"/>
      <c r="DS658" s="651"/>
      <c r="DT658" s="651"/>
      <c r="DU658" s="651"/>
      <c r="DV658" s="651"/>
      <c r="DW658" s="651"/>
      <c r="DX658" s="651"/>
      <c r="DY658" s="651"/>
    </row>
    <row r="659" ht="12.0" customHeight="1">
      <c r="A659" s="651"/>
      <c r="B659" s="651"/>
      <c r="C659" s="651"/>
      <c r="D659" s="651"/>
      <c r="E659" s="651"/>
      <c r="F659" s="651"/>
      <c r="G659" s="651"/>
      <c r="H659" s="651"/>
      <c r="I659" s="651"/>
      <c r="J659" s="651"/>
      <c r="K659" s="651"/>
      <c r="L659" s="651"/>
      <c r="M659" s="651"/>
      <c r="N659" s="651"/>
      <c r="O659" s="651"/>
      <c r="P659" s="651"/>
      <c r="Q659" s="651"/>
      <c r="R659" s="651"/>
      <c r="S659" s="651"/>
      <c r="T659" s="651"/>
      <c r="U659" s="651"/>
      <c r="V659" s="651"/>
      <c r="W659" s="651"/>
      <c r="X659" s="651"/>
      <c r="Y659" s="651"/>
      <c r="Z659" s="651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651"/>
      <c r="BL659" s="651"/>
      <c r="BM659" s="651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  <c r="BX659" s="651"/>
      <c r="BY659" s="651"/>
      <c r="BZ659" s="651"/>
      <c r="CA659" s="651"/>
      <c r="CB659" s="651"/>
      <c r="CC659" s="651"/>
      <c r="CD659" s="651"/>
      <c r="CE659" s="651"/>
      <c r="CF659" s="651"/>
      <c r="CG659" s="651"/>
      <c r="CH659" s="651"/>
      <c r="CI659" s="651"/>
      <c r="CJ659" s="651"/>
      <c r="CK659" s="651"/>
      <c r="CL659" s="651"/>
      <c r="CM659" s="651"/>
      <c r="CN659" s="651"/>
      <c r="CO659" s="651"/>
      <c r="CP659" s="651"/>
      <c r="CQ659" s="651"/>
      <c r="CR659" s="651"/>
      <c r="CS659" s="651"/>
      <c r="CT659" s="651"/>
      <c r="CU659" s="651"/>
      <c r="CV659" s="651"/>
      <c r="CW659" s="651"/>
      <c r="CX659" s="651"/>
      <c r="CY659" s="651"/>
      <c r="CZ659" s="651"/>
      <c r="DA659" s="651"/>
      <c r="DB659" s="651"/>
      <c r="DC659" s="651"/>
      <c r="DD659" s="651"/>
      <c r="DE659" s="651"/>
      <c r="DF659" s="651"/>
      <c r="DG659" s="651"/>
      <c r="DH659" s="651"/>
      <c r="DI659" s="651"/>
      <c r="DJ659" s="651"/>
      <c r="DK659" s="651"/>
      <c r="DL659" s="651"/>
      <c r="DM659" s="651"/>
      <c r="DN659" s="651"/>
      <c r="DO659" s="651"/>
      <c r="DP659" s="651"/>
      <c r="DQ659" s="651"/>
      <c r="DR659" s="651"/>
      <c r="DS659" s="651"/>
      <c r="DT659" s="651"/>
      <c r="DU659" s="651"/>
      <c r="DV659" s="651"/>
      <c r="DW659" s="651"/>
      <c r="DX659" s="651"/>
      <c r="DY659" s="651"/>
    </row>
    <row r="660" ht="12.0" customHeight="1">
      <c r="A660" s="651"/>
      <c r="B660" s="651"/>
      <c r="C660" s="651"/>
      <c r="D660" s="651"/>
      <c r="E660" s="651"/>
      <c r="F660" s="651"/>
      <c r="G660" s="651"/>
      <c r="H660" s="651"/>
      <c r="I660" s="651"/>
      <c r="J660" s="651"/>
      <c r="K660" s="651"/>
      <c r="L660" s="651"/>
      <c r="M660" s="651"/>
      <c r="N660" s="651"/>
      <c r="O660" s="651"/>
      <c r="P660" s="651"/>
      <c r="Q660" s="651"/>
      <c r="R660" s="651"/>
      <c r="S660" s="651"/>
      <c r="T660" s="651"/>
      <c r="U660" s="651"/>
      <c r="V660" s="651"/>
      <c r="W660" s="651"/>
      <c r="X660" s="651"/>
      <c r="Y660" s="651"/>
      <c r="Z660" s="651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51"/>
      <c r="BL660" s="651"/>
      <c r="BM660" s="651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  <c r="BX660" s="651"/>
      <c r="BY660" s="651"/>
      <c r="BZ660" s="651"/>
      <c r="CA660" s="651"/>
      <c r="CB660" s="651"/>
      <c r="CC660" s="651"/>
      <c r="CD660" s="651"/>
      <c r="CE660" s="651"/>
      <c r="CF660" s="651"/>
      <c r="CG660" s="651"/>
      <c r="CH660" s="651"/>
      <c r="CI660" s="651"/>
      <c r="CJ660" s="651"/>
      <c r="CK660" s="651"/>
      <c r="CL660" s="651"/>
      <c r="CM660" s="651"/>
      <c r="CN660" s="651"/>
      <c r="CO660" s="651"/>
      <c r="CP660" s="651"/>
      <c r="CQ660" s="651"/>
      <c r="CR660" s="651"/>
      <c r="CS660" s="651"/>
      <c r="CT660" s="651"/>
      <c r="CU660" s="651"/>
      <c r="CV660" s="651"/>
      <c r="CW660" s="651"/>
      <c r="CX660" s="651"/>
      <c r="CY660" s="651"/>
      <c r="CZ660" s="651"/>
      <c r="DA660" s="651"/>
      <c r="DB660" s="651"/>
      <c r="DC660" s="651"/>
      <c r="DD660" s="651"/>
      <c r="DE660" s="651"/>
      <c r="DF660" s="651"/>
      <c r="DG660" s="651"/>
      <c r="DH660" s="651"/>
      <c r="DI660" s="651"/>
      <c r="DJ660" s="651"/>
      <c r="DK660" s="651"/>
      <c r="DL660" s="651"/>
      <c r="DM660" s="651"/>
      <c r="DN660" s="651"/>
      <c r="DO660" s="651"/>
      <c r="DP660" s="651"/>
      <c r="DQ660" s="651"/>
      <c r="DR660" s="651"/>
      <c r="DS660" s="651"/>
      <c r="DT660" s="651"/>
      <c r="DU660" s="651"/>
      <c r="DV660" s="651"/>
      <c r="DW660" s="651"/>
      <c r="DX660" s="651"/>
      <c r="DY660" s="651"/>
    </row>
    <row r="661" ht="12.0" customHeight="1">
      <c r="A661" s="651"/>
      <c r="B661" s="651"/>
      <c r="C661" s="651"/>
      <c r="D661" s="651"/>
      <c r="E661" s="651"/>
      <c r="F661" s="651"/>
      <c r="G661" s="651"/>
      <c r="H661" s="651"/>
      <c r="I661" s="651"/>
      <c r="J661" s="651"/>
      <c r="K661" s="651"/>
      <c r="L661" s="651"/>
      <c r="M661" s="651"/>
      <c r="N661" s="651"/>
      <c r="O661" s="651"/>
      <c r="P661" s="651"/>
      <c r="Q661" s="651"/>
      <c r="R661" s="651"/>
      <c r="S661" s="651"/>
      <c r="T661" s="651"/>
      <c r="U661" s="651"/>
      <c r="V661" s="651"/>
      <c r="W661" s="651"/>
      <c r="X661" s="651"/>
      <c r="Y661" s="651"/>
      <c r="Z661" s="651"/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651"/>
      <c r="BL661" s="651"/>
      <c r="BM661" s="651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  <c r="BX661" s="651"/>
      <c r="BY661" s="651"/>
      <c r="BZ661" s="651"/>
      <c r="CA661" s="651"/>
      <c r="CB661" s="651"/>
      <c r="CC661" s="651"/>
      <c r="CD661" s="651"/>
      <c r="CE661" s="651"/>
      <c r="CF661" s="651"/>
      <c r="CG661" s="651"/>
      <c r="CH661" s="651"/>
      <c r="CI661" s="651"/>
      <c r="CJ661" s="651"/>
      <c r="CK661" s="651"/>
      <c r="CL661" s="651"/>
      <c r="CM661" s="651"/>
      <c r="CN661" s="651"/>
      <c r="CO661" s="651"/>
      <c r="CP661" s="651"/>
      <c r="CQ661" s="651"/>
      <c r="CR661" s="651"/>
      <c r="CS661" s="651"/>
      <c r="CT661" s="651"/>
      <c r="CU661" s="651"/>
      <c r="CV661" s="651"/>
      <c r="CW661" s="651"/>
      <c r="CX661" s="651"/>
      <c r="CY661" s="651"/>
      <c r="CZ661" s="651"/>
      <c r="DA661" s="651"/>
      <c r="DB661" s="651"/>
      <c r="DC661" s="651"/>
      <c r="DD661" s="651"/>
      <c r="DE661" s="651"/>
      <c r="DF661" s="651"/>
      <c r="DG661" s="651"/>
      <c r="DH661" s="651"/>
      <c r="DI661" s="651"/>
      <c r="DJ661" s="651"/>
      <c r="DK661" s="651"/>
      <c r="DL661" s="651"/>
      <c r="DM661" s="651"/>
      <c r="DN661" s="651"/>
      <c r="DO661" s="651"/>
      <c r="DP661" s="651"/>
      <c r="DQ661" s="651"/>
      <c r="DR661" s="651"/>
      <c r="DS661" s="651"/>
      <c r="DT661" s="651"/>
      <c r="DU661" s="651"/>
      <c r="DV661" s="651"/>
      <c r="DW661" s="651"/>
      <c r="DX661" s="651"/>
      <c r="DY661" s="651"/>
    </row>
    <row r="662" ht="12.0" customHeight="1">
      <c r="A662" s="651"/>
      <c r="B662" s="651"/>
      <c r="C662" s="651"/>
      <c r="D662" s="651"/>
      <c r="E662" s="651"/>
      <c r="F662" s="651"/>
      <c r="G662" s="651"/>
      <c r="H662" s="651"/>
      <c r="I662" s="651"/>
      <c r="J662" s="651"/>
      <c r="K662" s="651"/>
      <c r="L662" s="651"/>
      <c r="M662" s="651"/>
      <c r="N662" s="651"/>
      <c r="O662" s="651"/>
      <c r="P662" s="651"/>
      <c r="Q662" s="651"/>
      <c r="R662" s="651"/>
      <c r="S662" s="651"/>
      <c r="T662" s="651"/>
      <c r="U662" s="651"/>
      <c r="V662" s="651"/>
      <c r="W662" s="651"/>
      <c r="X662" s="651"/>
      <c r="Y662" s="651"/>
      <c r="Z662" s="651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651"/>
      <c r="BL662" s="651"/>
      <c r="BM662" s="651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  <c r="BX662" s="651"/>
      <c r="BY662" s="651"/>
      <c r="BZ662" s="651"/>
      <c r="CA662" s="651"/>
      <c r="CB662" s="651"/>
      <c r="CC662" s="651"/>
      <c r="CD662" s="651"/>
      <c r="CE662" s="651"/>
      <c r="CF662" s="651"/>
      <c r="CG662" s="651"/>
      <c r="CH662" s="651"/>
      <c r="CI662" s="651"/>
      <c r="CJ662" s="651"/>
      <c r="CK662" s="651"/>
      <c r="CL662" s="651"/>
      <c r="CM662" s="651"/>
      <c r="CN662" s="651"/>
      <c r="CO662" s="651"/>
      <c r="CP662" s="651"/>
      <c r="CQ662" s="651"/>
      <c r="CR662" s="651"/>
      <c r="CS662" s="651"/>
      <c r="CT662" s="651"/>
      <c r="CU662" s="651"/>
      <c r="CV662" s="651"/>
      <c r="CW662" s="651"/>
      <c r="CX662" s="651"/>
      <c r="CY662" s="651"/>
      <c r="CZ662" s="651"/>
      <c r="DA662" s="651"/>
      <c r="DB662" s="651"/>
      <c r="DC662" s="651"/>
      <c r="DD662" s="651"/>
      <c r="DE662" s="651"/>
      <c r="DF662" s="651"/>
      <c r="DG662" s="651"/>
      <c r="DH662" s="651"/>
      <c r="DI662" s="651"/>
      <c r="DJ662" s="651"/>
      <c r="DK662" s="651"/>
      <c r="DL662" s="651"/>
      <c r="DM662" s="651"/>
      <c r="DN662" s="651"/>
      <c r="DO662" s="651"/>
      <c r="DP662" s="651"/>
      <c r="DQ662" s="651"/>
      <c r="DR662" s="651"/>
      <c r="DS662" s="651"/>
      <c r="DT662" s="651"/>
      <c r="DU662" s="651"/>
      <c r="DV662" s="651"/>
      <c r="DW662" s="651"/>
      <c r="DX662" s="651"/>
      <c r="DY662" s="651"/>
    </row>
    <row r="663" ht="12.0" customHeight="1">
      <c r="A663" s="651"/>
      <c r="B663" s="651"/>
      <c r="C663" s="651"/>
      <c r="D663" s="651"/>
      <c r="E663" s="651"/>
      <c r="F663" s="651"/>
      <c r="G663" s="651"/>
      <c r="H663" s="651"/>
      <c r="I663" s="651"/>
      <c r="J663" s="651"/>
      <c r="K663" s="651"/>
      <c r="L663" s="651"/>
      <c r="M663" s="651"/>
      <c r="N663" s="651"/>
      <c r="O663" s="651"/>
      <c r="P663" s="651"/>
      <c r="Q663" s="651"/>
      <c r="R663" s="651"/>
      <c r="S663" s="651"/>
      <c r="T663" s="651"/>
      <c r="U663" s="651"/>
      <c r="V663" s="651"/>
      <c r="W663" s="651"/>
      <c r="X663" s="651"/>
      <c r="Y663" s="651"/>
      <c r="Z663" s="651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651"/>
      <c r="BL663" s="651"/>
      <c r="BM663" s="651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  <c r="BX663" s="651"/>
      <c r="BY663" s="651"/>
      <c r="BZ663" s="651"/>
      <c r="CA663" s="651"/>
      <c r="CB663" s="651"/>
      <c r="CC663" s="651"/>
      <c r="CD663" s="651"/>
      <c r="CE663" s="651"/>
      <c r="CF663" s="651"/>
      <c r="CG663" s="651"/>
      <c r="CH663" s="651"/>
      <c r="CI663" s="651"/>
      <c r="CJ663" s="651"/>
      <c r="CK663" s="651"/>
      <c r="CL663" s="651"/>
      <c r="CM663" s="651"/>
      <c r="CN663" s="651"/>
      <c r="CO663" s="651"/>
      <c r="CP663" s="651"/>
      <c r="CQ663" s="651"/>
      <c r="CR663" s="651"/>
      <c r="CS663" s="651"/>
      <c r="CT663" s="651"/>
      <c r="CU663" s="651"/>
      <c r="CV663" s="651"/>
      <c r="CW663" s="651"/>
      <c r="CX663" s="651"/>
      <c r="CY663" s="651"/>
      <c r="CZ663" s="651"/>
      <c r="DA663" s="651"/>
      <c r="DB663" s="651"/>
      <c r="DC663" s="651"/>
      <c r="DD663" s="651"/>
      <c r="DE663" s="651"/>
      <c r="DF663" s="651"/>
      <c r="DG663" s="651"/>
      <c r="DH663" s="651"/>
      <c r="DI663" s="651"/>
      <c r="DJ663" s="651"/>
      <c r="DK663" s="651"/>
      <c r="DL663" s="651"/>
      <c r="DM663" s="651"/>
      <c r="DN663" s="651"/>
      <c r="DO663" s="651"/>
      <c r="DP663" s="651"/>
      <c r="DQ663" s="651"/>
      <c r="DR663" s="651"/>
      <c r="DS663" s="651"/>
      <c r="DT663" s="651"/>
      <c r="DU663" s="651"/>
      <c r="DV663" s="651"/>
      <c r="DW663" s="651"/>
      <c r="DX663" s="651"/>
      <c r="DY663" s="651"/>
    </row>
    <row r="664" ht="12.0" customHeight="1">
      <c r="A664" s="651"/>
      <c r="B664" s="651"/>
      <c r="C664" s="651"/>
      <c r="D664" s="651"/>
      <c r="E664" s="651"/>
      <c r="F664" s="651"/>
      <c r="G664" s="651"/>
      <c r="H664" s="651"/>
      <c r="I664" s="651"/>
      <c r="J664" s="651"/>
      <c r="K664" s="651"/>
      <c r="L664" s="651"/>
      <c r="M664" s="651"/>
      <c r="N664" s="651"/>
      <c r="O664" s="651"/>
      <c r="P664" s="651"/>
      <c r="Q664" s="651"/>
      <c r="R664" s="651"/>
      <c r="S664" s="651"/>
      <c r="T664" s="651"/>
      <c r="U664" s="651"/>
      <c r="V664" s="651"/>
      <c r="W664" s="651"/>
      <c r="X664" s="651"/>
      <c r="Y664" s="651"/>
      <c r="Z664" s="651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51"/>
      <c r="BL664" s="651"/>
      <c r="BM664" s="651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  <c r="BX664" s="651"/>
      <c r="BY664" s="651"/>
      <c r="BZ664" s="651"/>
      <c r="CA664" s="651"/>
      <c r="CB664" s="651"/>
      <c r="CC664" s="651"/>
      <c r="CD664" s="651"/>
      <c r="CE664" s="651"/>
      <c r="CF664" s="651"/>
      <c r="CG664" s="651"/>
      <c r="CH664" s="651"/>
      <c r="CI664" s="651"/>
      <c r="CJ664" s="651"/>
      <c r="CK664" s="651"/>
      <c r="CL664" s="651"/>
      <c r="CM664" s="651"/>
      <c r="CN664" s="651"/>
      <c r="CO664" s="651"/>
      <c r="CP664" s="651"/>
      <c r="CQ664" s="651"/>
      <c r="CR664" s="651"/>
      <c r="CS664" s="651"/>
      <c r="CT664" s="651"/>
      <c r="CU664" s="651"/>
      <c r="CV664" s="651"/>
      <c r="CW664" s="651"/>
      <c r="CX664" s="651"/>
      <c r="CY664" s="651"/>
      <c r="CZ664" s="651"/>
      <c r="DA664" s="651"/>
      <c r="DB664" s="651"/>
      <c r="DC664" s="651"/>
      <c r="DD664" s="651"/>
      <c r="DE664" s="651"/>
      <c r="DF664" s="651"/>
      <c r="DG664" s="651"/>
      <c r="DH664" s="651"/>
      <c r="DI664" s="651"/>
      <c r="DJ664" s="651"/>
      <c r="DK664" s="651"/>
      <c r="DL664" s="651"/>
      <c r="DM664" s="651"/>
      <c r="DN664" s="651"/>
      <c r="DO664" s="651"/>
      <c r="DP664" s="651"/>
      <c r="DQ664" s="651"/>
      <c r="DR664" s="651"/>
      <c r="DS664" s="651"/>
      <c r="DT664" s="651"/>
      <c r="DU664" s="651"/>
      <c r="DV664" s="651"/>
      <c r="DW664" s="651"/>
      <c r="DX664" s="651"/>
      <c r="DY664" s="651"/>
    </row>
    <row r="665" ht="12.0" customHeight="1">
      <c r="A665" s="651"/>
      <c r="B665" s="651"/>
      <c r="C665" s="651"/>
      <c r="D665" s="651"/>
      <c r="E665" s="651"/>
      <c r="F665" s="651"/>
      <c r="G665" s="651"/>
      <c r="H665" s="651"/>
      <c r="I665" s="651"/>
      <c r="J665" s="651"/>
      <c r="K665" s="651"/>
      <c r="L665" s="651"/>
      <c r="M665" s="651"/>
      <c r="N665" s="651"/>
      <c r="O665" s="651"/>
      <c r="P665" s="651"/>
      <c r="Q665" s="651"/>
      <c r="R665" s="651"/>
      <c r="S665" s="651"/>
      <c r="T665" s="651"/>
      <c r="U665" s="651"/>
      <c r="V665" s="651"/>
      <c r="W665" s="651"/>
      <c r="X665" s="651"/>
      <c r="Y665" s="651"/>
      <c r="Z665" s="651"/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651"/>
      <c r="BL665" s="651"/>
      <c r="BM665" s="651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  <c r="BX665" s="651"/>
      <c r="BY665" s="651"/>
      <c r="BZ665" s="651"/>
      <c r="CA665" s="651"/>
      <c r="CB665" s="651"/>
      <c r="CC665" s="651"/>
      <c r="CD665" s="651"/>
      <c r="CE665" s="651"/>
      <c r="CF665" s="651"/>
      <c r="CG665" s="651"/>
      <c r="CH665" s="651"/>
      <c r="CI665" s="651"/>
      <c r="CJ665" s="651"/>
      <c r="CK665" s="651"/>
      <c r="CL665" s="651"/>
      <c r="CM665" s="651"/>
      <c r="CN665" s="651"/>
      <c r="CO665" s="651"/>
      <c r="CP665" s="651"/>
      <c r="CQ665" s="651"/>
      <c r="CR665" s="651"/>
      <c r="CS665" s="651"/>
      <c r="CT665" s="651"/>
      <c r="CU665" s="651"/>
      <c r="CV665" s="651"/>
      <c r="CW665" s="651"/>
      <c r="CX665" s="651"/>
      <c r="CY665" s="651"/>
      <c r="CZ665" s="651"/>
      <c r="DA665" s="651"/>
      <c r="DB665" s="651"/>
      <c r="DC665" s="651"/>
      <c r="DD665" s="651"/>
      <c r="DE665" s="651"/>
      <c r="DF665" s="651"/>
      <c r="DG665" s="651"/>
      <c r="DH665" s="651"/>
      <c r="DI665" s="651"/>
      <c r="DJ665" s="651"/>
      <c r="DK665" s="651"/>
      <c r="DL665" s="651"/>
      <c r="DM665" s="651"/>
      <c r="DN665" s="651"/>
      <c r="DO665" s="651"/>
      <c r="DP665" s="651"/>
      <c r="DQ665" s="651"/>
      <c r="DR665" s="651"/>
      <c r="DS665" s="651"/>
      <c r="DT665" s="651"/>
      <c r="DU665" s="651"/>
      <c r="DV665" s="651"/>
      <c r="DW665" s="651"/>
      <c r="DX665" s="651"/>
      <c r="DY665" s="651"/>
    </row>
    <row r="666" ht="12.0" customHeight="1">
      <c r="A666" s="651"/>
      <c r="B666" s="651"/>
      <c r="C666" s="651"/>
      <c r="D666" s="651"/>
      <c r="E666" s="651"/>
      <c r="F666" s="651"/>
      <c r="G666" s="651"/>
      <c r="H666" s="651"/>
      <c r="I666" s="651"/>
      <c r="J666" s="651"/>
      <c r="K666" s="651"/>
      <c r="L666" s="651"/>
      <c r="M666" s="651"/>
      <c r="N666" s="651"/>
      <c r="O666" s="651"/>
      <c r="P666" s="651"/>
      <c r="Q666" s="651"/>
      <c r="R666" s="651"/>
      <c r="S666" s="651"/>
      <c r="T666" s="651"/>
      <c r="U666" s="651"/>
      <c r="V666" s="651"/>
      <c r="W666" s="651"/>
      <c r="X666" s="651"/>
      <c r="Y666" s="651"/>
      <c r="Z666" s="651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651"/>
      <c r="BL666" s="651"/>
      <c r="BM666" s="651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  <c r="BX666" s="651"/>
      <c r="BY666" s="651"/>
      <c r="BZ666" s="651"/>
      <c r="CA666" s="651"/>
      <c r="CB666" s="651"/>
      <c r="CC666" s="651"/>
      <c r="CD666" s="651"/>
      <c r="CE666" s="651"/>
      <c r="CF666" s="651"/>
      <c r="CG666" s="651"/>
      <c r="CH666" s="651"/>
      <c r="CI666" s="651"/>
      <c r="CJ666" s="651"/>
      <c r="CK666" s="651"/>
      <c r="CL666" s="651"/>
      <c r="CM666" s="651"/>
      <c r="CN666" s="651"/>
      <c r="CO666" s="651"/>
      <c r="CP666" s="651"/>
      <c r="CQ666" s="651"/>
      <c r="CR666" s="651"/>
      <c r="CS666" s="651"/>
      <c r="CT666" s="651"/>
      <c r="CU666" s="651"/>
      <c r="CV666" s="651"/>
      <c r="CW666" s="651"/>
      <c r="CX666" s="651"/>
      <c r="CY666" s="651"/>
      <c r="CZ666" s="651"/>
      <c r="DA666" s="651"/>
      <c r="DB666" s="651"/>
      <c r="DC666" s="651"/>
      <c r="DD666" s="651"/>
      <c r="DE666" s="651"/>
      <c r="DF666" s="651"/>
      <c r="DG666" s="651"/>
      <c r="DH666" s="651"/>
      <c r="DI666" s="651"/>
      <c r="DJ666" s="651"/>
      <c r="DK666" s="651"/>
      <c r="DL666" s="651"/>
      <c r="DM666" s="651"/>
      <c r="DN666" s="651"/>
      <c r="DO666" s="651"/>
      <c r="DP666" s="651"/>
      <c r="DQ666" s="651"/>
      <c r="DR666" s="651"/>
      <c r="DS666" s="651"/>
      <c r="DT666" s="651"/>
      <c r="DU666" s="651"/>
      <c r="DV666" s="651"/>
      <c r="DW666" s="651"/>
      <c r="DX666" s="651"/>
      <c r="DY666" s="651"/>
    </row>
    <row r="667" ht="12.0" customHeight="1">
      <c r="A667" s="651"/>
      <c r="B667" s="651"/>
      <c r="C667" s="651"/>
      <c r="D667" s="651"/>
      <c r="E667" s="651"/>
      <c r="F667" s="651"/>
      <c r="G667" s="651"/>
      <c r="H667" s="651"/>
      <c r="I667" s="651"/>
      <c r="J667" s="651"/>
      <c r="K667" s="651"/>
      <c r="L667" s="651"/>
      <c r="M667" s="651"/>
      <c r="N667" s="651"/>
      <c r="O667" s="651"/>
      <c r="P667" s="651"/>
      <c r="Q667" s="651"/>
      <c r="R667" s="651"/>
      <c r="S667" s="651"/>
      <c r="T667" s="651"/>
      <c r="U667" s="651"/>
      <c r="V667" s="651"/>
      <c r="W667" s="651"/>
      <c r="X667" s="651"/>
      <c r="Y667" s="651"/>
      <c r="Z667" s="651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651"/>
      <c r="BL667" s="651"/>
      <c r="BM667" s="651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  <c r="BX667" s="651"/>
      <c r="BY667" s="651"/>
      <c r="BZ667" s="651"/>
      <c r="CA667" s="651"/>
      <c r="CB667" s="651"/>
      <c r="CC667" s="651"/>
      <c r="CD667" s="651"/>
      <c r="CE667" s="651"/>
      <c r="CF667" s="651"/>
      <c r="CG667" s="651"/>
      <c r="CH667" s="651"/>
      <c r="CI667" s="651"/>
      <c r="CJ667" s="651"/>
      <c r="CK667" s="651"/>
      <c r="CL667" s="651"/>
      <c r="CM667" s="651"/>
      <c r="CN667" s="651"/>
      <c r="CO667" s="651"/>
      <c r="CP667" s="651"/>
      <c r="CQ667" s="651"/>
      <c r="CR667" s="651"/>
      <c r="CS667" s="651"/>
      <c r="CT667" s="651"/>
      <c r="CU667" s="651"/>
      <c r="CV667" s="651"/>
      <c r="CW667" s="651"/>
      <c r="CX667" s="651"/>
      <c r="CY667" s="651"/>
      <c r="CZ667" s="651"/>
      <c r="DA667" s="651"/>
      <c r="DB667" s="651"/>
      <c r="DC667" s="651"/>
      <c r="DD667" s="651"/>
      <c r="DE667" s="651"/>
      <c r="DF667" s="651"/>
      <c r="DG667" s="651"/>
      <c r="DH667" s="651"/>
      <c r="DI667" s="651"/>
      <c r="DJ667" s="651"/>
      <c r="DK667" s="651"/>
      <c r="DL667" s="651"/>
      <c r="DM667" s="651"/>
      <c r="DN667" s="651"/>
      <c r="DO667" s="651"/>
      <c r="DP667" s="651"/>
      <c r="DQ667" s="651"/>
      <c r="DR667" s="651"/>
      <c r="DS667" s="651"/>
      <c r="DT667" s="651"/>
      <c r="DU667" s="651"/>
      <c r="DV667" s="651"/>
      <c r="DW667" s="651"/>
      <c r="DX667" s="651"/>
      <c r="DY667" s="651"/>
    </row>
    <row r="668" ht="12.0" customHeight="1">
      <c r="A668" s="651"/>
      <c r="B668" s="651"/>
      <c r="C668" s="651"/>
      <c r="D668" s="651"/>
      <c r="E668" s="651"/>
      <c r="F668" s="651"/>
      <c r="G668" s="651"/>
      <c r="H668" s="651"/>
      <c r="I668" s="651"/>
      <c r="J668" s="651"/>
      <c r="K668" s="651"/>
      <c r="L668" s="651"/>
      <c r="M668" s="651"/>
      <c r="N668" s="651"/>
      <c r="O668" s="651"/>
      <c r="P668" s="651"/>
      <c r="Q668" s="651"/>
      <c r="R668" s="651"/>
      <c r="S668" s="651"/>
      <c r="T668" s="651"/>
      <c r="U668" s="651"/>
      <c r="V668" s="651"/>
      <c r="W668" s="651"/>
      <c r="X668" s="651"/>
      <c r="Y668" s="651"/>
      <c r="Z668" s="651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51"/>
      <c r="BL668" s="651"/>
      <c r="BM668" s="651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  <c r="BX668" s="651"/>
      <c r="BY668" s="651"/>
      <c r="BZ668" s="651"/>
      <c r="CA668" s="651"/>
      <c r="CB668" s="651"/>
      <c r="CC668" s="651"/>
      <c r="CD668" s="651"/>
      <c r="CE668" s="651"/>
      <c r="CF668" s="651"/>
      <c r="CG668" s="651"/>
      <c r="CH668" s="651"/>
      <c r="CI668" s="651"/>
      <c r="CJ668" s="651"/>
      <c r="CK668" s="651"/>
      <c r="CL668" s="651"/>
      <c r="CM668" s="651"/>
      <c r="CN668" s="651"/>
      <c r="CO668" s="651"/>
      <c r="CP668" s="651"/>
      <c r="CQ668" s="651"/>
      <c r="CR668" s="651"/>
      <c r="CS668" s="651"/>
      <c r="CT668" s="651"/>
      <c r="CU668" s="651"/>
      <c r="CV668" s="651"/>
      <c r="CW668" s="651"/>
      <c r="CX668" s="651"/>
      <c r="CY668" s="651"/>
      <c r="CZ668" s="651"/>
      <c r="DA668" s="651"/>
      <c r="DB668" s="651"/>
      <c r="DC668" s="651"/>
      <c r="DD668" s="651"/>
      <c r="DE668" s="651"/>
      <c r="DF668" s="651"/>
      <c r="DG668" s="651"/>
      <c r="DH668" s="651"/>
      <c r="DI668" s="651"/>
      <c r="DJ668" s="651"/>
      <c r="DK668" s="651"/>
      <c r="DL668" s="651"/>
      <c r="DM668" s="651"/>
      <c r="DN668" s="651"/>
      <c r="DO668" s="651"/>
      <c r="DP668" s="651"/>
      <c r="DQ668" s="651"/>
      <c r="DR668" s="651"/>
      <c r="DS668" s="651"/>
      <c r="DT668" s="651"/>
      <c r="DU668" s="651"/>
      <c r="DV668" s="651"/>
      <c r="DW668" s="651"/>
      <c r="DX668" s="651"/>
      <c r="DY668" s="651"/>
    </row>
    <row r="669" ht="12.0" customHeight="1">
      <c r="A669" s="651"/>
      <c r="B669" s="651"/>
      <c r="C669" s="651"/>
      <c r="D669" s="651"/>
      <c r="E669" s="651"/>
      <c r="F669" s="651"/>
      <c r="G669" s="651"/>
      <c r="H669" s="651"/>
      <c r="I669" s="651"/>
      <c r="J669" s="651"/>
      <c r="K669" s="651"/>
      <c r="L669" s="651"/>
      <c r="M669" s="651"/>
      <c r="N669" s="651"/>
      <c r="O669" s="651"/>
      <c r="P669" s="651"/>
      <c r="Q669" s="651"/>
      <c r="R669" s="651"/>
      <c r="S669" s="651"/>
      <c r="T669" s="651"/>
      <c r="U669" s="651"/>
      <c r="V669" s="651"/>
      <c r="W669" s="651"/>
      <c r="X669" s="651"/>
      <c r="Y669" s="651"/>
      <c r="Z669" s="651"/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651"/>
      <c r="BL669" s="651"/>
      <c r="BM669" s="651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  <c r="BX669" s="651"/>
      <c r="BY669" s="651"/>
      <c r="BZ669" s="651"/>
      <c r="CA669" s="651"/>
      <c r="CB669" s="651"/>
      <c r="CC669" s="651"/>
      <c r="CD669" s="651"/>
      <c r="CE669" s="651"/>
      <c r="CF669" s="651"/>
      <c r="CG669" s="651"/>
      <c r="CH669" s="651"/>
      <c r="CI669" s="651"/>
      <c r="CJ669" s="651"/>
      <c r="CK669" s="651"/>
      <c r="CL669" s="651"/>
      <c r="CM669" s="651"/>
      <c r="CN669" s="651"/>
      <c r="CO669" s="651"/>
      <c r="CP669" s="651"/>
      <c r="CQ669" s="651"/>
      <c r="CR669" s="651"/>
      <c r="CS669" s="651"/>
      <c r="CT669" s="651"/>
      <c r="CU669" s="651"/>
      <c r="CV669" s="651"/>
      <c r="CW669" s="651"/>
      <c r="CX669" s="651"/>
      <c r="CY669" s="651"/>
      <c r="CZ669" s="651"/>
      <c r="DA669" s="651"/>
      <c r="DB669" s="651"/>
      <c r="DC669" s="651"/>
      <c r="DD669" s="651"/>
      <c r="DE669" s="651"/>
      <c r="DF669" s="651"/>
      <c r="DG669" s="651"/>
      <c r="DH669" s="651"/>
      <c r="DI669" s="651"/>
      <c r="DJ669" s="651"/>
      <c r="DK669" s="651"/>
      <c r="DL669" s="651"/>
      <c r="DM669" s="651"/>
      <c r="DN669" s="651"/>
      <c r="DO669" s="651"/>
      <c r="DP669" s="651"/>
      <c r="DQ669" s="651"/>
      <c r="DR669" s="651"/>
      <c r="DS669" s="651"/>
      <c r="DT669" s="651"/>
      <c r="DU669" s="651"/>
      <c r="DV669" s="651"/>
      <c r="DW669" s="651"/>
      <c r="DX669" s="651"/>
      <c r="DY669" s="651"/>
    </row>
    <row r="670" ht="12.0" customHeight="1">
      <c r="A670" s="651"/>
      <c r="B670" s="651"/>
      <c r="C670" s="651"/>
      <c r="D670" s="651"/>
      <c r="E670" s="651"/>
      <c r="F670" s="651"/>
      <c r="G670" s="651"/>
      <c r="H670" s="651"/>
      <c r="I670" s="651"/>
      <c r="J670" s="651"/>
      <c r="K670" s="651"/>
      <c r="L670" s="651"/>
      <c r="M670" s="651"/>
      <c r="N670" s="651"/>
      <c r="O670" s="651"/>
      <c r="P670" s="651"/>
      <c r="Q670" s="651"/>
      <c r="R670" s="651"/>
      <c r="S670" s="651"/>
      <c r="T670" s="651"/>
      <c r="U670" s="651"/>
      <c r="V670" s="651"/>
      <c r="W670" s="651"/>
      <c r="X670" s="651"/>
      <c r="Y670" s="651"/>
      <c r="Z670" s="651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651"/>
      <c r="BL670" s="651"/>
      <c r="BM670" s="651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  <c r="BX670" s="651"/>
      <c r="BY670" s="651"/>
      <c r="BZ670" s="651"/>
      <c r="CA670" s="651"/>
      <c r="CB670" s="651"/>
      <c r="CC670" s="651"/>
      <c r="CD670" s="651"/>
      <c r="CE670" s="651"/>
      <c r="CF670" s="651"/>
      <c r="CG670" s="651"/>
      <c r="CH670" s="651"/>
      <c r="CI670" s="651"/>
      <c r="CJ670" s="651"/>
      <c r="CK670" s="651"/>
      <c r="CL670" s="651"/>
      <c r="CM670" s="651"/>
      <c r="CN670" s="651"/>
      <c r="CO670" s="651"/>
      <c r="CP670" s="651"/>
      <c r="CQ670" s="651"/>
      <c r="CR670" s="651"/>
      <c r="CS670" s="651"/>
      <c r="CT670" s="651"/>
      <c r="CU670" s="651"/>
      <c r="CV670" s="651"/>
      <c r="CW670" s="651"/>
      <c r="CX670" s="651"/>
      <c r="CY670" s="651"/>
      <c r="CZ670" s="651"/>
      <c r="DA670" s="651"/>
      <c r="DB670" s="651"/>
      <c r="DC670" s="651"/>
      <c r="DD670" s="651"/>
      <c r="DE670" s="651"/>
      <c r="DF670" s="651"/>
      <c r="DG670" s="651"/>
      <c r="DH670" s="651"/>
      <c r="DI670" s="651"/>
      <c r="DJ670" s="651"/>
      <c r="DK670" s="651"/>
      <c r="DL670" s="651"/>
      <c r="DM670" s="651"/>
      <c r="DN670" s="651"/>
      <c r="DO670" s="651"/>
      <c r="DP670" s="651"/>
      <c r="DQ670" s="651"/>
      <c r="DR670" s="651"/>
      <c r="DS670" s="651"/>
      <c r="DT670" s="651"/>
      <c r="DU670" s="651"/>
      <c r="DV670" s="651"/>
      <c r="DW670" s="651"/>
      <c r="DX670" s="651"/>
      <c r="DY670" s="651"/>
    </row>
    <row r="671" ht="12.0" customHeight="1">
      <c r="A671" s="651"/>
      <c r="B671" s="651"/>
      <c r="C671" s="651"/>
      <c r="D671" s="651"/>
      <c r="E671" s="651"/>
      <c r="F671" s="651"/>
      <c r="G671" s="651"/>
      <c r="H671" s="651"/>
      <c r="I671" s="651"/>
      <c r="J671" s="651"/>
      <c r="K671" s="651"/>
      <c r="L671" s="651"/>
      <c r="M671" s="651"/>
      <c r="N671" s="651"/>
      <c r="O671" s="651"/>
      <c r="P671" s="651"/>
      <c r="Q671" s="651"/>
      <c r="R671" s="651"/>
      <c r="S671" s="651"/>
      <c r="T671" s="651"/>
      <c r="U671" s="651"/>
      <c r="V671" s="651"/>
      <c r="W671" s="651"/>
      <c r="X671" s="651"/>
      <c r="Y671" s="651"/>
      <c r="Z671" s="651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651"/>
      <c r="BL671" s="651"/>
      <c r="BM671" s="651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  <c r="BX671" s="651"/>
      <c r="BY671" s="651"/>
      <c r="BZ671" s="651"/>
      <c r="CA671" s="651"/>
      <c r="CB671" s="651"/>
      <c r="CC671" s="651"/>
      <c r="CD671" s="651"/>
      <c r="CE671" s="651"/>
      <c r="CF671" s="651"/>
      <c r="CG671" s="651"/>
      <c r="CH671" s="651"/>
      <c r="CI671" s="651"/>
      <c r="CJ671" s="651"/>
      <c r="CK671" s="651"/>
      <c r="CL671" s="651"/>
      <c r="CM671" s="651"/>
      <c r="CN671" s="651"/>
      <c r="CO671" s="651"/>
      <c r="CP671" s="651"/>
      <c r="CQ671" s="651"/>
      <c r="CR671" s="651"/>
      <c r="CS671" s="651"/>
      <c r="CT671" s="651"/>
      <c r="CU671" s="651"/>
      <c r="CV671" s="651"/>
      <c r="CW671" s="651"/>
      <c r="CX671" s="651"/>
      <c r="CY671" s="651"/>
      <c r="CZ671" s="651"/>
      <c r="DA671" s="651"/>
      <c r="DB671" s="651"/>
      <c r="DC671" s="651"/>
      <c r="DD671" s="651"/>
      <c r="DE671" s="651"/>
      <c r="DF671" s="651"/>
      <c r="DG671" s="651"/>
      <c r="DH671" s="651"/>
      <c r="DI671" s="651"/>
      <c r="DJ671" s="651"/>
      <c r="DK671" s="651"/>
      <c r="DL671" s="651"/>
      <c r="DM671" s="651"/>
      <c r="DN671" s="651"/>
      <c r="DO671" s="651"/>
      <c r="DP671" s="651"/>
      <c r="DQ671" s="651"/>
      <c r="DR671" s="651"/>
      <c r="DS671" s="651"/>
      <c r="DT671" s="651"/>
      <c r="DU671" s="651"/>
      <c r="DV671" s="651"/>
      <c r="DW671" s="651"/>
      <c r="DX671" s="651"/>
      <c r="DY671" s="651"/>
    </row>
    <row r="672" ht="12.0" customHeight="1">
      <c r="A672" s="651"/>
      <c r="B672" s="651"/>
      <c r="C672" s="651"/>
      <c r="D672" s="651"/>
      <c r="E672" s="651"/>
      <c r="F672" s="651"/>
      <c r="G672" s="651"/>
      <c r="H672" s="651"/>
      <c r="I672" s="651"/>
      <c r="J672" s="651"/>
      <c r="K672" s="651"/>
      <c r="L672" s="651"/>
      <c r="M672" s="651"/>
      <c r="N672" s="651"/>
      <c r="O672" s="651"/>
      <c r="P672" s="651"/>
      <c r="Q672" s="651"/>
      <c r="R672" s="651"/>
      <c r="S672" s="651"/>
      <c r="T672" s="651"/>
      <c r="U672" s="651"/>
      <c r="V672" s="651"/>
      <c r="W672" s="651"/>
      <c r="X672" s="651"/>
      <c r="Y672" s="651"/>
      <c r="Z672" s="651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51"/>
      <c r="BL672" s="651"/>
      <c r="BM672" s="651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  <c r="BX672" s="651"/>
      <c r="BY672" s="651"/>
      <c r="BZ672" s="651"/>
      <c r="CA672" s="651"/>
      <c r="CB672" s="651"/>
      <c r="CC672" s="651"/>
      <c r="CD672" s="651"/>
      <c r="CE672" s="651"/>
      <c r="CF672" s="651"/>
      <c r="CG672" s="651"/>
      <c r="CH672" s="651"/>
      <c r="CI672" s="651"/>
      <c r="CJ672" s="651"/>
      <c r="CK672" s="651"/>
      <c r="CL672" s="651"/>
      <c r="CM672" s="651"/>
      <c r="CN672" s="651"/>
      <c r="CO672" s="651"/>
      <c r="CP672" s="651"/>
      <c r="CQ672" s="651"/>
      <c r="CR672" s="651"/>
      <c r="CS672" s="651"/>
      <c r="CT672" s="651"/>
      <c r="CU672" s="651"/>
      <c r="CV672" s="651"/>
      <c r="CW672" s="651"/>
      <c r="CX672" s="651"/>
      <c r="CY672" s="651"/>
      <c r="CZ672" s="651"/>
      <c r="DA672" s="651"/>
      <c r="DB672" s="651"/>
      <c r="DC672" s="651"/>
      <c r="DD672" s="651"/>
      <c r="DE672" s="651"/>
      <c r="DF672" s="651"/>
      <c r="DG672" s="651"/>
      <c r="DH672" s="651"/>
      <c r="DI672" s="651"/>
      <c r="DJ672" s="651"/>
      <c r="DK672" s="651"/>
      <c r="DL672" s="651"/>
      <c r="DM672" s="651"/>
      <c r="DN672" s="651"/>
      <c r="DO672" s="651"/>
      <c r="DP672" s="651"/>
      <c r="DQ672" s="651"/>
      <c r="DR672" s="651"/>
      <c r="DS672" s="651"/>
      <c r="DT672" s="651"/>
      <c r="DU672" s="651"/>
      <c r="DV672" s="651"/>
      <c r="DW672" s="651"/>
      <c r="DX672" s="651"/>
      <c r="DY672" s="651"/>
    </row>
    <row r="673" ht="12.0" customHeight="1">
      <c r="A673" s="651"/>
      <c r="B673" s="651"/>
      <c r="C673" s="651"/>
      <c r="D673" s="651"/>
      <c r="E673" s="651"/>
      <c r="F673" s="651"/>
      <c r="G673" s="651"/>
      <c r="H673" s="651"/>
      <c r="I673" s="651"/>
      <c r="J673" s="651"/>
      <c r="K673" s="651"/>
      <c r="L673" s="651"/>
      <c r="M673" s="651"/>
      <c r="N673" s="651"/>
      <c r="O673" s="651"/>
      <c r="P673" s="651"/>
      <c r="Q673" s="651"/>
      <c r="R673" s="651"/>
      <c r="S673" s="651"/>
      <c r="T673" s="651"/>
      <c r="U673" s="651"/>
      <c r="V673" s="651"/>
      <c r="W673" s="651"/>
      <c r="X673" s="651"/>
      <c r="Y673" s="651"/>
      <c r="Z673" s="651"/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651"/>
      <c r="BL673" s="651"/>
      <c r="BM673" s="651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  <c r="BX673" s="651"/>
      <c r="BY673" s="651"/>
      <c r="BZ673" s="651"/>
      <c r="CA673" s="651"/>
      <c r="CB673" s="651"/>
      <c r="CC673" s="651"/>
      <c r="CD673" s="651"/>
      <c r="CE673" s="651"/>
      <c r="CF673" s="651"/>
      <c r="CG673" s="651"/>
      <c r="CH673" s="651"/>
      <c r="CI673" s="651"/>
      <c r="CJ673" s="651"/>
      <c r="CK673" s="651"/>
      <c r="CL673" s="651"/>
      <c r="CM673" s="651"/>
      <c r="CN673" s="651"/>
      <c r="CO673" s="651"/>
      <c r="CP673" s="651"/>
      <c r="CQ673" s="651"/>
      <c r="CR673" s="651"/>
      <c r="CS673" s="651"/>
      <c r="CT673" s="651"/>
      <c r="CU673" s="651"/>
      <c r="CV673" s="651"/>
      <c r="CW673" s="651"/>
      <c r="CX673" s="651"/>
      <c r="CY673" s="651"/>
      <c r="CZ673" s="651"/>
      <c r="DA673" s="651"/>
      <c r="DB673" s="651"/>
      <c r="DC673" s="651"/>
      <c r="DD673" s="651"/>
      <c r="DE673" s="651"/>
      <c r="DF673" s="651"/>
      <c r="DG673" s="651"/>
      <c r="DH673" s="651"/>
      <c r="DI673" s="651"/>
      <c r="DJ673" s="651"/>
      <c r="DK673" s="651"/>
      <c r="DL673" s="651"/>
      <c r="DM673" s="651"/>
      <c r="DN673" s="651"/>
      <c r="DO673" s="651"/>
      <c r="DP673" s="651"/>
      <c r="DQ673" s="651"/>
      <c r="DR673" s="651"/>
      <c r="DS673" s="651"/>
      <c r="DT673" s="651"/>
      <c r="DU673" s="651"/>
      <c r="DV673" s="651"/>
      <c r="DW673" s="651"/>
      <c r="DX673" s="651"/>
      <c r="DY673" s="651"/>
    </row>
    <row r="674" ht="12.0" customHeight="1">
      <c r="A674" s="651"/>
      <c r="B674" s="651"/>
      <c r="C674" s="651"/>
      <c r="D674" s="651"/>
      <c r="E674" s="651"/>
      <c r="F674" s="651"/>
      <c r="G674" s="651"/>
      <c r="H674" s="651"/>
      <c r="I674" s="651"/>
      <c r="J674" s="651"/>
      <c r="K674" s="651"/>
      <c r="L674" s="651"/>
      <c r="M674" s="651"/>
      <c r="N674" s="651"/>
      <c r="O674" s="651"/>
      <c r="P674" s="651"/>
      <c r="Q674" s="651"/>
      <c r="R674" s="651"/>
      <c r="S674" s="651"/>
      <c r="T674" s="651"/>
      <c r="U674" s="651"/>
      <c r="V674" s="651"/>
      <c r="W674" s="651"/>
      <c r="X674" s="651"/>
      <c r="Y674" s="651"/>
      <c r="Z674" s="651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651"/>
      <c r="BL674" s="651"/>
      <c r="BM674" s="651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  <c r="BX674" s="651"/>
      <c r="BY674" s="651"/>
      <c r="BZ674" s="651"/>
      <c r="CA674" s="651"/>
      <c r="CB674" s="651"/>
      <c r="CC674" s="651"/>
      <c r="CD674" s="651"/>
      <c r="CE674" s="651"/>
      <c r="CF674" s="651"/>
      <c r="CG674" s="651"/>
      <c r="CH674" s="651"/>
      <c r="CI674" s="651"/>
      <c r="CJ674" s="651"/>
      <c r="CK674" s="651"/>
      <c r="CL674" s="651"/>
      <c r="CM674" s="651"/>
      <c r="CN674" s="651"/>
      <c r="CO674" s="651"/>
      <c r="CP674" s="651"/>
      <c r="CQ674" s="651"/>
      <c r="CR674" s="651"/>
      <c r="CS674" s="651"/>
      <c r="CT674" s="651"/>
      <c r="CU674" s="651"/>
      <c r="CV674" s="651"/>
      <c r="CW674" s="651"/>
      <c r="CX674" s="651"/>
      <c r="CY674" s="651"/>
      <c r="CZ674" s="651"/>
      <c r="DA674" s="651"/>
      <c r="DB674" s="651"/>
      <c r="DC674" s="651"/>
      <c r="DD674" s="651"/>
      <c r="DE674" s="651"/>
      <c r="DF674" s="651"/>
      <c r="DG674" s="651"/>
      <c r="DH674" s="651"/>
      <c r="DI674" s="651"/>
      <c r="DJ674" s="651"/>
      <c r="DK674" s="651"/>
      <c r="DL674" s="651"/>
      <c r="DM674" s="651"/>
      <c r="DN674" s="651"/>
      <c r="DO674" s="651"/>
      <c r="DP674" s="651"/>
      <c r="DQ674" s="651"/>
      <c r="DR674" s="651"/>
      <c r="DS674" s="651"/>
      <c r="DT674" s="651"/>
      <c r="DU674" s="651"/>
      <c r="DV674" s="651"/>
      <c r="DW674" s="651"/>
      <c r="DX674" s="651"/>
      <c r="DY674" s="651"/>
    </row>
    <row r="675" ht="12.0" customHeight="1">
      <c r="A675" s="651"/>
      <c r="B675" s="651"/>
      <c r="C675" s="651"/>
      <c r="D675" s="651"/>
      <c r="E675" s="651"/>
      <c r="F675" s="651"/>
      <c r="G675" s="651"/>
      <c r="H675" s="651"/>
      <c r="I675" s="651"/>
      <c r="J675" s="651"/>
      <c r="K675" s="651"/>
      <c r="L675" s="651"/>
      <c r="M675" s="651"/>
      <c r="N675" s="651"/>
      <c r="O675" s="651"/>
      <c r="P675" s="651"/>
      <c r="Q675" s="651"/>
      <c r="R675" s="651"/>
      <c r="S675" s="651"/>
      <c r="T675" s="651"/>
      <c r="U675" s="651"/>
      <c r="V675" s="651"/>
      <c r="W675" s="651"/>
      <c r="X675" s="651"/>
      <c r="Y675" s="651"/>
      <c r="Z675" s="651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651"/>
      <c r="BL675" s="651"/>
      <c r="BM675" s="651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  <c r="BX675" s="651"/>
      <c r="BY675" s="651"/>
      <c r="BZ675" s="651"/>
      <c r="CA675" s="651"/>
      <c r="CB675" s="651"/>
      <c r="CC675" s="651"/>
      <c r="CD675" s="651"/>
      <c r="CE675" s="651"/>
      <c r="CF675" s="651"/>
      <c r="CG675" s="651"/>
      <c r="CH675" s="651"/>
      <c r="CI675" s="651"/>
      <c r="CJ675" s="651"/>
      <c r="CK675" s="651"/>
      <c r="CL675" s="651"/>
      <c r="CM675" s="651"/>
      <c r="CN675" s="651"/>
      <c r="CO675" s="651"/>
      <c r="CP675" s="651"/>
      <c r="CQ675" s="651"/>
      <c r="CR675" s="651"/>
      <c r="CS675" s="651"/>
      <c r="CT675" s="651"/>
      <c r="CU675" s="651"/>
      <c r="CV675" s="651"/>
      <c r="CW675" s="651"/>
      <c r="CX675" s="651"/>
      <c r="CY675" s="651"/>
      <c r="CZ675" s="651"/>
      <c r="DA675" s="651"/>
      <c r="DB675" s="651"/>
      <c r="DC675" s="651"/>
      <c r="DD675" s="651"/>
      <c r="DE675" s="651"/>
      <c r="DF675" s="651"/>
      <c r="DG675" s="651"/>
      <c r="DH675" s="651"/>
      <c r="DI675" s="651"/>
      <c r="DJ675" s="651"/>
      <c r="DK675" s="651"/>
      <c r="DL675" s="651"/>
      <c r="DM675" s="651"/>
      <c r="DN675" s="651"/>
      <c r="DO675" s="651"/>
      <c r="DP675" s="651"/>
      <c r="DQ675" s="651"/>
      <c r="DR675" s="651"/>
      <c r="DS675" s="651"/>
      <c r="DT675" s="651"/>
      <c r="DU675" s="651"/>
      <c r="DV675" s="651"/>
      <c r="DW675" s="651"/>
      <c r="DX675" s="651"/>
      <c r="DY675" s="651"/>
    </row>
    <row r="676" ht="12.0" customHeight="1">
      <c r="A676" s="651"/>
      <c r="B676" s="651"/>
      <c r="C676" s="651"/>
      <c r="D676" s="651"/>
      <c r="E676" s="651"/>
      <c r="F676" s="651"/>
      <c r="G676" s="651"/>
      <c r="H676" s="651"/>
      <c r="I676" s="651"/>
      <c r="J676" s="651"/>
      <c r="K676" s="651"/>
      <c r="L676" s="651"/>
      <c r="M676" s="651"/>
      <c r="N676" s="651"/>
      <c r="O676" s="651"/>
      <c r="P676" s="651"/>
      <c r="Q676" s="651"/>
      <c r="R676" s="651"/>
      <c r="S676" s="651"/>
      <c r="T676" s="651"/>
      <c r="U676" s="651"/>
      <c r="V676" s="651"/>
      <c r="W676" s="651"/>
      <c r="X676" s="651"/>
      <c r="Y676" s="651"/>
      <c r="Z676" s="651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51"/>
      <c r="BL676" s="651"/>
      <c r="BM676" s="651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  <c r="BX676" s="651"/>
      <c r="BY676" s="651"/>
      <c r="BZ676" s="651"/>
      <c r="CA676" s="651"/>
      <c r="CB676" s="651"/>
      <c r="CC676" s="651"/>
      <c r="CD676" s="651"/>
      <c r="CE676" s="651"/>
      <c r="CF676" s="651"/>
      <c r="CG676" s="651"/>
      <c r="CH676" s="651"/>
      <c r="CI676" s="651"/>
      <c r="CJ676" s="651"/>
      <c r="CK676" s="651"/>
      <c r="CL676" s="651"/>
      <c r="CM676" s="651"/>
      <c r="CN676" s="651"/>
      <c r="CO676" s="651"/>
      <c r="CP676" s="651"/>
      <c r="CQ676" s="651"/>
      <c r="CR676" s="651"/>
      <c r="CS676" s="651"/>
      <c r="CT676" s="651"/>
      <c r="CU676" s="651"/>
      <c r="CV676" s="651"/>
      <c r="CW676" s="651"/>
      <c r="CX676" s="651"/>
      <c r="CY676" s="651"/>
      <c r="CZ676" s="651"/>
      <c r="DA676" s="651"/>
      <c r="DB676" s="651"/>
      <c r="DC676" s="651"/>
      <c r="DD676" s="651"/>
      <c r="DE676" s="651"/>
      <c r="DF676" s="651"/>
      <c r="DG676" s="651"/>
      <c r="DH676" s="651"/>
      <c r="DI676" s="651"/>
      <c r="DJ676" s="651"/>
      <c r="DK676" s="651"/>
      <c r="DL676" s="651"/>
      <c r="DM676" s="651"/>
      <c r="DN676" s="651"/>
      <c r="DO676" s="651"/>
      <c r="DP676" s="651"/>
      <c r="DQ676" s="651"/>
      <c r="DR676" s="651"/>
      <c r="DS676" s="651"/>
      <c r="DT676" s="651"/>
      <c r="DU676" s="651"/>
      <c r="DV676" s="651"/>
      <c r="DW676" s="651"/>
      <c r="DX676" s="651"/>
      <c r="DY676" s="651"/>
    </row>
    <row r="677" ht="12.0" customHeight="1">
      <c r="A677" s="651"/>
      <c r="B677" s="651"/>
      <c r="C677" s="651"/>
      <c r="D677" s="651"/>
      <c r="E677" s="651"/>
      <c r="F677" s="651"/>
      <c r="G677" s="651"/>
      <c r="H677" s="651"/>
      <c r="I677" s="651"/>
      <c r="J677" s="651"/>
      <c r="K677" s="651"/>
      <c r="L677" s="651"/>
      <c r="M677" s="651"/>
      <c r="N677" s="651"/>
      <c r="O677" s="651"/>
      <c r="P677" s="651"/>
      <c r="Q677" s="651"/>
      <c r="R677" s="651"/>
      <c r="S677" s="651"/>
      <c r="T677" s="651"/>
      <c r="U677" s="651"/>
      <c r="V677" s="651"/>
      <c r="W677" s="651"/>
      <c r="X677" s="651"/>
      <c r="Y677" s="651"/>
      <c r="Z677" s="651"/>
      <c r="AA677" s="651"/>
      <c r="AB677" s="651"/>
      <c r="AC677" s="651"/>
      <c r="AD677" s="651"/>
      <c r="AE677" s="651"/>
      <c r="AF677" s="651"/>
      <c r="AG677" s="651"/>
      <c r="AH677" s="651"/>
      <c r="AI677" s="651"/>
      <c r="AJ677" s="651"/>
      <c r="AK677" s="651"/>
      <c r="AL677" s="651"/>
      <c r="AM677" s="651"/>
      <c r="AN677" s="651"/>
      <c r="AO677" s="651"/>
      <c r="AP677" s="651"/>
      <c r="AQ677" s="651"/>
      <c r="AR677" s="651"/>
      <c r="AS677" s="651"/>
      <c r="AT677" s="651"/>
      <c r="AU677" s="651"/>
      <c r="AV677" s="651"/>
      <c r="AW677" s="651"/>
      <c r="AX677" s="651"/>
      <c r="AY677" s="651"/>
      <c r="AZ677" s="651"/>
      <c r="BA677" s="651"/>
      <c r="BB677" s="651"/>
      <c r="BC677" s="651"/>
      <c r="BD677" s="651"/>
      <c r="BE677" s="651"/>
      <c r="BF677" s="651"/>
      <c r="BG677" s="651"/>
      <c r="BH677" s="651"/>
      <c r="BI677" s="651"/>
      <c r="BJ677" s="651"/>
      <c r="BK677" s="651"/>
      <c r="BL677" s="651"/>
      <c r="BM677" s="651"/>
      <c r="BN677" s="651"/>
      <c r="BO677" s="651"/>
      <c r="BP677" s="651"/>
      <c r="BQ677" s="651"/>
      <c r="BR677" s="651"/>
      <c r="BS677" s="651"/>
      <c r="BT677" s="651"/>
      <c r="BU677" s="651"/>
      <c r="BV677" s="651"/>
      <c r="BW677" s="651"/>
      <c r="BX677" s="651"/>
      <c r="BY677" s="651"/>
      <c r="BZ677" s="651"/>
      <c r="CA677" s="651"/>
      <c r="CB677" s="651"/>
      <c r="CC677" s="651"/>
      <c r="CD677" s="651"/>
      <c r="CE677" s="651"/>
      <c r="CF677" s="651"/>
      <c r="CG677" s="651"/>
      <c r="CH677" s="651"/>
      <c r="CI677" s="651"/>
      <c r="CJ677" s="651"/>
      <c r="CK677" s="651"/>
      <c r="CL677" s="651"/>
      <c r="CM677" s="651"/>
      <c r="CN677" s="651"/>
      <c r="CO677" s="651"/>
      <c r="CP677" s="651"/>
      <c r="CQ677" s="651"/>
      <c r="CR677" s="651"/>
      <c r="CS677" s="651"/>
      <c r="CT677" s="651"/>
      <c r="CU677" s="651"/>
      <c r="CV677" s="651"/>
      <c r="CW677" s="651"/>
      <c r="CX677" s="651"/>
      <c r="CY677" s="651"/>
      <c r="CZ677" s="651"/>
      <c r="DA677" s="651"/>
      <c r="DB677" s="651"/>
      <c r="DC677" s="651"/>
      <c r="DD677" s="651"/>
      <c r="DE677" s="651"/>
      <c r="DF677" s="651"/>
      <c r="DG677" s="651"/>
      <c r="DH677" s="651"/>
      <c r="DI677" s="651"/>
      <c r="DJ677" s="651"/>
      <c r="DK677" s="651"/>
      <c r="DL677" s="651"/>
      <c r="DM677" s="651"/>
      <c r="DN677" s="651"/>
      <c r="DO677" s="651"/>
      <c r="DP677" s="651"/>
      <c r="DQ677" s="651"/>
      <c r="DR677" s="651"/>
      <c r="DS677" s="651"/>
      <c r="DT677" s="651"/>
      <c r="DU677" s="651"/>
      <c r="DV677" s="651"/>
      <c r="DW677" s="651"/>
      <c r="DX677" s="651"/>
      <c r="DY677" s="651"/>
    </row>
    <row r="678" ht="12.0" customHeight="1">
      <c r="A678" s="651"/>
      <c r="B678" s="651"/>
      <c r="C678" s="651"/>
      <c r="D678" s="651"/>
      <c r="E678" s="651"/>
      <c r="F678" s="651"/>
      <c r="G678" s="651"/>
      <c r="H678" s="651"/>
      <c r="I678" s="651"/>
      <c r="J678" s="651"/>
      <c r="K678" s="651"/>
      <c r="L678" s="651"/>
      <c r="M678" s="651"/>
      <c r="N678" s="651"/>
      <c r="O678" s="651"/>
      <c r="P678" s="651"/>
      <c r="Q678" s="651"/>
      <c r="R678" s="651"/>
      <c r="S678" s="651"/>
      <c r="T678" s="651"/>
      <c r="U678" s="651"/>
      <c r="V678" s="651"/>
      <c r="W678" s="651"/>
      <c r="X678" s="651"/>
      <c r="Y678" s="651"/>
      <c r="Z678" s="651"/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651"/>
      <c r="BL678" s="651"/>
      <c r="BM678" s="651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  <c r="BX678" s="651"/>
      <c r="BY678" s="651"/>
      <c r="BZ678" s="651"/>
      <c r="CA678" s="651"/>
      <c r="CB678" s="651"/>
      <c r="CC678" s="651"/>
      <c r="CD678" s="651"/>
      <c r="CE678" s="651"/>
      <c r="CF678" s="651"/>
      <c r="CG678" s="651"/>
      <c r="CH678" s="651"/>
      <c r="CI678" s="651"/>
      <c r="CJ678" s="651"/>
      <c r="CK678" s="651"/>
      <c r="CL678" s="651"/>
      <c r="CM678" s="651"/>
      <c r="CN678" s="651"/>
      <c r="CO678" s="651"/>
      <c r="CP678" s="651"/>
      <c r="CQ678" s="651"/>
      <c r="CR678" s="651"/>
      <c r="CS678" s="651"/>
      <c r="CT678" s="651"/>
      <c r="CU678" s="651"/>
      <c r="CV678" s="651"/>
      <c r="CW678" s="651"/>
      <c r="CX678" s="651"/>
      <c r="CY678" s="651"/>
      <c r="CZ678" s="651"/>
      <c r="DA678" s="651"/>
      <c r="DB678" s="651"/>
      <c r="DC678" s="651"/>
      <c r="DD678" s="651"/>
      <c r="DE678" s="651"/>
      <c r="DF678" s="651"/>
      <c r="DG678" s="651"/>
      <c r="DH678" s="651"/>
      <c r="DI678" s="651"/>
      <c r="DJ678" s="651"/>
      <c r="DK678" s="651"/>
      <c r="DL678" s="651"/>
      <c r="DM678" s="651"/>
      <c r="DN678" s="651"/>
      <c r="DO678" s="651"/>
      <c r="DP678" s="651"/>
      <c r="DQ678" s="651"/>
      <c r="DR678" s="651"/>
      <c r="DS678" s="651"/>
      <c r="DT678" s="651"/>
      <c r="DU678" s="651"/>
      <c r="DV678" s="651"/>
      <c r="DW678" s="651"/>
      <c r="DX678" s="651"/>
      <c r="DY678" s="651"/>
    </row>
    <row r="679" ht="12.0" customHeight="1">
      <c r="A679" s="651"/>
      <c r="B679" s="651"/>
      <c r="C679" s="651"/>
      <c r="D679" s="651"/>
      <c r="E679" s="651"/>
      <c r="F679" s="651"/>
      <c r="G679" s="651"/>
      <c r="H679" s="651"/>
      <c r="I679" s="651"/>
      <c r="J679" s="651"/>
      <c r="K679" s="651"/>
      <c r="L679" s="651"/>
      <c r="M679" s="651"/>
      <c r="N679" s="651"/>
      <c r="O679" s="651"/>
      <c r="P679" s="651"/>
      <c r="Q679" s="651"/>
      <c r="R679" s="651"/>
      <c r="S679" s="651"/>
      <c r="T679" s="651"/>
      <c r="U679" s="651"/>
      <c r="V679" s="651"/>
      <c r="W679" s="651"/>
      <c r="X679" s="651"/>
      <c r="Y679" s="651"/>
      <c r="Z679" s="651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651"/>
      <c r="BL679" s="651"/>
      <c r="BM679" s="651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  <c r="BX679" s="651"/>
      <c r="BY679" s="651"/>
      <c r="BZ679" s="651"/>
      <c r="CA679" s="651"/>
      <c r="CB679" s="651"/>
      <c r="CC679" s="651"/>
      <c r="CD679" s="651"/>
      <c r="CE679" s="651"/>
      <c r="CF679" s="651"/>
      <c r="CG679" s="651"/>
      <c r="CH679" s="651"/>
      <c r="CI679" s="651"/>
      <c r="CJ679" s="651"/>
      <c r="CK679" s="651"/>
      <c r="CL679" s="651"/>
      <c r="CM679" s="651"/>
      <c r="CN679" s="651"/>
      <c r="CO679" s="651"/>
      <c r="CP679" s="651"/>
      <c r="CQ679" s="651"/>
      <c r="CR679" s="651"/>
      <c r="CS679" s="651"/>
      <c r="CT679" s="651"/>
      <c r="CU679" s="651"/>
      <c r="CV679" s="651"/>
      <c r="CW679" s="651"/>
      <c r="CX679" s="651"/>
      <c r="CY679" s="651"/>
      <c r="CZ679" s="651"/>
      <c r="DA679" s="651"/>
      <c r="DB679" s="651"/>
      <c r="DC679" s="651"/>
      <c r="DD679" s="651"/>
      <c r="DE679" s="651"/>
      <c r="DF679" s="651"/>
      <c r="DG679" s="651"/>
      <c r="DH679" s="651"/>
      <c r="DI679" s="651"/>
      <c r="DJ679" s="651"/>
      <c r="DK679" s="651"/>
      <c r="DL679" s="651"/>
      <c r="DM679" s="651"/>
      <c r="DN679" s="651"/>
      <c r="DO679" s="651"/>
      <c r="DP679" s="651"/>
      <c r="DQ679" s="651"/>
      <c r="DR679" s="651"/>
      <c r="DS679" s="651"/>
      <c r="DT679" s="651"/>
      <c r="DU679" s="651"/>
      <c r="DV679" s="651"/>
      <c r="DW679" s="651"/>
      <c r="DX679" s="651"/>
      <c r="DY679" s="651"/>
    </row>
    <row r="680" ht="12.0" customHeight="1">
      <c r="A680" s="651"/>
      <c r="B680" s="651"/>
      <c r="C680" s="651"/>
      <c r="D680" s="651"/>
      <c r="E680" s="651"/>
      <c r="F680" s="651"/>
      <c r="G680" s="651"/>
      <c r="H680" s="651"/>
      <c r="I680" s="651"/>
      <c r="J680" s="651"/>
      <c r="K680" s="651"/>
      <c r="L680" s="651"/>
      <c r="M680" s="651"/>
      <c r="N680" s="651"/>
      <c r="O680" s="651"/>
      <c r="P680" s="651"/>
      <c r="Q680" s="651"/>
      <c r="R680" s="651"/>
      <c r="S680" s="651"/>
      <c r="T680" s="651"/>
      <c r="U680" s="651"/>
      <c r="V680" s="651"/>
      <c r="W680" s="651"/>
      <c r="X680" s="651"/>
      <c r="Y680" s="651"/>
      <c r="Z680" s="651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651"/>
      <c r="BL680" s="651"/>
      <c r="BM680" s="651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  <c r="BX680" s="651"/>
      <c r="BY680" s="651"/>
      <c r="BZ680" s="651"/>
      <c r="CA680" s="651"/>
      <c r="CB680" s="651"/>
      <c r="CC680" s="651"/>
      <c r="CD680" s="651"/>
      <c r="CE680" s="651"/>
      <c r="CF680" s="651"/>
      <c r="CG680" s="651"/>
      <c r="CH680" s="651"/>
      <c r="CI680" s="651"/>
      <c r="CJ680" s="651"/>
      <c r="CK680" s="651"/>
      <c r="CL680" s="651"/>
      <c r="CM680" s="651"/>
      <c r="CN680" s="651"/>
      <c r="CO680" s="651"/>
      <c r="CP680" s="651"/>
      <c r="CQ680" s="651"/>
      <c r="CR680" s="651"/>
      <c r="CS680" s="651"/>
      <c r="CT680" s="651"/>
      <c r="CU680" s="651"/>
      <c r="CV680" s="651"/>
      <c r="CW680" s="651"/>
      <c r="CX680" s="651"/>
      <c r="CY680" s="651"/>
      <c r="CZ680" s="651"/>
      <c r="DA680" s="651"/>
      <c r="DB680" s="651"/>
      <c r="DC680" s="651"/>
      <c r="DD680" s="651"/>
      <c r="DE680" s="651"/>
      <c r="DF680" s="651"/>
      <c r="DG680" s="651"/>
      <c r="DH680" s="651"/>
      <c r="DI680" s="651"/>
      <c r="DJ680" s="651"/>
      <c r="DK680" s="651"/>
      <c r="DL680" s="651"/>
      <c r="DM680" s="651"/>
      <c r="DN680" s="651"/>
      <c r="DO680" s="651"/>
      <c r="DP680" s="651"/>
      <c r="DQ680" s="651"/>
      <c r="DR680" s="651"/>
      <c r="DS680" s="651"/>
      <c r="DT680" s="651"/>
      <c r="DU680" s="651"/>
      <c r="DV680" s="651"/>
      <c r="DW680" s="651"/>
      <c r="DX680" s="651"/>
      <c r="DY680" s="651"/>
    </row>
    <row r="681" ht="12.0" customHeight="1">
      <c r="A681" s="651"/>
      <c r="B681" s="651"/>
      <c r="C681" s="651"/>
      <c r="D681" s="651"/>
      <c r="E681" s="651"/>
      <c r="F681" s="651"/>
      <c r="G681" s="651"/>
      <c r="H681" s="651"/>
      <c r="I681" s="651"/>
      <c r="J681" s="651"/>
      <c r="K681" s="651"/>
      <c r="L681" s="651"/>
      <c r="M681" s="651"/>
      <c r="N681" s="651"/>
      <c r="O681" s="651"/>
      <c r="P681" s="651"/>
      <c r="Q681" s="651"/>
      <c r="R681" s="651"/>
      <c r="S681" s="651"/>
      <c r="T681" s="651"/>
      <c r="U681" s="651"/>
      <c r="V681" s="651"/>
      <c r="W681" s="651"/>
      <c r="X681" s="651"/>
      <c r="Y681" s="651"/>
      <c r="Z681" s="651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51"/>
      <c r="BL681" s="651"/>
      <c r="BM681" s="651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  <c r="BX681" s="651"/>
      <c r="BY681" s="651"/>
      <c r="BZ681" s="651"/>
      <c r="CA681" s="651"/>
      <c r="CB681" s="651"/>
      <c r="CC681" s="651"/>
      <c r="CD681" s="651"/>
      <c r="CE681" s="651"/>
      <c r="CF681" s="651"/>
      <c r="CG681" s="651"/>
      <c r="CH681" s="651"/>
      <c r="CI681" s="651"/>
      <c r="CJ681" s="651"/>
      <c r="CK681" s="651"/>
      <c r="CL681" s="651"/>
      <c r="CM681" s="651"/>
      <c r="CN681" s="651"/>
      <c r="CO681" s="651"/>
      <c r="CP681" s="651"/>
      <c r="CQ681" s="651"/>
      <c r="CR681" s="651"/>
      <c r="CS681" s="651"/>
      <c r="CT681" s="651"/>
      <c r="CU681" s="651"/>
      <c r="CV681" s="651"/>
      <c r="CW681" s="651"/>
      <c r="CX681" s="651"/>
      <c r="CY681" s="651"/>
      <c r="CZ681" s="651"/>
      <c r="DA681" s="651"/>
      <c r="DB681" s="651"/>
      <c r="DC681" s="651"/>
      <c r="DD681" s="651"/>
      <c r="DE681" s="651"/>
      <c r="DF681" s="651"/>
      <c r="DG681" s="651"/>
      <c r="DH681" s="651"/>
      <c r="DI681" s="651"/>
      <c r="DJ681" s="651"/>
      <c r="DK681" s="651"/>
      <c r="DL681" s="651"/>
      <c r="DM681" s="651"/>
      <c r="DN681" s="651"/>
      <c r="DO681" s="651"/>
      <c r="DP681" s="651"/>
      <c r="DQ681" s="651"/>
      <c r="DR681" s="651"/>
      <c r="DS681" s="651"/>
      <c r="DT681" s="651"/>
      <c r="DU681" s="651"/>
      <c r="DV681" s="651"/>
      <c r="DW681" s="651"/>
      <c r="DX681" s="651"/>
      <c r="DY681" s="651"/>
    </row>
    <row r="682" ht="12.0" customHeight="1">
      <c r="A682" s="651"/>
      <c r="B682" s="651"/>
      <c r="C682" s="651"/>
      <c r="D682" s="651"/>
      <c r="E682" s="651"/>
      <c r="F682" s="651"/>
      <c r="G682" s="651"/>
      <c r="H682" s="651"/>
      <c r="I682" s="651"/>
      <c r="J682" s="651"/>
      <c r="K682" s="651"/>
      <c r="L682" s="651"/>
      <c r="M682" s="651"/>
      <c r="N682" s="651"/>
      <c r="O682" s="651"/>
      <c r="P682" s="651"/>
      <c r="Q682" s="651"/>
      <c r="R682" s="651"/>
      <c r="S682" s="651"/>
      <c r="T682" s="651"/>
      <c r="U682" s="651"/>
      <c r="V682" s="651"/>
      <c r="W682" s="651"/>
      <c r="X682" s="651"/>
      <c r="Y682" s="651"/>
      <c r="Z682" s="651"/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651"/>
      <c r="BL682" s="651"/>
      <c r="BM682" s="651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  <c r="BX682" s="651"/>
      <c r="BY682" s="651"/>
      <c r="BZ682" s="651"/>
      <c r="CA682" s="651"/>
      <c r="CB682" s="651"/>
      <c r="CC682" s="651"/>
      <c r="CD682" s="651"/>
      <c r="CE682" s="651"/>
      <c r="CF682" s="651"/>
      <c r="CG682" s="651"/>
      <c r="CH682" s="651"/>
      <c r="CI682" s="651"/>
      <c r="CJ682" s="651"/>
      <c r="CK682" s="651"/>
      <c r="CL682" s="651"/>
      <c r="CM682" s="651"/>
      <c r="CN682" s="651"/>
      <c r="CO682" s="651"/>
      <c r="CP682" s="651"/>
      <c r="CQ682" s="651"/>
      <c r="CR682" s="651"/>
      <c r="CS682" s="651"/>
      <c r="CT682" s="651"/>
      <c r="CU682" s="651"/>
      <c r="CV682" s="651"/>
      <c r="CW682" s="651"/>
      <c r="CX682" s="651"/>
      <c r="CY682" s="651"/>
      <c r="CZ682" s="651"/>
      <c r="DA682" s="651"/>
      <c r="DB682" s="651"/>
      <c r="DC682" s="651"/>
      <c r="DD682" s="651"/>
      <c r="DE682" s="651"/>
      <c r="DF682" s="651"/>
      <c r="DG682" s="651"/>
      <c r="DH682" s="651"/>
      <c r="DI682" s="651"/>
      <c r="DJ682" s="651"/>
      <c r="DK682" s="651"/>
      <c r="DL682" s="651"/>
      <c r="DM682" s="651"/>
      <c r="DN682" s="651"/>
      <c r="DO682" s="651"/>
      <c r="DP682" s="651"/>
      <c r="DQ682" s="651"/>
      <c r="DR682" s="651"/>
      <c r="DS682" s="651"/>
      <c r="DT682" s="651"/>
      <c r="DU682" s="651"/>
      <c r="DV682" s="651"/>
      <c r="DW682" s="651"/>
      <c r="DX682" s="651"/>
      <c r="DY682" s="651"/>
    </row>
    <row r="683" ht="12.0" customHeight="1">
      <c r="A683" s="651"/>
      <c r="B683" s="651"/>
      <c r="C683" s="651"/>
      <c r="D683" s="651"/>
      <c r="E683" s="651"/>
      <c r="F683" s="651"/>
      <c r="G683" s="651"/>
      <c r="H683" s="651"/>
      <c r="I683" s="651"/>
      <c r="J683" s="651"/>
      <c r="K683" s="651"/>
      <c r="L683" s="651"/>
      <c r="M683" s="651"/>
      <c r="N683" s="651"/>
      <c r="O683" s="651"/>
      <c r="P683" s="651"/>
      <c r="Q683" s="651"/>
      <c r="R683" s="651"/>
      <c r="S683" s="651"/>
      <c r="T683" s="651"/>
      <c r="U683" s="651"/>
      <c r="V683" s="651"/>
      <c r="W683" s="651"/>
      <c r="X683" s="651"/>
      <c r="Y683" s="651"/>
      <c r="Z683" s="651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651"/>
      <c r="BL683" s="651"/>
      <c r="BM683" s="651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  <c r="BX683" s="651"/>
      <c r="BY683" s="651"/>
      <c r="BZ683" s="651"/>
      <c r="CA683" s="651"/>
      <c r="CB683" s="651"/>
      <c r="CC683" s="651"/>
      <c r="CD683" s="651"/>
      <c r="CE683" s="651"/>
      <c r="CF683" s="651"/>
      <c r="CG683" s="651"/>
      <c r="CH683" s="651"/>
      <c r="CI683" s="651"/>
      <c r="CJ683" s="651"/>
      <c r="CK683" s="651"/>
      <c r="CL683" s="651"/>
      <c r="CM683" s="651"/>
      <c r="CN683" s="651"/>
      <c r="CO683" s="651"/>
      <c r="CP683" s="651"/>
      <c r="CQ683" s="651"/>
      <c r="CR683" s="651"/>
      <c r="CS683" s="651"/>
      <c r="CT683" s="651"/>
      <c r="CU683" s="651"/>
      <c r="CV683" s="651"/>
      <c r="CW683" s="651"/>
      <c r="CX683" s="651"/>
      <c r="CY683" s="651"/>
      <c r="CZ683" s="651"/>
      <c r="DA683" s="651"/>
      <c r="DB683" s="651"/>
      <c r="DC683" s="651"/>
      <c r="DD683" s="651"/>
      <c r="DE683" s="651"/>
      <c r="DF683" s="651"/>
      <c r="DG683" s="651"/>
      <c r="DH683" s="651"/>
      <c r="DI683" s="651"/>
      <c r="DJ683" s="651"/>
      <c r="DK683" s="651"/>
      <c r="DL683" s="651"/>
      <c r="DM683" s="651"/>
      <c r="DN683" s="651"/>
      <c r="DO683" s="651"/>
      <c r="DP683" s="651"/>
      <c r="DQ683" s="651"/>
      <c r="DR683" s="651"/>
      <c r="DS683" s="651"/>
      <c r="DT683" s="651"/>
      <c r="DU683" s="651"/>
      <c r="DV683" s="651"/>
      <c r="DW683" s="651"/>
      <c r="DX683" s="651"/>
      <c r="DY683" s="651"/>
    </row>
    <row r="684" ht="12.0" customHeight="1">
      <c r="A684" s="651"/>
      <c r="B684" s="651"/>
      <c r="C684" s="651"/>
      <c r="D684" s="651"/>
      <c r="E684" s="651"/>
      <c r="F684" s="651"/>
      <c r="G684" s="651"/>
      <c r="H684" s="651"/>
      <c r="I684" s="651"/>
      <c r="J684" s="651"/>
      <c r="K684" s="651"/>
      <c r="L684" s="651"/>
      <c r="M684" s="651"/>
      <c r="N684" s="651"/>
      <c r="O684" s="651"/>
      <c r="P684" s="651"/>
      <c r="Q684" s="651"/>
      <c r="R684" s="651"/>
      <c r="S684" s="651"/>
      <c r="T684" s="651"/>
      <c r="U684" s="651"/>
      <c r="V684" s="651"/>
      <c r="W684" s="651"/>
      <c r="X684" s="651"/>
      <c r="Y684" s="651"/>
      <c r="Z684" s="651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651"/>
      <c r="BL684" s="651"/>
      <c r="BM684" s="651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  <c r="BX684" s="651"/>
      <c r="BY684" s="651"/>
      <c r="BZ684" s="651"/>
      <c r="CA684" s="651"/>
      <c r="CB684" s="651"/>
      <c r="CC684" s="651"/>
      <c r="CD684" s="651"/>
      <c r="CE684" s="651"/>
      <c r="CF684" s="651"/>
      <c r="CG684" s="651"/>
      <c r="CH684" s="651"/>
      <c r="CI684" s="651"/>
      <c r="CJ684" s="651"/>
      <c r="CK684" s="651"/>
      <c r="CL684" s="651"/>
      <c r="CM684" s="651"/>
      <c r="CN684" s="651"/>
      <c r="CO684" s="651"/>
      <c r="CP684" s="651"/>
      <c r="CQ684" s="651"/>
      <c r="CR684" s="651"/>
      <c r="CS684" s="651"/>
      <c r="CT684" s="651"/>
      <c r="CU684" s="651"/>
      <c r="CV684" s="651"/>
      <c r="CW684" s="651"/>
      <c r="CX684" s="651"/>
      <c r="CY684" s="651"/>
      <c r="CZ684" s="651"/>
      <c r="DA684" s="651"/>
      <c r="DB684" s="651"/>
      <c r="DC684" s="651"/>
      <c r="DD684" s="651"/>
      <c r="DE684" s="651"/>
      <c r="DF684" s="651"/>
      <c r="DG684" s="651"/>
      <c r="DH684" s="651"/>
      <c r="DI684" s="651"/>
      <c r="DJ684" s="651"/>
      <c r="DK684" s="651"/>
      <c r="DL684" s="651"/>
      <c r="DM684" s="651"/>
      <c r="DN684" s="651"/>
      <c r="DO684" s="651"/>
      <c r="DP684" s="651"/>
      <c r="DQ684" s="651"/>
      <c r="DR684" s="651"/>
      <c r="DS684" s="651"/>
      <c r="DT684" s="651"/>
      <c r="DU684" s="651"/>
      <c r="DV684" s="651"/>
      <c r="DW684" s="651"/>
      <c r="DX684" s="651"/>
      <c r="DY684" s="651"/>
    </row>
    <row r="685" ht="12.0" customHeight="1">
      <c r="A685" s="651"/>
      <c r="B685" s="651"/>
      <c r="C685" s="651"/>
      <c r="D685" s="651"/>
      <c r="E685" s="651"/>
      <c r="F685" s="651"/>
      <c r="G685" s="651"/>
      <c r="H685" s="651"/>
      <c r="I685" s="651"/>
      <c r="J685" s="651"/>
      <c r="K685" s="651"/>
      <c r="L685" s="651"/>
      <c r="M685" s="651"/>
      <c r="N685" s="651"/>
      <c r="O685" s="651"/>
      <c r="P685" s="651"/>
      <c r="Q685" s="651"/>
      <c r="R685" s="651"/>
      <c r="S685" s="651"/>
      <c r="T685" s="651"/>
      <c r="U685" s="651"/>
      <c r="V685" s="651"/>
      <c r="W685" s="651"/>
      <c r="X685" s="651"/>
      <c r="Y685" s="651"/>
      <c r="Z685" s="651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51"/>
      <c r="BL685" s="651"/>
      <c r="BM685" s="651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  <c r="BX685" s="651"/>
      <c r="BY685" s="651"/>
      <c r="BZ685" s="651"/>
      <c r="CA685" s="651"/>
      <c r="CB685" s="651"/>
      <c r="CC685" s="651"/>
      <c r="CD685" s="651"/>
      <c r="CE685" s="651"/>
      <c r="CF685" s="651"/>
      <c r="CG685" s="651"/>
      <c r="CH685" s="651"/>
      <c r="CI685" s="651"/>
      <c r="CJ685" s="651"/>
      <c r="CK685" s="651"/>
      <c r="CL685" s="651"/>
      <c r="CM685" s="651"/>
      <c r="CN685" s="651"/>
      <c r="CO685" s="651"/>
      <c r="CP685" s="651"/>
      <c r="CQ685" s="651"/>
      <c r="CR685" s="651"/>
      <c r="CS685" s="651"/>
      <c r="CT685" s="651"/>
      <c r="CU685" s="651"/>
      <c r="CV685" s="651"/>
      <c r="CW685" s="651"/>
      <c r="CX685" s="651"/>
      <c r="CY685" s="651"/>
      <c r="CZ685" s="651"/>
      <c r="DA685" s="651"/>
      <c r="DB685" s="651"/>
      <c r="DC685" s="651"/>
      <c r="DD685" s="651"/>
      <c r="DE685" s="651"/>
      <c r="DF685" s="651"/>
      <c r="DG685" s="651"/>
      <c r="DH685" s="651"/>
      <c r="DI685" s="651"/>
      <c r="DJ685" s="651"/>
      <c r="DK685" s="651"/>
      <c r="DL685" s="651"/>
      <c r="DM685" s="651"/>
      <c r="DN685" s="651"/>
      <c r="DO685" s="651"/>
      <c r="DP685" s="651"/>
      <c r="DQ685" s="651"/>
      <c r="DR685" s="651"/>
      <c r="DS685" s="651"/>
      <c r="DT685" s="651"/>
      <c r="DU685" s="651"/>
      <c r="DV685" s="651"/>
      <c r="DW685" s="651"/>
      <c r="DX685" s="651"/>
      <c r="DY685" s="651"/>
    </row>
    <row r="686" ht="12.0" customHeight="1">
      <c r="A686" s="651"/>
      <c r="B686" s="651"/>
      <c r="C686" s="651"/>
      <c r="D686" s="651"/>
      <c r="E686" s="651"/>
      <c r="F686" s="651"/>
      <c r="G686" s="651"/>
      <c r="H686" s="651"/>
      <c r="I686" s="651"/>
      <c r="J686" s="651"/>
      <c r="K686" s="651"/>
      <c r="L686" s="651"/>
      <c r="M686" s="651"/>
      <c r="N686" s="651"/>
      <c r="O686" s="651"/>
      <c r="P686" s="651"/>
      <c r="Q686" s="651"/>
      <c r="R686" s="651"/>
      <c r="S686" s="651"/>
      <c r="T686" s="651"/>
      <c r="U686" s="651"/>
      <c r="V686" s="651"/>
      <c r="W686" s="651"/>
      <c r="X686" s="651"/>
      <c r="Y686" s="651"/>
      <c r="Z686" s="651"/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651"/>
      <c r="BL686" s="651"/>
      <c r="BM686" s="651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  <c r="BX686" s="651"/>
      <c r="BY686" s="651"/>
      <c r="BZ686" s="651"/>
      <c r="CA686" s="651"/>
      <c r="CB686" s="651"/>
      <c r="CC686" s="651"/>
      <c r="CD686" s="651"/>
      <c r="CE686" s="651"/>
      <c r="CF686" s="651"/>
      <c r="CG686" s="651"/>
      <c r="CH686" s="651"/>
      <c r="CI686" s="651"/>
      <c r="CJ686" s="651"/>
      <c r="CK686" s="651"/>
      <c r="CL686" s="651"/>
      <c r="CM686" s="651"/>
      <c r="CN686" s="651"/>
      <c r="CO686" s="651"/>
      <c r="CP686" s="651"/>
      <c r="CQ686" s="651"/>
      <c r="CR686" s="651"/>
      <c r="CS686" s="651"/>
      <c r="CT686" s="651"/>
      <c r="CU686" s="651"/>
      <c r="CV686" s="651"/>
      <c r="CW686" s="651"/>
      <c r="CX686" s="651"/>
      <c r="CY686" s="651"/>
      <c r="CZ686" s="651"/>
      <c r="DA686" s="651"/>
      <c r="DB686" s="651"/>
      <c r="DC686" s="651"/>
      <c r="DD686" s="651"/>
      <c r="DE686" s="651"/>
      <c r="DF686" s="651"/>
      <c r="DG686" s="651"/>
      <c r="DH686" s="651"/>
      <c r="DI686" s="651"/>
      <c r="DJ686" s="651"/>
      <c r="DK686" s="651"/>
      <c r="DL686" s="651"/>
      <c r="DM686" s="651"/>
      <c r="DN686" s="651"/>
      <c r="DO686" s="651"/>
      <c r="DP686" s="651"/>
      <c r="DQ686" s="651"/>
      <c r="DR686" s="651"/>
      <c r="DS686" s="651"/>
      <c r="DT686" s="651"/>
      <c r="DU686" s="651"/>
      <c r="DV686" s="651"/>
      <c r="DW686" s="651"/>
      <c r="DX686" s="651"/>
      <c r="DY686" s="651"/>
    </row>
    <row r="687" ht="12.0" customHeight="1">
      <c r="A687" s="651"/>
      <c r="B687" s="651"/>
      <c r="C687" s="651"/>
      <c r="D687" s="651"/>
      <c r="E687" s="651"/>
      <c r="F687" s="651"/>
      <c r="G687" s="651"/>
      <c r="H687" s="651"/>
      <c r="I687" s="651"/>
      <c r="J687" s="651"/>
      <c r="K687" s="651"/>
      <c r="L687" s="651"/>
      <c r="M687" s="651"/>
      <c r="N687" s="651"/>
      <c r="O687" s="651"/>
      <c r="P687" s="651"/>
      <c r="Q687" s="651"/>
      <c r="R687" s="651"/>
      <c r="S687" s="651"/>
      <c r="T687" s="651"/>
      <c r="U687" s="651"/>
      <c r="V687" s="651"/>
      <c r="W687" s="651"/>
      <c r="X687" s="651"/>
      <c r="Y687" s="651"/>
      <c r="Z687" s="651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651"/>
      <c r="BL687" s="651"/>
      <c r="BM687" s="651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  <c r="BX687" s="651"/>
      <c r="BY687" s="651"/>
      <c r="BZ687" s="651"/>
      <c r="CA687" s="651"/>
      <c r="CB687" s="651"/>
      <c r="CC687" s="651"/>
      <c r="CD687" s="651"/>
      <c r="CE687" s="651"/>
      <c r="CF687" s="651"/>
      <c r="CG687" s="651"/>
      <c r="CH687" s="651"/>
      <c r="CI687" s="651"/>
      <c r="CJ687" s="651"/>
      <c r="CK687" s="651"/>
      <c r="CL687" s="651"/>
      <c r="CM687" s="651"/>
      <c r="CN687" s="651"/>
      <c r="CO687" s="651"/>
      <c r="CP687" s="651"/>
      <c r="CQ687" s="651"/>
      <c r="CR687" s="651"/>
      <c r="CS687" s="651"/>
      <c r="CT687" s="651"/>
      <c r="CU687" s="651"/>
      <c r="CV687" s="651"/>
      <c r="CW687" s="651"/>
      <c r="CX687" s="651"/>
      <c r="CY687" s="651"/>
      <c r="CZ687" s="651"/>
      <c r="DA687" s="651"/>
      <c r="DB687" s="651"/>
      <c r="DC687" s="651"/>
      <c r="DD687" s="651"/>
      <c r="DE687" s="651"/>
      <c r="DF687" s="651"/>
      <c r="DG687" s="651"/>
      <c r="DH687" s="651"/>
      <c r="DI687" s="651"/>
      <c r="DJ687" s="651"/>
      <c r="DK687" s="651"/>
      <c r="DL687" s="651"/>
      <c r="DM687" s="651"/>
      <c r="DN687" s="651"/>
      <c r="DO687" s="651"/>
      <c r="DP687" s="651"/>
      <c r="DQ687" s="651"/>
      <c r="DR687" s="651"/>
      <c r="DS687" s="651"/>
      <c r="DT687" s="651"/>
      <c r="DU687" s="651"/>
      <c r="DV687" s="651"/>
      <c r="DW687" s="651"/>
      <c r="DX687" s="651"/>
      <c r="DY687" s="651"/>
    </row>
    <row r="688" ht="12.0" customHeight="1">
      <c r="A688" s="651"/>
      <c r="B688" s="651"/>
      <c r="C688" s="651"/>
      <c r="D688" s="651"/>
      <c r="E688" s="651"/>
      <c r="F688" s="651"/>
      <c r="G688" s="651"/>
      <c r="H688" s="651"/>
      <c r="I688" s="651"/>
      <c r="J688" s="651"/>
      <c r="K688" s="651"/>
      <c r="L688" s="651"/>
      <c r="M688" s="651"/>
      <c r="N688" s="651"/>
      <c r="O688" s="651"/>
      <c r="P688" s="651"/>
      <c r="Q688" s="651"/>
      <c r="R688" s="651"/>
      <c r="S688" s="651"/>
      <c r="T688" s="651"/>
      <c r="U688" s="651"/>
      <c r="V688" s="651"/>
      <c r="W688" s="651"/>
      <c r="X688" s="651"/>
      <c r="Y688" s="651"/>
      <c r="Z688" s="651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651"/>
      <c r="BL688" s="651"/>
      <c r="BM688" s="651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  <c r="BX688" s="651"/>
      <c r="BY688" s="651"/>
      <c r="BZ688" s="651"/>
      <c r="CA688" s="651"/>
      <c r="CB688" s="651"/>
      <c r="CC688" s="651"/>
      <c r="CD688" s="651"/>
      <c r="CE688" s="651"/>
      <c r="CF688" s="651"/>
      <c r="CG688" s="651"/>
      <c r="CH688" s="651"/>
      <c r="CI688" s="651"/>
      <c r="CJ688" s="651"/>
      <c r="CK688" s="651"/>
      <c r="CL688" s="651"/>
      <c r="CM688" s="651"/>
      <c r="CN688" s="651"/>
      <c r="CO688" s="651"/>
      <c r="CP688" s="651"/>
      <c r="CQ688" s="651"/>
      <c r="CR688" s="651"/>
      <c r="CS688" s="651"/>
      <c r="CT688" s="651"/>
      <c r="CU688" s="651"/>
      <c r="CV688" s="651"/>
      <c r="CW688" s="651"/>
      <c r="CX688" s="651"/>
      <c r="CY688" s="651"/>
      <c r="CZ688" s="651"/>
      <c r="DA688" s="651"/>
      <c r="DB688" s="651"/>
      <c r="DC688" s="651"/>
      <c r="DD688" s="651"/>
      <c r="DE688" s="651"/>
      <c r="DF688" s="651"/>
      <c r="DG688" s="651"/>
      <c r="DH688" s="651"/>
      <c r="DI688" s="651"/>
      <c r="DJ688" s="651"/>
      <c r="DK688" s="651"/>
      <c r="DL688" s="651"/>
      <c r="DM688" s="651"/>
      <c r="DN688" s="651"/>
      <c r="DO688" s="651"/>
      <c r="DP688" s="651"/>
      <c r="DQ688" s="651"/>
      <c r="DR688" s="651"/>
      <c r="DS688" s="651"/>
      <c r="DT688" s="651"/>
      <c r="DU688" s="651"/>
      <c r="DV688" s="651"/>
      <c r="DW688" s="651"/>
      <c r="DX688" s="651"/>
      <c r="DY688" s="651"/>
    </row>
    <row r="689" ht="12.0" customHeight="1">
      <c r="A689" s="651"/>
      <c r="B689" s="651"/>
      <c r="C689" s="651"/>
      <c r="D689" s="651"/>
      <c r="E689" s="651"/>
      <c r="F689" s="651"/>
      <c r="G689" s="651"/>
      <c r="H689" s="651"/>
      <c r="I689" s="651"/>
      <c r="J689" s="651"/>
      <c r="K689" s="651"/>
      <c r="L689" s="651"/>
      <c r="M689" s="651"/>
      <c r="N689" s="651"/>
      <c r="O689" s="651"/>
      <c r="P689" s="651"/>
      <c r="Q689" s="651"/>
      <c r="R689" s="651"/>
      <c r="S689" s="651"/>
      <c r="T689" s="651"/>
      <c r="U689" s="651"/>
      <c r="V689" s="651"/>
      <c r="W689" s="651"/>
      <c r="X689" s="651"/>
      <c r="Y689" s="651"/>
      <c r="Z689" s="651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51"/>
      <c r="BL689" s="651"/>
      <c r="BM689" s="651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  <c r="BX689" s="651"/>
      <c r="BY689" s="651"/>
      <c r="BZ689" s="651"/>
      <c r="CA689" s="651"/>
      <c r="CB689" s="651"/>
      <c r="CC689" s="651"/>
      <c r="CD689" s="651"/>
      <c r="CE689" s="651"/>
      <c r="CF689" s="651"/>
      <c r="CG689" s="651"/>
      <c r="CH689" s="651"/>
      <c r="CI689" s="651"/>
      <c r="CJ689" s="651"/>
      <c r="CK689" s="651"/>
      <c r="CL689" s="651"/>
      <c r="CM689" s="651"/>
      <c r="CN689" s="651"/>
      <c r="CO689" s="651"/>
      <c r="CP689" s="651"/>
      <c r="CQ689" s="651"/>
      <c r="CR689" s="651"/>
      <c r="CS689" s="651"/>
      <c r="CT689" s="651"/>
      <c r="CU689" s="651"/>
      <c r="CV689" s="651"/>
      <c r="CW689" s="651"/>
      <c r="CX689" s="651"/>
      <c r="CY689" s="651"/>
      <c r="CZ689" s="651"/>
      <c r="DA689" s="651"/>
      <c r="DB689" s="651"/>
      <c r="DC689" s="651"/>
      <c r="DD689" s="651"/>
      <c r="DE689" s="651"/>
      <c r="DF689" s="651"/>
      <c r="DG689" s="651"/>
      <c r="DH689" s="651"/>
      <c r="DI689" s="651"/>
      <c r="DJ689" s="651"/>
      <c r="DK689" s="651"/>
      <c r="DL689" s="651"/>
      <c r="DM689" s="651"/>
      <c r="DN689" s="651"/>
      <c r="DO689" s="651"/>
      <c r="DP689" s="651"/>
      <c r="DQ689" s="651"/>
      <c r="DR689" s="651"/>
      <c r="DS689" s="651"/>
      <c r="DT689" s="651"/>
      <c r="DU689" s="651"/>
      <c r="DV689" s="651"/>
      <c r="DW689" s="651"/>
      <c r="DX689" s="651"/>
      <c r="DY689" s="651"/>
    </row>
    <row r="690" ht="12.0" customHeight="1">
      <c r="A690" s="651"/>
      <c r="B690" s="651"/>
      <c r="C690" s="651"/>
      <c r="D690" s="651"/>
      <c r="E690" s="651"/>
      <c r="F690" s="651"/>
      <c r="G690" s="651"/>
      <c r="H690" s="651"/>
      <c r="I690" s="651"/>
      <c r="J690" s="651"/>
      <c r="K690" s="651"/>
      <c r="L690" s="651"/>
      <c r="M690" s="651"/>
      <c r="N690" s="651"/>
      <c r="O690" s="651"/>
      <c r="P690" s="651"/>
      <c r="Q690" s="651"/>
      <c r="R690" s="651"/>
      <c r="S690" s="651"/>
      <c r="T690" s="651"/>
      <c r="U690" s="651"/>
      <c r="V690" s="651"/>
      <c r="W690" s="651"/>
      <c r="X690" s="651"/>
      <c r="Y690" s="651"/>
      <c r="Z690" s="651"/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651"/>
      <c r="BL690" s="651"/>
      <c r="BM690" s="651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  <c r="BX690" s="651"/>
      <c r="BY690" s="651"/>
      <c r="BZ690" s="651"/>
      <c r="CA690" s="651"/>
      <c r="CB690" s="651"/>
      <c r="CC690" s="651"/>
      <c r="CD690" s="651"/>
      <c r="CE690" s="651"/>
      <c r="CF690" s="651"/>
      <c r="CG690" s="651"/>
      <c r="CH690" s="651"/>
      <c r="CI690" s="651"/>
      <c r="CJ690" s="651"/>
      <c r="CK690" s="651"/>
      <c r="CL690" s="651"/>
      <c r="CM690" s="651"/>
      <c r="CN690" s="651"/>
      <c r="CO690" s="651"/>
      <c r="CP690" s="651"/>
      <c r="CQ690" s="651"/>
      <c r="CR690" s="651"/>
      <c r="CS690" s="651"/>
      <c r="CT690" s="651"/>
      <c r="CU690" s="651"/>
      <c r="CV690" s="651"/>
      <c r="CW690" s="651"/>
      <c r="CX690" s="651"/>
      <c r="CY690" s="651"/>
      <c r="CZ690" s="651"/>
      <c r="DA690" s="651"/>
      <c r="DB690" s="651"/>
      <c r="DC690" s="651"/>
      <c r="DD690" s="651"/>
      <c r="DE690" s="651"/>
      <c r="DF690" s="651"/>
      <c r="DG690" s="651"/>
      <c r="DH690" s="651"/>
      <c r="DI690" s="651"/>
      <c r="DJ690" s="651"/>
      <c r="DK690" s="651"/>
      <c r="DL690" s="651"/>
      <c r="DM690" s="651"/>
      <c r="DN690" s="651"/>
      <c r="DO690" s="651"/>
      <c r="DP690" s="651"/>
      <c r="DQ690" s="651"/>
      <c r="DR690" s="651"/>
      <c r="DS690" s="651"/>
      <c r="DT690" s="651"/>
      <c r="DU690" s="651"/>
      <c r="DV690" s="651"/>
      <c r="DW690" s="651"/>
      <c r="DX690" s="651"/>
      <c r="DY690" s="651"/>
    </row>
    <row r="691" ht="12.0" customHeight="1">
      <c r="A691" s="651"/>
      <c r="B691" s="651"/>
      <c r="C691" s="651"/>
      <c r="D691" s="651"/>
      <c r="E691" s="651"/>
      <c r="F691" s="651"/>
      <c r="G691" s="651"/>
      <c r="H691" s="651"/>
      <c r="I691" s="651"/>
      <c r="J691" s="651"/>
      <c r="K691" s="651"/>
      <c r="L691" s="651"/>
      <c r="M691" s="651"/>
      <c r="N691" s="651"/>
      <c r="O691" s="651"/>
      <c r="P691" s="651"/>
      <c r="Q691" s="651"/>
      <c r="R691" s="651"/>
      <c r="S691" s="651"/>
      <c r="T691" s="651"/>
      <c r="U691" s="651"/>
      <c r="V691" s="651"/>
      <c r="W691" s="651"/>
      <c r="X691" s="651"/>
      <c r="Y691" s="651"/>
      <c r="Z691" s="651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651"/>
      <c r="BL691" s="651"/>
      <c r="BM691" s="651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  <c r="BX691" s="651"/>
      <c r="BY691" s="651"/>
      <c r="BZ691" s="651"/>
      <c r="CA691" s="651"/>
      <c r="CB691" s="651"/>
      <c r="CC691" s="651"/>
      <c r="CD691" s="651"/>
      <c r="CE691" s="651"/>
      <c r="CF691" s="651"/>
      <c r="CG691" s="651"/>
      <c r="CH691" s="651"/>
      <c r="CI691" s="651"/>
      <c r="CJ691" s="651"/>
      <c r="CK691" s="651"/>
      <c r="CL691" s="651"/>
      <c r="CM691" s="651"/>
      <c r="CN691" s="651"/>
      <c r="CO691" s="651"/>
      <c r="CP691" s="651"/>
      <c r="CQ691" s="651"/>
      <c r="CR691" s="651"/>
      <c r="CS691" s="651"/>
      <c r="CT691" s="651"/>
      <c r="CU691" s="651"/>
      <c r="CV691" s="651"/>
      <c r="CW691" s="651"/>
      <c r="CX691" s="651"/>
      <c r="CY691" s="651"/>
      <c r="CZ691" s="651"/>
      <c r="DA691" s="651"/>
      <c r="DB691" s="651"/>
      <c r="DC691" s="651"/>
      <c r="DD691" s="651"/>
      <c r="DE691" s="651"/>
      <c r="DF691" s="651"/>
      <c r="DG691" s="651"/>
      <c r="DH691" s="651"/>
      <c r="DI691" s="651"/>
      <c r="DJ691" s="651"/>
      <c r="DK691" s="651"/>
      <c r="DL691" s="651"/>
      <c r="DM691" s="651"/>
      <c r="DN691" s="651"/>
      <c r="DO691" s="651"/>
      <c r="DP691" s="651"/>
      <c r="DQ691" s="651"/>
      <c r="DR691" s="651"/>
      <c r="DS691" s="651"/>
      <c r="DT691" s="651"/>
      <c r="DU691" s="651"/>
      <c r="DV691" s="651"/>
      <c r="DW691" s="651"/>
      <c r="DX691" s="651"/>
      <c r="DY691" s="651"/>
    </row>
    <row r="692" ht="12.0" customHeight="1">
      <c r="A692" s="651"/>
      <c r="B692" s="651"/>
      <c r="C692" s="651"/>
      <c r="D692" s="651"/>
      <c r="E692" s="651"/>
      <c r="F692" s="651"/>
      <c r="G692" s="651"/>
      <c r="H692" s="651"/>
      <c r="I692" s="651"/>
      <c r="J692" s="651"/>
      <c r="K692" s="651"/>
      <c r="L692" s="651"/>
      <c r="M692" s="651"/>
      <c r="N692" s="651"/>
      <c r="O692" s="651"/>
      <c r="P692" s="651"/>
      <c r="Q692" s="651"/>
      <c r="R692" s="651"/>
      <c r="S692" s="651"/>
      <c r="T692" s="651"/>
      <c r="U692" s="651"/>
      <c r="V692" s="651"/>
      <c r="W692" s="651"/>
      <c r="X692" s="651"/>
      <c r="Y692" s="651"/>
      <c r="Z692" s="651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651"/>
      <c r="BL692" s="651"/>
      <c r="BM692" s="651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  <c r="BX692" s="651"/>
      <c r="BY692" s="651"/>
      <c r="BZ692" s="651"/>
      <c r="CA692" s="651"/>
      <c r="CB692" s="651"/>
      <c r="CC692" s="651"/>
      <c r="CD692" s="651"/>
      <c r="CE692" s="651"/>
      <c r="CF692" s="651"/>
      <c r="CG692" s="651"/>
      <c r="CH692" s="651"/>
      <c r="CI692" s="651"/>
      <c r="CJ692" s="651"/>
      <c r="CK692" s="651"/>
      <c r="CL692" s="651"/>
      <c r="CM692" s="651"/>
      <c r="CN692" s="651"/>
      <c r="CO692" s="651"/>
      <c r="CP692" s="651"/>
      <c r="CQ692" s="651"/>
      <c r="CR692" s="651"/>
      <c r="CS692" s="651"/>
      <c r="CT692" s="651"/>
      <c r="CU692" s="651"/>
      <c r="CV692" s="651"/>
      <c r="CW692" s="651"/>
      <c r="CX692" s="651"/>
      <c r="CY692" s="651"/>
      <c r="CZ692" s="651"/>
      <c r="DA692" s="651"/>
      <c r="DB692" s="651"/>
      <c r="DC692" s="651"/>
      <c r="DD692" s="651"/>
      <c r="DE692" s="651"/>
      <c r="DF692" s="651"/>
      <c r="DG692" s="651"/>
      <c r="DH692" s="651"/>
      <c r="DI692" s="651"/>
      <c r="DJ692" s="651"/>
      <c r="DK692" s="651"/>
      <c r="DL692" s="651"/>
      <c r="DM692" s="651"/>
      <c r="DN692" s="651"/>
      <c r="DO692" s="651"/>
      <c r="DP692" s="651"/>
      <c r="DQ692" s="651"/>
      <c r="DR692" s="651"/>
      <c r="DS692" s="651"/>
      <c r="DT692" s="651"/>
      <c r="DU692" s="651"/>
      <c r="DV692" s="651"/>
      <c r="DW692" s="651"/>
      <c r="DX692" s="651"/>
      <c r="DY692" s="651"/>
    </row>
    <row r="693" ht="12.0" customHeight="1">
      <c r="A693" s="651"/>
      <c r="B693" s="651"/>
      <c r="C693" s="651"/>
      <c r="D693" s="651"/>
      <c r="E693" s="651"/>
      <c r="F693" s="651"/>
      <c r="G693" s="651"/>
      <c r="H693" s="651"/>
      <c r="I693" s="651"/>
      <c r="J693" s="651"/>
      <c r="K693" s="651"/>
      <c r="L693" s="651"/>
      <c r="M693" s="651"/>
      <c r="N693" s="651"/>
      <c r="O693" s="651"/>
      <c r="P693" s="651"/>
      <c r="Q693" s="651"/>
      <c r="R693" s="651"/>
      <c r="S693" s="651"/>
      <c r="T693" s="651"/>
      <c r="U693" s="651"/>
      <c r="V693" s="651"/>
      <c r="W693" s="651"/>
      <c r="X693" s="651"/>
      <c r="Y693" s="651"/>
      <c r="Z693" s="651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51"/>
      <c r="BL693" s="651"/>
      <c r="BM693" s="651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  <c r="BX693" s="651"/>
      <c r="BY693" s="651"/>
      <c r="BZ693" s="651"/>
      <c r="CA693" s="651"/>
      <c r="CB693" s="651"/>
      <c r="CC693" s="651"/>
      <c r="CD693" s="651"/>
      <c r="CE693" s="651"/>
      <c r="CF693" s="651"/>
      <c r="CG693" s="651"/>
      <c r="CH693" s="651"/>
      <c r="CI693" s="651"/>
      <c r="CJ693" s="651"/>
      <c r="CK693" s="651"/>
      <c r="CL693" s="651"/>
      <c r="CM693" s="651"/>
      <c r="CN693" s="651"/>
      <c r="CO693" s="651"/>
      <c r="CP693" s="651"/>
      <c r="CQ693" s="651"/>
      <c r="CR693" s="651"/>
      <c r="CS693" s="651"/>
      <c r="CT693" s="651"/>
      <c r="CU693" s="651"/>
      <c r="CV693" s="651"/>
      <c r="CW693" s="651"/>
      <c r="CX693" s="651"/>
      <c r="CY693" s="651"/>
      <c r="CZ693" s="651"/>
      <c r="DA693" s="651"/>
      <c r="DB693" s="651"/>
      <c r="DC693" s="651"/>
      <c r="DD693" s="651"/>
      <c r="DE693" s="651"/>
      <c r="DF693" s="651"/>
      <c r="DG693" s="651"/>
      <c r="DH693" s="651"/>
      <c r="DI693" s="651"/>
      <c r="DJ693" s="651"/>
      <c r="DK693" s="651"/>
      <c r="DL693" s="651"/>
      <c r="DM693" s="651"/>
      <c r="DN693" s="651"/>
      <c r="DO693" s="651"/>
      <c r="DP693" s="651"/>
      <c r="DQ693" s="651"/>
      <c r="DR693" s="651"/>
      <c r="DS693" s="651"/>
      <c r="DT693" s="651"/>
      <c r="DU693" s="651"/>
      <c r="DV693" s="651"/>
      <c r="DW693" s="651"/>
      <c r="DX693" s="651"/>
      <c r="DY693" s="651"/>
    </row>
    <row r="694" ht="12.0" customHeight="1">
      <c r="A694" s="651"/>
      <c r="B694" s="651"/>
      <c r="C694" s="651"/>
      <c r="D694" s="651"/>
      <c r="E694" s="651"/>
      <c r="F694" s="651"/>
      <c r="G694" s="651"/>
      <c r="H694" s="651"/>
      <c r="I694" s="651"/>
      <c r="J694" s="651"/>
      <c r="K694" s="651"/>
      <c r="L694" s="651"/>
      <c r="M694" s="651"/>
      <c r="N694" s="651"/>
      <c r="O694" s="651"/>
      <c r="P694" s="651"/>
      <c r="Q694" s="651"/>
      <c r="R694" s="651"/>
      <c r="S694" s="651"/>
      <c r="T694" s="651"/>
      <c r="U694" s="651"/>
      <c r="V694" s="651"/>
      <c r="W694" s="651"/>
      <c r="X694" s="651"/>
      <c r="Y694" s="651"/>
      <c r="Z694" s="651"/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651"/>
      <c r="BL694" s="651"/>
      <c r="BM694" s="651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  <c r="BX694" s="651"/>
      <c r="BY694" s="651"/>
      <c r="BZ694" s="651"/>
      <c r="CA694" s="651"/>
      <c r="CB694" s="651"/>
      <c r="CC694" s="651"/>
      <c r="CD694" s="651"/>
      <c r="CE694" s="651"/>
      <c r="CF694" s="651"/>
      <c r="CG694" s="651"/>
      <c r="CH694" s="651"/>
      <c r="CI694" s="651"/>
      <c r="CJ694" s="651"/>
      <c r="CK694" s="651"/>
      <c r="CL694" s="651"/>
      <c r="CM694" s="651"/>
      <c r="CN694" s="651"/>
      <c r="CO694" s="651"/>
      <c r="CP694" s="651"/>
      <c r="CQ694" s="651"/>
      <c r="CR694" s="651"/>
      <c r="CS694" s="651"/>
      <c r="CT694" s="651"/>
      <c r="CU694" s="651"/>
      <c r="CV694" s="651"/>
      <c r="CW694" s="651"/>
      <c r="CX694" s="651"/>
      <c r="CY694" s="651"/>
      <c r="CZ694" s="651"/>
      <c r="DA694" s="651"/>
      <c r="DB694" s="651"/>
      <c r="DC694" s="651"/>
      <c r="DD694" s="651"/>
      <c r="DE694" s="651"/>
      <c r="DF694" s="651"/>
      <c r="DG694" s="651"/>
      <c r="DH694" s="651"/>
      <c r="DI694" s="651"/>
      <c r="DJ694" s="651"/>
      <c r="DK694" s="651"/>
      <c r="DL694" s="651"/>
      <c r="DM694" s="651"/>
      <c r="DN694" s="651"/>
      <c r="DO694" s="651"/>
      <c r="DP694" s="651"/>
      <c r="DQ694" s="651"/>
      <c r="DR694" s="651"/>
      <c r="DS694" s="651"/>
      <c r="DT694" s="651"/>
      <c r="DU694" s="651"/>
      <c r="DV694" s="651"/>
      <c r="DW694" s="651"/>
      <c r="DX694" s="651"/>
      <c r="DY694" s="651"/>
    </row>
    <row r="695" ht="12.0" customHeight="1">
      <c r="A695" s="651"/>
      <c r="B695" s="651"/>
      <c r="C695" s="651"/>
      <c r="D695" s="651"/>
      <c r="E695" s="651"/>
      <c r="F695" s="651"/>
      <c r="G695" s="651"/>
      <c r="H695" s="651"/>
      <c r="I695" s="651"/>
      <c r="J695" s="651"/>
      <c r="K695" s="651"/>
      <c r="L695" s="651"/>
      <c r="M695" s="651"/>
      <c r="N695" s="651"/>
      <c r="O695" s="651"/>
      <c r="P695" s="651"/>
      <c r="Q695" s="651"/>
      <c r="R695" s="651"/>
      <c r="S695" s="651"/>
      <c r="T695" s="651"/>
      <c r="U695" s="651"/>
      <c r="V695" s="651"/>
      <c r="W695" s="651"/>
      <c r="X695" s="651"/>
      <c r="Y695" s="651"/>
      <c r="Z695" s="651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651"/>
      <c r="BL695" s="651"/>
      <c r="BM695" s="651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  <c r="BX695" s="651"/>
      <c r="BY695" s="651"/>
      <c r="BZ695" s="651"/>
      <c r="CA695" s="651"/>
      <c r="CB695" s="651"/>
      <c r="CC695" s="651"/>
      <c r="CD695" s="651"/>
      <c r="CE695" s="651"/>
      <c r="CF695" s="651"/>
      <c r="CG695" s="651"/>
      <c r="CH695" s="651"/>
      <c r="CI695" s="651"/>
      <c r="CJ695" s="651"/>
      <c r="CK695" s="651"/>
      <c r="CL695" s="651"/>
      <c r="CM695" s="651"/>
      <c r="CN695" s="651"/>
      <c r="CO695" s="651"/>
      <c r="CP695" s="651"/>
      <c r="CQ695" s="651"/>
      <c r="CR695" s="651"/>
      <c r="CS695" s="651"/>
      <c r="CT695" s="651"/>
      <c r="CU695" s="651"/>
      <c r="CV695" s="651"/>
      <c r="CW695" s="651"/>
      <c r="CX695" s="651"/>
      <c r="CY695" s="651"/>
      <c r="CZ695" s="651"/>
      <c r="DA695" s="651"/>
      <c r="DB695" s="651"/>
      <c r="DC695" s="651"/>
      <c r="DD695" s="651"/>
      <c r="DE695" s="651"/>
      <c r="DF695" s="651"/>
      <c r="DG695" s="651"/>
      <c r="DH695" s="651"/>
      <c r="DI695" s="651"/>
      <c r="DJ695" s="651"/>
      <c r="DK695" s="651"/>
      <c r="DL695" s="651"/>
      <c r="DM695" s="651"/>
      <c r="DN695" s="651"/>
      <c r="DO695" s="651"/>
      <c r="DP695" s="651"/>
      <c r="DQ695" s="651"/>
      <c r="DR695" s="651"/>
      <c r="DS695" s="651"/>
      <c r="DT695" s="651"/>
      <c r="DU695" s="651"/>
      <c r="DV695" s="651"/>
      <c r="DW695" s="651"/>
      <c r="DX695" s="651"/>
      <c r="DY695" s="651"/>
    </row>
    <row r="696" ht="12.0" customHeight="1">
      <c r="A696" s="651"/>
      <c r="B696" s="651"/>
      <c r="C696" s="651"/>
      <c r="D696" s="651"/>
      <c r="E696" s="651"/>
      <c r="F696" s="651"/>
      <c r="G696" s="651"/>
      <c r="H696" s="651"/>
      <c r="I696" s="651"/>
      <c r="J696" s="651"/>
      <c r="K696" s="651"/>
      <c r="L696" s="651"/>
      <c r="M696" s="651"/>
      <c r="N696" s="651"/>
      <c r="O696" s="651"/>
      <c r="P696" s="651"/>
      <c r="Q696" s="651"/>
      <c r="R696" s="651"/>
      <c r="S696" s="651"/>
      <c r="T696" s="651"/>
      <c r="U696" s="651"/>
      <c r="V696" s="651"/>
      <c r="W696" s="651"/>
      <c r="X696" s="651"/>
      <c r="Y696" s="651"/>
      <c r="Z696" s="651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651"/>
      <c r="BL696" s="651"/>
      <c r="BM696" s="651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  <c r="BX696" s="651"/>
      <c r="BY696" s="651"/>
      <c r="BZ696" s="651"/>
      <c r="CA696" s="651"/>
      <c r="CB696" s="651"/>
      <c r="CC696" s="651"/>
      <c r="CD696" s="651"/>
      <c r="CE696" s="651"/>
      <c r="CF696" s="651"/>
      <c r="CG696" s="651"/>
      <c r="CH696" s="651"/>
      <c r="CI696" s="651"/>
      <c r="CJ696" s="651"/>
      <c r="CK696" s="651"/>
      <c r="CL696" s="651"/>
      <c r="CM696" s="651"/>
      <c r="CN696" s="651"/>
      <c r="CO696" s="651"/>
      <c r="CP696" s="651"/>
      <c r="CQ696" s="651"/>
      <c r="CR696" s="651"/>
      <c r="CS696" s="651"/>
      <c r="CT696" s="651"/>
      <c r="CU696" s="651"/>
      <c r="CV696" s="651"/>
      <c r="CW696" s="651"/>
      <c r="CX696" s="651"/>
      <c r="CY696" s="651"/>
      <c r="CZ696" s="651"/>
      <c r="DA696" s="651"/>
      <c r="DB696" s="651"/>
      <c r="DC696" s="651"/>
      <c r="DD696" s="651"/>
      <c r="DE696" s="651"/>
      <c r="DF696" s="651"/>
      <c r="DG696" s="651"/>
      <c r="DH696" s="651"/>
      <c r="DI696" s="651"/>
      <c r="DJ696" s="651"/>
      <c r="DK696" s="651"/>
      <c r="DL696" s="651"/>
      <c r="DM696" s="651"/>
      <c r="DN696" s="651"/>
      <c r="DO696" s="651"/>
      <c r="DP696" s="651"/>
      <c r="DQ696" s="651"/>
      <c r="DR696" s="651"/>
      <c r="DS696" s="651"/>
      <c r="DT696" s="651"/>
      <c r="DU696" s="651"/>
      <c r="DV696" s="651"/>
      <c r="DW696" s="651"/>
      <c r="DX696" s="651"/>
      <c r="DY696" s="651"/>
    </row>
    <row r="697" ht="12.0" customHeight="1">
      <c r="A697" s="651"/>
      <c r="B697" s="651"/>
      <c r="C697" s="651"/>
      <c r="D697" s="651"/>
      <c r="E697" s="651"/>
      <c r="F697" s="651"/>
      <c r="G697" s="651"/>
      <c r="H697" s="651"/>
      <c r="I697" s="651"/>
      <c r="J697" s="651"/>
      <c r="K697" s="651"/>
      <c r="L697" s="651"/>
      <c r="M697" s="651"/>
      <c r="N697" s="651"/>
      <c r="O697" s="651"/>
      <c r="P697" s="651"/>
      <c r="Q697" s="651"/>
      <c r="R697" s="651"/>
      <c r="S697" s="651"/>
      <c r="T697" s="651"/>
      <c r="U697" s="651"/>
      <c r="V697" s="651"/>
      <c r="W697" s="651"/>
      <c r="X697" s="651"/>
      <c r="Y697" s="651"/>
      <c r="Z697" s="651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51"/>
      <c r="BL697" s="651"/>
      <c r="BM697" s="651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  <c r="BX697" s="651"/>
      <c r="BY697" s="651"/>
      <c r="BZ697" s="651"/>
      <c r="CA697" s="651"/>
      <c r="CB697" s="651"/>
      <c r="CC697" s="651"/>
      <c r="CD697" s="651"/>
      <c r="CE697" s="651"/>
      <c r="CF697" s="651"/>
      <c r="CG697" s="651"/>
      <c r="CH697" s="651"/>
      <c r="CI697" s="651"/>
      <c r="CJ697" s="651"/>
      <c r="CK697" s="651"/>
      <c r="CL697" s="651"/>
      <c r="CM697" s="651"/>
      <c r="CN697" s="651"/>
      <c r="CO697" s="651"/>
      <c r="CP697" s="651"/>
      <c r="CQ697" s="651"/>
      <c r="CR697" s="651"/>
      <c r="CS697" s="651"/>
      <c r="CT697" s="651"/>
      <c r="CU697" s="651"/>
      <c r="CV697" s="651"/>
      <c r="CW697" s="651"/>
      <c r="CX697" s="651"/>
      <c r="CY697" s="651"/>
      <c r="CZ697" s="651"/>
      <c r="DA697" s="651"/>
      <c r="DB697" s="651"/>
      <c r="DC697" s="651"/>
      <c r="DD697" s="651"/>
      <c r="DE697" s="651"/>
      <c r="DF697" s="651"/>
      <c r="DG697" s="651"/>
      <c r="DH697" s="651"/>
      <c r="DI697" s="651"/>
      <c r="DJ697" s="651"/>
      <c r="DK697" s="651"/>
      <c r="DL697" s="651"/>
      <c r="DM697" s="651"/>
      <c r="DN697" s="651"/>
      <c r="DO697" s="651"/>
      <c r="DP697" s="651"/>
      <c r="DQ697" s="651"/>
      <c r="DR697" s="651"/>
      <c r="DS697" s="651"/>
      <c r="DT697" s="651"/>
      <c r="DU697" s="651"/>
      <c r="DV697" s="651"/>
      <c r="DW697" s="651"/>
      <c r="DX697" s="651"/>
      <c r="DY697" s="651"/>
    </row>
    <row r="698" ht="12.0" customHeight="1">
      <c r="A698" s="651"/>
      <c r="B698" s="651"/>
      <c r="C698" s="651"/>
      <c r="D698" s="651"/>
      <c r="E698" s="651"/>
      <c r="F698" s="651"/>
      <c r="G698" s="651"/>
      <c r="H698" s="651"/>
      <c r="I698" s="651"/>
      <c r="J698" s="651"/>
      <c r="K698" s="651"/>
      <c r="L698" s="651"/>
      <c r="M698" s="651"/>
      <c r="N698" s="651"/>
      <c r="O698" s="651"/>
      <c r="P698" s="651"/>
      <c r="Q698" s="651"/>
      <c r="R698" s="651"/>
      <c r="S698" s="651"/>
      <c r="T698" s="651"/>
      <c r="U698" s="651"/>
      <c r="V698" s="651"/>
      <c r="W698" s="651"/>
      <c r="X698" s="651"/>
      <c r="Y698" s="651"/>
      <c r="Z698" s="651"/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651"/>
      <c r="BL698" s="651"/>
      <c r="BM698" s="651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  <c r="BX698" s="651"/>
      <c r="BY698" s="651"/>
      <c r="BZ698" s="651"/>
      <c r="CA698" s="651"/>
      <c r="CB698" s="651"/>
      <c r="CC698" s="651"/>
      <c r="CD698" s="651"/>
      <c r="CE698" s="651"/>
      <c r="CF698" s="651"/>
      <c r="CG698" s="651"/>
      <c r="CH698" s="651"/>
      <c r="CI698" s="651"/>
      <c r="CJ698" s="651"/>
      <c r="CK698" s="651"/>
      <c r="CL698" s="651"/>
      <c r="CM698" s="651"/>
      <c r="CN698" s="651"/>
      <c r="CO698" s="651"/>
      <c r="CP698" s="651"/>
      <c r="CQ698" s="651"/>
      <c r="CR698" s="651"/>
      <c r="CS698" s="651"/>
      <c r="CT698" s="651"/>
      <c r="CU698" s="651"/>
      <c r="CV698" s="651"/>
      <c r="CW698" s="651"/>
      <c r="CX698" s="651"/>
      <c r="CY698" s="651"/>
      <c r="CZ698" s="651"/>
      <c r="DA698" s="651"/>
      <c r="DB698" s="651"/>
      <c r="DC698" s="651"/>
      <c r="DD698" s="651"/>
      <c r="DE698" s="651"/>
      <c r="DF698" s="651"/>
      <c r="DG698" s="651"/>
      <c r="DH698" s="651"/>
      <c r="DI698" s="651"/>
      <c r="DJ698" s="651"/>
      <c r="DK698" s="651"/>
      <c r="DL698" s="651"/>
      <c r="DM698" s="651"/>
      <c r="DN698" s="651"/>
      <c r="DO698" s="651"/>
      <c r="DP698" s="651"/>
      <c r="DQ698" s="651"/>
      <c r="DR698" s="651"/>
      <c r="DS698" s="651"/>
      <c r="DT698" s="651"/>
      <c r="DU698" s="651"/>
      <c r="DV698" s="651"/>
      <c r="DW698" s="651"/>
      <c r="DX698" s="651"/>
      <c r="DY698" s="651"/>
    </row>
    <row r="699" ht="12.0" customHeight="1">
      <c r="A699" s="651"/>
      <c r="B699" s="651"/>
      <c r="C699" s="651"/>
      <c r="D699" s="651"/>
      <c r="E699" s="651"/>
      <c r="F699" s="651"/>
      <c r="G699" s="651"/>
      <c r="H699" s="651"/>
      <c r="I699" s="651"/>
      <c r="J699" s="651"/>
      <c r="K699" s="651"/>
      <c r="L699" s="651"/>
      <c r="M699" s="651"/>
      <c r="N699" s="651"/>
      <c r="O699" s="651"/>
      <c r="P699" s="651"/>
      <c r="Q699" s="651"/>
      <c r="R699" s="651"/>
      <c r="S699" s="651"/>
      <c r="T699" s="651"/>
      <c r="U699" s="651"/>
      <c r="V699" s="651"/>
      <c r="W699" s="651"/>
      <c r="X699" s="651"/>
      <c r="Y699" s="651"/>
      <c r="Z699" s="651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651"/>
      <c r="BL699" s="651"/>
      <c r="BM699" s="651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  <c r="BX699" s="651"/>
      <c r="BY699" s="651"/>
      <c r="BZ699" s="651"/>
      <c r="CA699" s="651"/>
      <c r="CB699" s="651"/>
      <c r="CC699" s="651"/>
      <c r="CD699" s="651"/>
      <c r="CE699" s="651"/>
      <c r="CF699" s="651"/>
      <c r="CG699" s="651"/>
      <c r="CH699" s="651"/>
      <c r="CI699" s="651"/>
      <c r="CJ699" s="651"/>
      <c r="CK699" s="651"/>
      <c r="CL699" s="651"/>
      <c r="CM699" s="651"/>
      <c r="CN699" s="651"/>
      <c r="CO699" s="651"/>
      <c r="CP699" s="651"/>
      <c r="CQ699" s="651"/>
      <c r="CR699" s="651"/>
      <c r="CS699" s="651"/>
      <c r="CT699" s="651"/>
      <c r="CU699" s="651"/>
      <c r="CV699" s="651"/>
      <c r="CW699" s="651"/>
      <c r="CX699" s="651"/>
      <c r="CY699" s="651"/>
      <c r="CZ699" s="651"/>
      <c r="DA699" s="651"/>
      <c r="DB699" s="651"/>
      <c r="DC699" s="651"/>
      <c r="DD699" s="651"/>
      <c r="DE699" s="651"/>
      <c r="DF699" s="651"/>
      <c r="DG699" s="651"/>
      <c r="DH699" s="651"/>
      <c r="DI699" s="651"/>
      <c r="DJ699" s="651"/>
      <c r="DK699" s="651"/>
      <c r="DL699" s="651"/>
      <c r="DM699" s="651"/>
      <c r="DN699" s="651"/>
      <c r="DO699" s="651"/>
      <c r="DP699" s="651"/>
      <c r="DQ699" s="651"/>
      <c r="DR699" s="651"/>
      <c r="DS699" s="651"/>
      <c r="DT699" s="651"/>
      <c r="DU699" s="651"/>
      <c r="DV699" s="651"/>
      <c r="DW699" s="651"/>
      <c r="DX699" s="651"/>
      <c r="DY699" s="651"/>
    </row>
    <row r="700" ht="12.0" customHeight="1">
      <c r="A700" s="651"/>
      <c r="B700" s="651"/>
      <c r="C700" s="651"/>
      <c r="D700" s="651"/>
      <c r="E700" s="651"/>
      <c r="F700" s="651"/>
      <c r="G700" s="651"/>
      <c r="H700" s="651"/>
      <c r="I700" s="651"/>
      <c r="J700" s="651"/>
      <c r="K700" s="651"/>
      <c r="L700" s="651"/>
      <c r="M700" s="651"/>
      <c r="N700" s="651"/>
      <c r="O700" s="651"/>
      <c r="P700" s="651"/>
      <c r="Q700" s="651"/>
      <c r="R700" s="651"/>
      <c r="S700" s="651"/>
      <c r="T700" s="651"/>
      <c r="U700" s="651"/>
      <c r="V700" s="651"/>
      <c r="W700" s="651"/>
      <c r="X700" s="651"/>
      <c r="Y700" s="651"/>
      <c r="Z700" s="651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651"/>
      <c r="BL700" s="651"/>
      <c r="BM700" s="651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  <c r="BX700" s="651"/>
      <c r="BY700" s="651"/>
      <c r="BZ700" s="651"/>
      <c r="CA700" s="651"/>
      <c r="CB700" s="651"/>
      <c r="CC700" s="651"/>
      <c r="CD700" s="651"/>
      <c r="CE700" s="651"/>
      <c r="CF700" s="651"/>
      <c r="CG700" s="651"/>
      <c r="CH700" s="651"/>
      <c r="CI700" s="651"/>
      <c r="CJ700" s="651"/>
      <c r="CK700" s="651"/>
      <c r="CL700" s="651"/>
      <c r="CM700" s="651"/>
      <c r="CN700" s="651"/>
      <c r="CO700" s="651"/>
      <c r="CP700" s="651"/>
      <c r="CQ700" s="651"/>
      <c r="CR700" s="651"/>
      <c r="CS700" s="651"/>
      <c r="CT700" s="651"/>
      <c r="CU700" s="651"/>
      <c r="CV700" s="651"/>
      <c r="CW700" s="651"/>
      <c r="CX700" s="651"/>
      <c r="CY700" s="651"/>
      <c r="CZ700" s="651"/>
      <c r="DA700" s="651"/>
      <c r="DB700" s="651"/>
      <c r="DC700" s="651"/>
      <c r="DD700" s="651"/>
      <c r="DE700" s="651"/>
      <c r="DF700" s="651"/>
      <c r="DG700" s="651"/>
      <c r="DH700" s="651"/>
      <c r="DI700" s="651"/>
      <c r="DJ700" s="651"/>
      <c r="DK700" s="651"/>
      <c r="DL700" s="651"/>
      <c r="DM700" s="651"/>
      <c r="DN700" s="651"/>
      <c r="DO700" s="651"/>
      <c r="DP700" s="651"/>
      <c r="DQ700" s="651"/>
      <c r="DR700" s="651"/>
      <c r="DS700" s="651"/>
      <c r="DT700" s="651"/>
      <c r="DU700" s="651"/>
      <c r="DV700" s="651"/>
      <c r="DW700" s="651"/>
      <c r="DX700" s="651"/>
      <c r="DY700" s="651"/>
    </row>
    <row r="701" ht="12.0" customHeight="1">
      <c r="A701" s="651"/>
      <c r="B701" s="651"/>
      <c r="C701" s="651"/>
      <c r="D701" s="651"/>
      <c r="E701" s="651"/>
      <c r="F701" s="651"/>
      <c r="G701" s="651"/>
      <c r="H701" s="651"/>
      <c r="I701" s="651"/>
      <c r="J701" s="651"/>
      <c r="K701" s="651"/>
      <c r="L701" s="651"/>
      <c r="M701" s="651"/>
      <c r="N701" s="651"/>
      <c r="O701" s="651"/>
      <c r="P701" s="651"/>
      <c r="Q701" s="651"/>
      <c r="R701" s="651"/>
      <c r="S701" s="651"/>
      <c r="T701" s="651"/>
      <c r="U701" s="651"/>
      <c r="V701" s="651"/>
      <c r="W701" s="651"/>
      <c r="X701" s="651"/>
      <c r="Y701" s="651"/>
      <c r="Z701" s="651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51"/>
      <c r="BL701" s="651"/>
      <c r="BM701" s="651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  <c r="BX701" s="651"/>
      <c r="BY701" s="651"/>
      <c r="BZ701" s="651"/>
      <c r="CA701" s="651"/>
      <c r="CB701" s="651"/>
      <c r="CC701" s="651"/>
      <c r="CD701" s="651"/>
      <c r="CE701" s="651"/>
      <c r="CF701" s="651"/>
      <c r="CG701" s="651"/>
      <c r="CH701" s="651"/>
      <c r="CI701" s="651"/>
      <c r="CJ701" s="651"/>
      <c r="CK701" s="651"/>
      <c r="CL701" s="651"/>
      <c r="CM701" s="651"/>
      <c r="CN701" s="651"/>
      <c r="CO701" s="651"/>
      <c r="CP701" s="651"/>
      <c r="CQ701" s="651"/>
      <c r="CR701" s="651"/>
      <c r="CS701" s="651"/>
      <c r="CT701" s="651"/>
      <c r="CU701" s="651"/>
      <c r="CV701" s="651"/>
      <c r="CW701" s="651"/>
      <c r="CX701" s="651"/>
      <c r="CY701" s="651"/>
      <c r="CZ701" s="651"/>
      <c r="DA701" s="651"/>
      <c r="DB701" s="651"/>
      <c r="DC701" s="651"/>
      <c r="DD701" s="651"/>
      <c r="DE701" s="651"/>
      <c r="DF701" s="651"/>
      <c r="DG701" s="651"/>
      <c r="DH701" s="651"/>
      <c r="DI701" s="651"/>
      <c r="DJ701" s="651"/>
      <c r="DK701" s="651"/>
      <c r="DL701" s="651"/>
      <c r="DM701" s="651"/>
      <c r="DN701" s="651"/>
      <c r="DO701" s="651"/>
      <c r="DP701" s="651"/>
      <c r="DQ701" s="651"/>
      <c r="DR701" s="651"/>
      <c r="DS701" s="651"/>
      <c r="DT701" s="651"/>
      <c r="DU701" s="651"/>
      <c r="DV701" s="651"/>
      <c r="DW701" s="651"/>
      <c r="DX701" s="651"/>
      <c r="DY701" s="651"/>
    </row>
    <row r="702" ht="12.0" customHeight="1">
      <c r="A702" s="651"/>
      <c r="B702" s="651"/>
      <c r="C702" s="651"/>
      <c r="D702" s="651"/>
      <c r="E702" s="651"/>
      <c r="F702" s="651"/>
      <c r="G702" s="651"/>
      <c r="H702" s="651"/>
      <c r="I702" s="651"/>
      <c r="J702" s="651"/>
      <c r="K702" s="651"/>
      <c r="L702" s="651"/>
      <c r="M702" s="651"/>
      <c r="N702" s="651"/>
      <c r="O702" s="651"/>
      <c r="P702" s="651"/>
      <c r="Q702" s="651"/>
      <c r="R702" s="651"/>
      <c r="S702" s="651"/>
      <c r="T702" s="651"/>
      <c r="U702" s="651"/>
      <c r="V702" s="651"/>
      <c r="W702" s="651"/>
      <c r="X702" s="651"/>
      <c r="Y702" s="651"/>
      <c r="Z702" s="651"/>
      <c r="AA702" s="651"/>
      <c r="AB702" s="651"/>
      <c r="AC702" s="651"/>
      <c r="AD702" s="651"/>
      <c r="AE702" s="651"/>
      <c r="AF702" s="651"/>
      <c r="AG702" s="651"/>
      <c r="AH702" s="651"/>
      <c r="AI702" s="651"/>
      <c r="AJ702" s="651"/>
      <c r="AK702" s="651"/>
      <c r="AL702" s="651"/>
      <c r="AM702" s="651"/>
      <c r="AN702" s="651"/>
      <c r="AO702" s="651"/>
      <c r="AP702" s="651"/>
      <c r="AQ702" s="651"/>
      <c r="AR702" s="651"/>
      <c r="AS702" s="651"/>
      <c r="AT702" s="651"/>
      <c r="AU702" s="651"/>
      <c r="AV702" s="651"/>
      <c r="AW702" s="651"/>
      <c r="AX702" s="651"/>
      <c r="AY702" s="651"/>
      <c r="AZ702" s="651"/>
      <c r="BA702" s="651"/>
      <c r="BB702" s="651"/>
      <c r="BC702" s="651"/>
      <c r="BD702" s="651"/>
      <c r="BE702" s="651"/>
      <c r="BF702" s="651"/>
      <c r="BG702" s="651"/>
      <c r="BH702" s="651"/>
      <c r="BI702" s="651"/>
      <c r="BJ702" s="651"/>
      <c r="BK702" s="651"/>
      <c r="BL702" s="651"/>
      <c r="BM702" s="651"/>
      <c r="BN702" s="651"/>
      <c r="BO702" s="651"/>
      <c r="BP702" s="651"/>
      <c r="BQ702" s="651"/>
      <c r="BR702" s="651"/>
      <c r="BS702" s="651"/>
      <c r="BT702" s="651"/>
      <c r="BU702" s="651"/>
      <c r="BV702" s="651"/>
      <c r="BW702" s="651"/>
      <c r="BX702" s="651"/>
      <c r="BY702" s="651"/>
      <c r="BZ702" s="651"/>
      <c r="CA702" s="651"/>
      <c r="CB702" s="651"/>
      <c r="CC702" s="651"/>
      <c r="CD702" s="651"/>
      <c r="CE702" s="651"/>
      <c r="CF702" s="651"/>
      <c r="CG702" s="651"/>
      <c r="CH702" s="651"/>
      <c r="CI702" s="651"/>
      <c r="CJ702" s="651"/>
      <c r="CK702" s="651"/>
      <c r="CL702" s="651"/>
      <c r="CM702" s="651"/>
      <c r="CN702" s="651"/>
      <c r="CO702" s="651"/>
      <c r="CP702" s="651"/>
      <c r="CQ702" s="651"/>
      <c r="CR702" s="651"/>
      <c r="CS702" s="651"/>
      <c r="CT702" s="651"/>
      <c r="CU702" s="651"/>
      <c r="CV702" s="651"/>
      <c r="CW702" s="651"/>
      <c r="CX702" s="651"/>
      <c r="CY702" s="651"/>
      <c r="CZ702" s="651"/>
      <c r="DA702" s="651"/>
      <c r="DB702" s="651"/>
      <c r="DC702" s="651"/>
      <c r="DD702" s="651"/>
      <c r="DE702" s="651"/>
      <c r="DF702" s="651"/>
      <c r="DG702" s="651"/>
      <c r="DH702" s="651"/>
      <c r="DI702" s="651"/>
      <c r="DJ702" s="651"/>
      <c r="DK702" s="651"/>
      <c r="DL702" s="651"/>
      <c r="DM702" s="651"/>
      <c r="DN702" s="651"/>
      <c r="DO702" s="651"/>
      <c r="DP702" s="651"/>
      <c r="DQ702" s="651"/>
      <c r="DR702" s="651"/>
      <c r="DS702" s="651"/>
      <c r="DT702" s="651"/>
      <c r="DU702" s="651"/>
      <c r="DV702" s="651"/>
      <c r="DW702" s="651"/>
      <c r="DX702" s="651"/>
      <c r="DY702" s="651"/>
    </row>
    <row r="703" ht="12.0" customHeight="1">
      <c r="A703" s="651"/>
      <c r="B703" s="651"/>
      <c r="C703" s="651"/>
      <c r="D703" s="651"/>
      <c r="E703" s="651"/>
      <c r="F703" s="651"/>
      <c r="G703" s="651"/>
      <c r="H703" s="651"/>
      <c r="I703" s="651"/>
      <c r="J703" s="651"/>
      <c r="K703" s="651"/>
      <c r="L703" s="651"/>
      <c r="M703" s="651"/>
      <c r="N703" s="651"/>
      <c r="O703" s="651"/>
      <c r="P703" s="651"/>
      <c r="Q703" s="651"/>
      <c r="R703" s="651"/>
      <c r="S703" s="651"/>
      <c r="T703" s="651"/>
      <c r="U703" s="651"/>
      <c r="V703" s="651"/>
      <c r="W703" s="651"/>
      <c r="X703" s="651"/>
      <c r="Y703" s="651"/>
      <c r="Z703" s="651"/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651"/>
      <c r="BL703" s="651"/>
      <c r="BM703" s="651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  <c r="BX703" s="651"/>
      <c r="BY703" s="651"/>
      <c r="BZ703" s="651"/>
      <c r="CA703" s="651"/>
      <c r="CB703" s="651"/>
      <c r="CC703" s="651"/>
      <c r="CD703" s="651"/>
      <c r="CE703" s="651"/>
      <c r="CF703" s="651"/>
      <c r="CG703" s="651"/>
      <c r="CH703" s="651"/>
      <c r="CI703" s="651"/>
      <c r="CJ703" s="651"/>
      <c r="CK703" s="651"/>
      <c r="CL703" s="651"/>
      <c r="CM703" s="651"/>
      <c r="CN703" s="651"/>
      <c r="CO703" s="651"/>
      <c r="CP703" s="651"/>
      <c r="CQ703" s="651"/>
      <c r="CR703" s="651"/>
      <c r="CS703" s="651"/>
      <c r="CT703" s="651"/>
      <c r="CU703" s="651"/>
      <c r="CV703" s="651"/>
      <c r="CW703" s="651"/>
      <c r="CX703" s="651"/>
      <c r="CY703" s="651"/>
      <c r="CZ703" s="651"/>
      <c r="DA703" s="651"/>
      <c r="DB703" s="651"/>
      <c r="DC703" s="651"/>
      <c r="DD703" s="651"/>
      <c r="DE703" s="651"/>
      <c r="DF703" s="651"/>
      <c r="DG703" s="651"/>
      <c r="DH703" s="651"/>
      <c r="DI703" s="651"/>
      <c r="DJ703" s="651"/>
      <c r="DK703" s="651"/>
      <c r="DL703" s="651"/>
      <c r="DM703" s="651"/>
      <c r="DN703" s="651"/>
      <c r="DO703" s="651"/>
      <c r="DP703" s="651"/>
      <c r="DQ703" s="651"/>
      <c r="DR703" s="651"/>
      <c r="DS703" s="651"/>
      <c r="DT703" s="651"/>
      <c r="DU703" s="651"/>
      <c r="DV703" s="651"/>
      <c r="DW703" s="651"/>
      <c r="DX703" s="651"/>
      <c r="DY703" s="651"/>
    </row>
    <row r="704" ht="12.0" customHeight="1">
      <c r="A704" s="651"/>
      <c r="B704" s="651"/>
      <c r="C704" s="651"/>
      <c r="D704" s="651"/>
      <c r="E704" s="651"/>
      <c r="F704" s="651"/>
      <c r="G704" s="651"/>
      <c r="H704" s="651"/>
      <c r="I704" s="651"/>
      <c r="J704" s="651"/>
      <c r="K704" s="651"/>
      <c r="L704" s="651"/>
      <c r="M704" s="651"/>
      <c r="N704" s="651"/>
      <c r="O704" s="651"/>
      <c r="P704" s="651"/>
      <c r="Q704" s="651"/>
      <c r="R704" s="651"/>
      <c r="S704" s="651"/>
      <c r="T704" s="651"/>
      <c r="U704" s="651"/>
      <c r="V704" s="651"/>
      <c r="W704" s="651"/>
      <c r="X704" s="651"/>
      <c r="Y704" s="651"/>
      <c r="Z704" s="651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651"/>
      <c r="BL704" s="651"/>
      <c r="BM704" s="651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  <c r="BX704" s="651"/>
      <c r="BY704" s="651"/>
      <c r="BZ704" s="651"/>
      <c r="CA704" s="651"/>
      <c r="CB704" s="651"/>
      <c r="CC704" s="651"/>
      <c r="CD704" s="651"/>
      <c r="CE704" s="651"/>
      <c r="CF704" s="651"/>
      <c r="CG704" s="651"/>
      <c r="CH704" s="651"/>
      <c r="CI704" s="651"/>
      <c r="CJ704" s="651"/>
      <c r="CK704" s="651"/>
      <c r="CL704" s="651"/>
      <c r="CM704" s="651"/>
      <c r="CN704" s="651"/>
      <c r="CO704" s="651"/>
      <c r="CP704" s="651"/>
      <c r="CQ704" s="651"/>
      <c r="CR704" s="651"/>
      <c r="CS704" s="651"/>
      <c r="CT704" s="651"/>
      <c r="CU704" s="651"/>
      <c r="CV704" s="651"/>
      <c r="CW704" s="651"/>
      <c r="CX704" s="651"/>
      <c r="CY704" s="651"/>
      <c r="CZ704" s="651"/>
      <c r="DA704" s="651"/>
      <c r="DB704" s="651"/>
      <c r="DC704" s="651"/>
      <c r="DD704" s="651"/>
      <c r="DE704" s="651"/>
      <c r="DF704" s="651"/>
      <c r="DG704" s="651"/>
      <c r="DH704" s="651"/>
      <c r="DI704" s="651"/>
      <c r="DJ704" s="651"/>
      <c r="DK704" s="651"/>
      <c r="DL704" s="651"/>
      <c r="DM704" s="651"/>
      <c r="DN704" s="651"/>
      <c r="DO704" s="651"/>
      <c r="DP704" s="651"/>
      <c r="DQ704" s="651"/>
      <c r="DR704" s="651"/>
      <c r="DS704" s="651"/>
      <c r="DT704" s="651"/>
      <c r="DU704" s="651"/>
      <c r="DV704" s="651"/>
      <c r="DW704" s="651"/>
      <c r="DX704" s="651"/>
      <c r="DY704" s="651"/>
    </row>
    <row r="705" ht="12.0" customHeight="1">
      <c r="A705" s="651"/>
      <c r="B705" s="651"/>
      <c r="C705" s="651"/>
      <c r="D705" s="651"/>
      <c r="E705" s="651"/>
      <c r="F705" s="651"/>
      <c r="G705" s="651"/>
      <c r="H705" s="651"/>
      <c r="I705" s="651"/>
      <c r="J705" s="651"/>
      <c r="K705" s="651"/>
      <c r="L705" s="651"/>
      <c r="M705" s="651"/>
      <c r="N705" s="651"/>
      <c r="O705" s="651"/>
      <c r="P705" s="651"/>
      <c r="Q705" s="651"/>
      <c r="R705" s="651"/>
      <c r="S705" s="651"/>
      <c r="T705" s="651"/>
      <c r="U705" s="651"/>
      <c r="V705" s="651"/>
      <c r="W705" s="651"/>
      <c r="X705" s="651"/>
      <c r="Y705" s="651"/>
      <c r="Z705" s="651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651"/>
      <c r="BL705" s="651"/>
      <c r="BM705" s="651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  <c r="BX705" s="651"/>
      <c r="BY705" s="651"/>
      <c r="BZ705" s="651"/>
      <c r="CA705" s="651"/>
      <c r="CB705" s="651"/>
      <c r="CC705" s="651"/>
      <c r="CD705" s="651"/>
      <c r="CE705" s="651"/>
      <c r="CF705" s="651"/>
      <c r="CG705" s="651"/>
      <c r="CH705" s="651"/>
      <c r="CI705" s="651"/>
      <c r="CJ705" s="651"/>
      <c r="CK705" s="651"/>
      <c r="CL705" s="651"/>
      <c r="CM705" s="651"/>
      <c r="CN705" s="651"/>
      <c r="CO705" s="651"/>
      <c r="CP705" s="651"/>
      <c r="CQ705" s="651"/>
      <c r="CR705" s="651"/>
      <c r="CS705" s="651"/>
      <c r="CT705" s="651"/>
      <c r="CU705" s="651"/>
      <c r="CV705" s="651"/>
      <c r="CW705" s="651"/>
      <c r="CX705" s="651"/>
      <c r="CY705" s="651"/>
      <c r="CZ705" s="651"/>
      <c r="DA705" s="651"/>
      <c r="DB705" s="651"/>
      <c r="DC705" s="651"/>
      <c r="DD705" s="651"/>
      <c r="DE705" s="651"/>
      <c r="DF705" s="651"/>
      <c r="DG705" s="651"/>
      <c r="DH705" s="651"/>
      <c r="DI705" s="651"/>
      <c r="DJ705" s="651"/>
      <c r="DK705" s="651"/>
      <c r="DL705" s="651"/>
      <c r="DM705" s="651"/>
      <c r="DN705" s="651"/>
      <c r="DO705" s="651"/>
      <c r="DP705" s="651"/>
      <c r="DQ705" s="651"/>
      <c r="DR705" s="651"/>
      <c r="DS705" s="651"/>
      <c r="DT705" s="651"/>
      <c r="DU705" s="651"/>
      <c r="DV705" s="651"/>
      <c r="DW705" s="651"/>
      <c r="DX705" s="651"/>
      <c r="DY705" s="651"/>
    </row>
    <row r="706" ht="12.0" customHeight="1">
      <c r="A706" s="651"/>
      <c r="B706" s="651"/>
      <c r="C706" s="651"/>
      <c r="D706" s="651"/>
      <c r="E706" s="651"/>
      <c r="F706" s="651"/>
      <c r="G706" s="651"/>
      <c r="H706" s="651"/>
      <c r="I706" s="651"/>
      <c r="J706" s="651"/>
      <c r="K706" s="651"/>
      <c r="L706" s="651"/>
      <c r="M706" s="651"/>
      <c r="N706" s="651"/>
      <c r="O706" s="651"/>
      <c r="P706" s="651"/>
      <c r="Q706" s="651"/>
      <c r="R706" s="651"/>
      <c r="S706" s="651"/>
      <c r="T706" s="651"/>
      <c r="U706" s="651"/>
      <c r="V706" s="651"/>
      <c r="W706" s="651"/>
      <c r="X706" s="651"/>
      <c r="Y706" s="651"/>
      <c r="Z706" s="651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51"/>
      <c r="BL706" s="651"/>
      <c r="BM706" s="651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  <c r="BX706" s="651"/>
      <c r="BY706" s="651"/>
      <c r="BZ706" s="651"/>
      <c r="CA706" s="651"/>
      <c r="CB706" s="651"/>
      <c r="CC706" s="651"/>
      <c r="CD706" s="651"/>
      <c r="CE706" s="651"/>
      <c r="CF706" s="651"/>
      <c r="CG706" s="651"/>
      <c r="CH706" s="651"/>
      <c r="CI706" s="651"/>
      <c r="CJ706" s="651"/>
      <c r="CK706" s="651"/>
      <c r="CL706" s="651"/>
      <c r="CM706" s="651"/>
      <c r="CN706" s="651"/>
      <c r="CO706" s="651"/>
      <c r="CP706" s="651"/>
      <c r="CQ706" s="651"/>
      <c r="CR706" s="651"/>
      <c r="CS706" s="651"/>
      <c r="CT706" s="651"/>
      <c r="CU706" s="651"/>
      <c r="CV706" s="651"/>
      <c r="CW706" s="651"/>
      <c r="CX706" s="651"/>
      <c r="CY706" s="651"/>
      <c r="CZ706" s="651"/>
      <c r="DA706" s="651"/>
      <c r="DB706" s="651"/>
      <c r="DC706" s="651"/>
      <c r="DD706" s="651"/>
      <c r="DE706" s="651"/>
      <c r="DF706" s="651"/>
      <c r="DG706" s="651"/>
      <c r="DH706" s="651"/>
      <c r="DI706" s="651"/>
      <c r="DJ706" s="651"/>
      <c r="DK706" s="651"/>
      <c r="DL706" s="651"/>
      <c r="DM706" s="651"/>
      <c r="DN706" s="651"/>
      <c r="DO706" s="651"/>
      <c r="DP706" s="651"/>
      <c r="DQ706" s="651"/>
      <c r="DR706" s="651"/>
      <c r="DS706" s="651"/>
      <c r="DT706" s="651"/>
      <c r="DU706" s="651"/>
      <c r="DV706" s="651"/>
      <c r="DW706" s="651"/>
      <c r="DX706" s="651"/>
      <c r="DY706" s="651"/>
    </row>
    <row r="707" ht="12.0" customHeight="1">
      <c r="A707" s="651"/>
      <c r="B707" s="651"/>
      <c r="C707" s="651"/>
      <c r="D707" s="651"/>
      <c r="E707" s="651"/>
      <c r="F707" s="651"/>
      <c r="G707" s="651"/>
      <c r="H707" s="651"/>
      <c r="I707" s="651"/>
      <c r="J707" s="651"/>
      <c r="K707" s="651"/>
      <c r="L707" s="651"/>
      <c r="M707" s="651"/>
      <c r="N707" s="651"/>
      <c r="O707" s="651"/>
      <c r="P707" s="651"/>
      <c r="Q707" s="651"/>
      <c r="R707" s="651"/>
      <c r="S707" s="651"/>
      <c r="T707" s="651"/>
      <c r="U707" s="651"/>
      <c r="V707" s="651"/>
      <c r="W707" s="651"/>
      <c r="X707" s="651"/>
      <c r="Y707" s="651"/>
      <c r="Z707" s="651"/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651"/>
      <c r="BL707" s="651"/>
      <c r="BM707" s="651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  <c r="BX707" s="651"/>
      <c r="BY707" s="651"/>
      <c r="BZ707" s="651"/>
      <c r="CA707" s="651"/>
      <c r="CB707" s="651"/>
      <c r="CC707" s="651"/>
      <c r="CD707" s="651"/>
      <c r="CE707" s="651"/>
      <c r="CF707" s="651"/>
      <c r="CG707" s="651"/>
      <c r="CH707" s="651"/>
      <c r="CI707" s="651"/>
      <c r="CJ707" s="651"/>
      <c r="CK707" s="651"/>
      <c r="CL707" s="651"/>
      <c r="CM707" s="651"/>
      <c r="CN707" s="651"/>
      <c r="CO707" s="651"/>
      <c r="CP707" s="651"/>
      <c r="CQ707" s="651"/>
      <c r="CR707" s="651"/>
      <c r="CS707" s="651"/>
      <c r="CT707" s="651"/>
      <c r="CU707" s="651"/>
      <c r="CV707" s="651"/>
      <c r="CW707" s="651"/>
      <c r="CX707" s="651"/>
      <c r="CY707" s="651"/>
      <c r="CZ707" s="651"/>
      <c r="DA707" s="651"/>
      <c r="DB707" s="651"/>
      <c r="DC707" s="651"/>
      <c r="DD707" s="651"/>
      <c r="DE707" s="651"/>
      <c r="DF707" s="651"/>
      <c r="DG707" s="651"/>
      <c r="DH707" s="651"/>
      <c r="DI707" s="651"/>
      <c r="DJ707" s="651"/>
      <c r="DK707" s="651"/>
      <c r="DL707" s="651"/>
      <c r="DM707" s="651"/>
      <c r="DN707" s="651"/>
      <c r="DO707" s="651"/>
      <c r="DP707" s="651"/>
      <c r="DQ707" s="651"/>
      <c r="DR707" s="651"/>
      <c r="DS707" s="651"/>
      <c r="DT707" s="651"/>
      <c r="DU707" s="651"/>
      <c r="DV707" s="651"/>
      <c r="DW707" s="651"/>
      <c r="DX707" s="651"/>
      <c r="DY707" s="651"/>
    </row>
    <row r="708" ht="12.0" customHeight="1">
      <c r="A708" s="651"/>
      <c r="B708" s="651"/>
      <c r="C708" s="651"/>
      <c r="D708" s="651"/>
      <c r="E708" s="651"/>
      <c r="F708" s="651"/>
      <c r="G708" s="651"/>
      <c r="H708" s="651"/>
      <c r="I708" s="651"/>
      <c r="J708" s="651"/>
      <c r="K708" s="651"/>
      <c r="L708" s="651"/>
      <c r="M708" s="651"/>
      <c r="N708" s="651"/>
      <c r="O708" s="651"/>
      <c r="P708" s="651"/>
      <c r="Q708" s="651"/>
      <c r="R708" s="651"/>
      <c r="S708" s="651"/>
      <c r="T708" s="651"/>
      <c r="U708" s="651"/>
      <c r="V708" s="651"/>
      <c r="W708" s="651"/>
      <c r="X708" s="651"/>
      <c r="Y708" s="651"/>
      <c r="Z708" s="651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651"/>
      <c r="BL708" s="651"/>
      <c r="BM708" s="651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  <c r="BX708" s="651"/>
      <c r="BY708" s="651"/>
      <c r="BZ708" s="651"/>
      <c r="CA708" s="651"/>
      <c r="CB708" s="651"/>
      <c r="CC708" s="651"/>
      <c r="CD708" s="651"/>
      <c r="CE708" s="651"/>
      <c r="CF708" s="651"/>
      <c r="CG708" s="651"/>
      <c r="CH708" s="651"/>
      <c r="CI708" s="651"/>
      <c r="CJ708" s="651"/>
      <c r="CK708" s="651"/>
      <c r="CL708" s="651"/>
      <c r="CM708" s="651"/>
      <c r="CN708" s="651"/>
      <c r="CO708" s="651"/>
      <c r="CP708" s="651"/>
      <c r="CQ708" s="651"/>
      <c r="CR708" s="651"/>
      <c r="CS708" s="651"/>
      <c r="CT708" s="651"/>
      <c r="CU708" s="651"/>
      <c r="CV708" s="651"/>
      <c r="CW708" s="651"/>
      <c r="CX708" s="651"/>
      <c r="CY708" s="651"/>
      <c r="CZ708" s="651"/>
      <c r="DA708" s="651"/>
      <c r="DB708" s="651"/>
      <c r="DC708" s="651"/>
      <c r="DD708" s="651"/>
      <c r="DE708" s="651"/>
      <c r="DF708" s="651"/>
      <c r="DG708" s="651"/>
      <c r="DH708" s="651"/>
      <c r="DI708" s="651"/>
      <c r="DJ708" s="651"/>
      <c r="DK708" s="651"/>
      <c r="DL708" s="651"/>
      <c r="DM708" s="651"/>
      <c r="DN708" s="651"/>
      <c r="DO708" s="651"/>
      <c r="DP708" s="651"/>
      <c r="DQ708" s="651"/>
      <c r="DR708" s="651"/>
      <c r="DS708" s="651"/>
      <c r="DT708" s="651"/>
      <c r="DU708" s="651"/>
      <c r="DV708" s="651"/>
      <c r="DW708" s="651"/>
      <c r="DX708" s="651"/>
      <c r="DY708" s="651"/>
    </row>
    <row r="709" ht="12.0" customHeight="1">
      <c r="A709" s="651"/>
      <c r="B709" s="651"/>
      <c r="C709" s="651"/>
      <c r="D709" s="651"/>
      <c r="E709" s="651"/>
      <c r="F709" s="651"/>
      <c r="G709" s="651"/>
      <c r="H709" s="651"/>
      <c r="I709" s="651"/>
      <c r="J709" s="651"/>
      <c r="K709" s="651"/>
      <c r="L709" s="651"/>
      <c r="M709" s="651"/>
      <c r="N709" s="651"/>
      <c r="O709" s="651"/>
      <c r="P709" s="651"/>
      <c r="Q709" s="651"/>
      <c r="R709" s="651"/>
      <c r="S709" s="651"/>
      <c r="T709" s="651"/>
      <c r="U709" s="651"/>
      <c r="V709" s="651"/>
      <c r="W709" s="651"/>
      <c r="X709" s="651"/>
      <c r="Y709" s="651"/>
      <c r="Z709" s="651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651"/>
      <c r="BL709" s="651"/>
      <c r="BM709" s="651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  <c r="BX709" s="651"/>
      <c r="BY709" s="651"/>
      <c r="BZ709" s="651"/>
      <c r="CA709" s="651"/>
      <c r="CB709" s="651"/>
      <c r="CC709" s="651"/>
      <c r="CD709" s="651"/>
      <c r="CE709" s="651"/>
      <c r="CF709" s="651"/>
      <c r="CG709" s="651"/>
      <c r="CH709" s="651"/>
      <c r="CI709" s="651"/>
      <c r="CJ709" s="651"/>
      <c r="CK709" s="651"/>
      <c r="CL709" s="651"/>
      <c r="CM709" s="651"/>
      <c r="CN709" s="651"/>
      <c r="CO709" s="651"/>
      <c r="CP709" s="651"/>
      <c r="CQ709" s="651"/>
      <c r="CR709" s="651"/>
      <c r="CS709" s="651"/>
      <c r="CT709" s="651"/>
      <c r="CU709" s="651"/>
      <c r="CV709" s="651"/>
      <c r="CW709" s="651"/>
      <c r="CX709" s="651"/>
      <c r="CY709" s="651"/>
      <c r="CZ709" s="651"/>
      <c r="DA709" s="651"/>
      <c r="DB709" s="651"/>
      <c r="DC709" s="651"/>
      <c r="DD709" s="651"/>
      <c r="DE709" s="651"/>
      <c r="DF709" s="651"/>
      <c r="DG709" s="651"/>
      <c r="DH709" s="651"/>
      <c r="DI709" s="651"/>
      <c r="DJ709" s="651"/>
      <c r="DK709" s="651"/>
      <c r="DL709" s="651"/>
      <c r="DM709" s="651"/>
      <c r="DN709" s="651"/>
      <c r="DO709" s="651"/>
      <c r="DP709" s="651"/>
      <c r="DQ709" s="651"/>
      <c r="DR709" s="651"/>
      <c r="DS709" s="651"/>
      <c r="DT709" s="651"/>
      <c r="DU709" s="651"/>
      <c r="DV709" s="651"/>
      <c r="DW709" s="651"/>
      <c r="DX709" s="651"/>
      <c r="DY709" s="651"/>
    </row>
    <row r="710" ht="12.0" customHeight="1">
      <c r="A710" s="651"/>
      <c r="B710" s="651"/>
      <c r="C710" s="651"/>
      <c r="D710" s="651"/>
      <c r="E710" s="651"/>
      <c r="F710" s="651"/>
      <c r="G710" s="651"/>
      <c r="H710" s="651"/>
      <c r="I710" s="651"/>
      <c r="J710" s="651"/>
      <c r="K710" s="651"/>
      <c r="L710" s="651"/>
      <c r="M710" s="651"/>
      <c r="N710" s="651"/>
      <c r="O710" s="651"/>
      <c r="P710" s="651"/>
      <c r="Q710" s="651"/>
      <c r="R710" s="651"/>
      <c r="S710" s="651"/>
      <c r="T710" s="651"/>
      <c r="U710" s="651"/>
      <c r="V710" s="651"/>
      <c r="W710" s="651"/>
      <c r="X710" s="651"/>
      <c r="Y710" s="651"/>
      <c r="Z710" s="651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51"/>
      <c r="BL710" s="651"/>
      <c r="BM710" s="651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  <c r="BX710" s="651"/>
      <c r="BY710" s="651"/>
      <c r="BZ710" s="651"/>
      <c r="CA710" s="651"/>
      <c r="CB710" s="651"/>
      <c r="CC710" s="651"/>
      <c r="CD710" s="651"/>
      <c r="CE710" s="651"/>
      <c r="CF710" s="651"/>
      <c r="CG710" s="651"/>
      <c r="CH710" s="651"/>
      <c r="CI710" s="651"/>
      <c r="CJ710" s="651"/>
      <c r="CK710" s="651"/>
      <c r="CL710" s="651"/>
      <c r="CM710" s="651"/>
      <c r="CN710" s="651"/>
      <c r="CO710" s="651"/>
      <c r="CP710" s="651"/>
      <c r="CQ710" s="651"/>
      <c r="CR710" s="651"/>
      <c r="CS710" s="651"/>
      <c r="CT710" s="651"/>
      <c r="CU710" s="651"/>
      <c r="CV710" s="651"/>
      <c r="CW710" s="651"/>
      <c r="CX710" s="651"/>
      <c r="CY710" s="651"/>
      <c r="CZ710" s="651"/>
      <c r="DA710" s="651"/>
      <c r="DB710" s="651"/>
      <c r="DC710" s="651"/>
      <c r="DD710" s="651"/>
      <c r="DE710" s="651"/>
      <c r="DF710" s="651"/>
      <c r="DG710" s="651"/>
      <c r="DH710" s="651"/>
      <c r="DI710" s="651"/>
      <c r="DJ710" s="651"/>
      <c r="DK710" s="651"/>
      <c r="DL710" s="651"/>
      <c r="DM710" s="651"/>
      <c r="DN710" s="651"/>
      <c r="DO710" s="651"/>
      <c r="DP710" s="651"/>
      <c r="DQ710" s="651"/>
      <c r="DR710" s="651"/>
      <c r="DS710" s="651"/>
      <c r="DT710" s="651"/>
      <c r="DU710" s="651"/>
      <c r="DV710" s="651"/>
      <c r="DW710" s="651"/>
      <c r="DX710" s="651"/>
      <c r="DY710" s="651"/>
    </row>
    <row r="711" ht="12.0" customHeight="1">
      <c r="A711" s="651"/>
      <c r="B711" s="651"/>
      <c r="C711" s="651"/>
      <c r="D711" s="651"/>
      <c r="E711" s="651"/>
      <c r="F711" s="651"/>
      <c r="G711" s="651"/>
      <c r="H711" s="651"/>
      <c r="I711" s="651"/>
      <c r="J711" s="651"/>
      <c r="K711" s="651"/>
      <c r="L711" s="651"/>
      <c r="M711" s="651"/>
      <c r="N711" s="651"/>
      <c r="O711" s="651"/>
      <c r="P711" s="651"/>
      <c r="Q711" s="651"/>
      <c r="R711" s="651"/>
      <c r="S711" s="651"/>
      <c r="T711" s="651"/>
      <c r="U711" s="651"/>
      <c r="V711" s="651"/>
      <c r="W711" s="651"/>
      <c r="X711" s="651"/>
      <c r="Y711" s="651"/>
      <c r="Z711" s="651"/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651"/>
      <c r="BL711" s="651"/>
      <c r="BM711" s="651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  <c r="BX711" s="651"/>
      <c r="BY711" s="651"/>
      <c r="BZ711" s="651"/>
      <c r="CA711" s="651"/>
      <c r="CB711" s="651"/>
      <c r="CC711" s="651"/>
      <c r="CD711" s="651"/>
      <c r="CE711" s="651"/>
      <c r="CF711" s="651"/>
      <c r="CG711" s="651"/>
      <c r="CH711" s="651"/>
      <c r="CI711" s="651"/>
      <c r="CJ711" s="651"/>
      <c r="CK711" s="651"/>
      <c r="CL711" s="651"/>
      <c r="CM711" s="651"/>
      <c r="CN711" s="651"/>
      <c r="CO711" s="651"/>
      <c r="CP711" s="651"/>
      <c r="CQ711" s="651"/>
      <c r="CR711" s="651"/>
      <c r="CS711" s="651"/>
      <c r="CT711" s="651"/>
      <c r="CU711" s="651"/>
      <c r="CV711" s="651"/>
      <c r="CW711" s="651"/>
      <c r="CX711" s="651"/>
      <c r="CY711" s="651"/>
      <c r="CZ711" s="651"/>
      <c r="DA711" s="651"/>
      <c r="DB711" s="651"/>
      <c r="DC711" s="651"/>
      <c r="DD711" s="651"/>
      <c r="DE711" s="651"/>
      <c r="DF711" s="651"/>
      <c r="DG711" s="651"/>
      <c r="DH711" s="651"/>
      <c r="DI711" s="651"/>
      <c r="DJ711" s="651"/>
      <c r="DK711" s="651"/>
      <c r="DL711" s="651"/>
      <c r="DM711" s="651"/>
      <c r="DN711" s="651"/>
      <c r="DO711" s="651"/>
      <c r="DP711" s="651"/>
      <c r="DQ711" s="651"/>
      <c r="DR711" s="651"/>
      <c r="DS711" s="651"/>
      <c r="DT711" s="651"/>
      <c r="DU711" s="651"/>
      <c r="DV711" s="651"/>
      <c r="DW711" s="651"/>
      <c r="DX711" s="651"/>
      <c r="DY711" s="651"/>
    </row>
    <row r="712" ht="12.0" customHeight="1">
      <c r="A712" s="651"/>
      <c r="B712" s="651"/>
      <c r="C712" s="651"/>
      <c r="D712" s="651"/>
      <c r="E712" s="651"/>
      <c r="F712" s="651"/>
      <c r="G712" s="651"/>
      <c r="H712" s="651"/>
      <c r="I712" s="651"/>
      <c r="J712" s="651"/>
      <c r="K712" s="651"/>
      <c r="L712" s="651"/>
      <c r="M712" s="651"/>
      <c r="N712" s="651"/>
      <c r="O712" s="651"/>
      <c r="P712" s="651"/>
      <c r="Q712" s="651"/>
      <c r="R712" s="651"/>
      <c r="S712" s="651"/>
      <c r="T712" s="651"/>
      <c r="U712" s="651"/>
      <c r="V712" s="651"/>
      <c r="W712" s="651"/>
      <c r="X712" s="651"/>
      <c r="Y712" s="651"/>
      <c r="Z712" s="651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651"/>
      <c r="BL712" s="651"/>
      <c r="BM712" s="651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  <c r="BX712" s="651"/>
      <c r="BY712" s="651"/>
      <c r="BZ712" s="651"/>
      <c r="CA712" s="651"/>
      <c r="CB712" s="651"/>
      <c r="CC712" s="651"/>
      <c r="CD712" s="651"/>
      <c r="CE712" s="651"/>
      <c r="CF712" s="651"/>
      <c r="CG712" s="651"/>
      <c r="CH712" s="651"/>
      <c r="CI712" s="651"/>
      <c r="CJ712" s="651"/>
      <c r="CK712" s="651"/>
      <c r="CL712" s="651"/>
      <c r="CM712" s="651"/>
      <c r="CN712" s="651"/>
      <c r="CO712" s="651"/>
      <c r="CP712" s="651"/>
      <c r="CQ712" s="651"/>
      <c r="CR712" s="651"/>
      <c r="CS712" s="651"/>
      <c r="CT712" s="651"/>
      <c r="CU712" s="651"/>
      <c r="CV712" s="651"/>
      <c r="CW712" s="651"/>
      <c r="CX712" s="651"/>
      <c r="CY712" s="651"/>
      <c r="CZ712" s="651"/>
      <c r="DA712" s="651"/>
      <c r="DB712" s="651"/>
      <c r="DC712" s="651"/>
      <c r="DD712" s="651"/>
      <c r="DE712" s="651"/>
      <c r="DF712" s="651"/>
      <c r="DG712" s="651"/>
      <c r="DH712" s="651"/>
      <c r="DI712" s="651"/>
      <c r="DJ712" s="651"/>
      <c r="DK712" s="651"/>
      <c r="DL712" s="651"/>
      <c r="DM712" s="651"/>
      <c r="DN712" s="651"/>
      <c r="DO712" s="651"/>
      <c r="DP712" s="651"/>
      <c r="DQ712" s="651"/>
      <c r="DR712" s="651"/>
      <c r="DS712" s="651"/>
      <c r="DT712" s="651"/>
      <c r="DU712" s="651"/>
      <c r="DV712" s="651"/>
      <c r="DW712" s="651"/>
      <c r="DX712" s="651"/>
      <c r="DY712" s="651"/>
    </row>
    <row r="713" ht="12.0" customHeight="1">
      <c r="A713" s="651"/>
      <c r="B713" s="651"/>
      <c r="C713" s="651"/>
      <c r="D713" s="651"/>
      <c r="E713" s="651"/>
      <c r="F713" s="651"/>
      <c r="G713" s="651"/>
      <c r="H713" s="651"/>
      <c r="I713" s="651"/>
      <c r="J713" s="651"/>
      <c r="K713" s="651"/>
      <c r="L713" s="651"/>
      <c r="M713" s="651"/>
      <c r="N713" s="651"/>
      <c r="O713" s="651"/>
      <c r="P713" s="651"/>
      <c r="Q713" s="651"/>
      <c r="R713" s="651"/>
      <c r="S713" s="651"/>
      <c r="T713" s="651"/>
      <c r="U713" s="651"/>
      <c r="V713" s="651"/>
      <c r="W713" s="651"/>
      <c r="X713" s="651"/>
      <c r="Y713" s="651"/>
      <c r="Z713" s="651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651"/>
      <c r="BL713" s="651"/>
      <c r="BM713" s="651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  <c r="BX713" s="651"/>
      <c r="BY713" s="651"/>
      <c r="BZ713" s="651"/>
      <c r="CA713" s="651"/>
      <c r="CB713" s="651"/>
      <c r="CC713" s="651"/>
      <c r="CD713" s="651"/>
      <c r="CE713" s="651"/>
      <c r="CF713" s="651"/>
      <c r="CG713" s="651"/>
      <c r="CH713" s="651"/>
      <c r="CI713" s="651"/>
      <c r="CJ713" s="651"/>
      <c r="CK713" s="651"/>
      <c r="CL713" s="651"/>
      <c r="CM713" s="651"/>
      <c r="CN713" s="651"/>
      <c r="CO713" s="651"/>
      <c r="CP713" s="651"/>
      <c r="CQ713" s="651"/>
      <c r="CR713" s="651"/>
      <c r="CS713" s="651"/>
      <c r="CT713" s="651"/>
      <c r="CU713" s="651"/>
      <c r="CV713" s="651"/>
      <c r="CW713" s="651"/>
      <c r="CX713" s="651"/>
      <c r="CY713" s="651"/>
      <c r="CZ713" s="651"/>
      <c r="DA713" s="651"/>
      <c r="DB713" s="651"/>
      <c r="DC713" s="651"/>
      <c r="DD713" s="651"/>
      <c r="DE713" s="651"/>
      <c r="DF713" s="651"/>
      <c r="DG713" s="651"/>
      <c r="DH713" s="651"/>
      <c r="DI713" s="651"/>
      <c r="DJ713" s="651"/>
      <c r="DK713" s="651"/>
      <c r="DL713" s="651"/>
      <c r="DM713" s="651"/>
      <c r="DN713" s="651"/>
      <c r="DO713" s="651"/>
      <c r="DP713" s="651"/>
      <c r="DQ713" s="651"/>
      <c r="DR713" s="651"/>
      <c r="DS713" s="651"/>
      <c r="DT713" s="651"/>
      <c r="DU713" s="651"/>
      <c r="DV713" s="651"/>
      <c r="DW713" s="651"/>
      <c r="DX713" s="651"/>
      <c r="DY713" s="651"/>
    </row>
    <row r="714" ht="12.0" customHeight="1">
      <c r="A714" s="651"/>
      <c r="B714" s="651"/>
      <c r="C714" s="651"/>
      <c r="D714" s="651"/>
      <c r="E714" s="651"/>
      <c r="F714" s="651"/>
      <c r="G714" s="651"/>
      <c r="H714" s="651"/>
      <c r="I714" s="651"/>
      <c r="J714" s="651"/>
      <c r="K714" s="651"/>
      <c r="L714" s="651"/>
      <c r="M714" s="651"/>
      <c r="N714" s="651"/>
      <c r="O714" s="651"/>
      <c r="P714" s="651"/>
      <c r="Q714" s="651"/>
      <c r="R714" s="651"/>
      <c r="S714" s="651"/>
      <c r="T714" s="651"/>
      <c r="U714" s="651"/>
      <c r="V714" s="651"/>
      <c r="W714" s="651"/>
      <c r="X714" s="651"/>
      <c r="Y714" s="651"/>
      <c r="Z714" s="651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51"/>
      <c r="BL714" s="651"/>
      <c r="BM714" s="651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  <c r="BX714" s="651"/>
      <c r="BY714" s="651"/>
      <c r="BZ714" s="651"/>
      <c r="CA714" s="651"/>
      <c r="CB714" s="651"/>
      <c r="CC714" s="651"/>
      <c r="CD714" s="651"/>
      <c r="CE714" s="651"/>
      <c r="CF714" s="651"/>
      <c r="CG714" s="651"/>
      <c r="CH714" s="651"/>
      <c r="CI714" s="651"/>
      <c r="CJ714" s="651"/>
      <c r="CK714" s="651"/>
      <c r="CL714" s="651"/>
      <c r="CM714" s="651"/>
      <c r="CN714" s="651"/>
      <c r="CO714" s="651"/>
      <c r="CP714" s="651"/>
      <c r="CQ714" s="651"/>
      <c r="CR714" s="651"/>
      <c r="CS714" s="651"/>
      <c r="CT714" s="651"/>
      <c r="CU714" s="651"/>
      <c r="CV714" s="651"/>
      <c r="CW714" s="651"/>
      <c r="CX714" s="651"/>
      <c r="CY714" s="651"/>
      <c r="CZ714" s="651"/>
      <c r="DA714" s="651"/>
      <c r="DB714" s="651"/>
      <c r="DC714" s="651"/>
      <c r="DD714" s="651"/>
      <c r="DE714" s="651"/>
      <c r="DF714" s="651"/>
      <c r="DG714" s="651"/>
      <c r="DH714" s="651"/>
      <c r="DI714" s="651"/>
      <c r="DJ714" s="651"/>
      <c r="DK714" s="651"/>
      <c r="DL714" s="651"/>
      <c r="DM714" s="651"/>
      <c r="DN714" s="651"/>
      <c r="DO714" s="651"/>
      <c r="DP714" s="651"/>
      <c r="DQ714" s="651"/>
      <c r="DR714" s="651"/>
      <c r="DS714" s="651"/>
      <c r="DT714" s="651"/>
      <c r="DU714" s="651"/>
      <c r="DV714" s="651"/>
      <c r="DW714" s="651"/>
      <c r="DX714" s="651"/>
      <c r="DY714" s="651"/>
    </row>
    <row r="715" ht="12.0" customHeight="1">
      <c r="A715" s="651"/>
      <c r="B715" s="651"/>
      <c r="C715" s="651"/>
      <c r="D715" s="651"/>
      <c r="E715" s="651"/>
      <c r="F715" s="651"/>
      <c r="G715" s="651"/>
      <c r="H715" s="651"/>
      <c r="I715" s="651"/>
      <c r="J715" s="651"/>
      <c r="K715" s="651"/>
      <c r="L715" s="651"/>
      <c r="M715" s="651"/>
      <c r="N715" s="651"/>
      <c r="O715" s="651"/>
      <c r="P715" s="651"/>
      <c r="Q715" s="651"/>
      <c r="R715" s="651"/>
      <c r="S715" s="651"/>
      <c r="T715" s="651"/>
      <c r="U715" s="651"/>
      <c r="V715" s="651"/>
      <c r="W715" s="651"/>
      <c r="X715" s="651"/>
      <c r="Y715" s="651"/>
      <c r="Z715" s="651"/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651"/>
      <c r="BL715" s="651"/>
      <c r="BM715" s="651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  <c r="BX715" s="651"/>
      <c r="BY715" s="651"/>
      <c r="BZ715" s="651"/>
      <c r="CA715" s="651"/>
      <c r="CB715" s="651"/>
      <c r="CC715" s="651"/>
      <c r="CD715" s="651"/>
      <c r="CE715" s="651"/>
      <c r="CF715" s="651"/>
      <c r="CG715" s="651"/>
      <c r="CH715" s="651"/>
      <c r="CI715" s="651"/>
      <c r="CJ715" s="651"/>
      <c r="CK715" s="651"/>
      <c r="CL715" s="651"/>
      <c r="CM715" s="651"/>
      <c r="CN715" s="651"/>
      <c r="CO715" s="651"/>
      <c r="CP715" s="651"/>
      <c r="CQ715" s="651"/>
      <c r="CR715" s="651"/>
      <c r="CS715" s="651"/>
      <c r="CT715" s="651"/>
      <c r="CU715" s="651"/>
      <c r="CV715" s="651"/>
      <c r="CW715" s="651"/>
      <c r="CX715" s="651"/>
      <c r="CY715" s="651"/>
      <c r="CZ715" s="651"/>
      <c r="DA715" s="651"/>
      <c r="DB715" s="651"/>
      <c r="DC715" s="651"/>
      <c r="DD715" s="651"/>
      <c r="DE715" s="651"/>
      <c r="DF715" s="651"/>
      <c r="DG715" s="651"/>
      <c r="DH715" s="651"/>
      <c r="DI715" s="651"/>
      <c r="DJ715" s="651"/>
      <c r="DK715" s="651"/>
      <c r="DL715" s="651"/>
      <c r="DM715" s="651"/>
      <c r="DN715" s="651"/>
      <c r="DO715" s="651"/>
      <c r="DP715" s="651"/>
      <c r="DQ715" s="651"/>
      <c r="DR715" s="651"/>
      <c r="DS715" s="651"/>
      <c r="DT715" s="651"/>
      <c r="DU715" s="651"/>
      <c r="DV715" s="651"/>
      <c r="DW715" s="651"/>
      <c r="DX715" s="651"/>
      <c r="DY715" s="651"/>
    </row>
    <row r="716" ht="12.0" customHeight="1">
      <c r="A716" s="651"/>
      <c r="B716" s="651"/>
      <c r="C716" s="651"/>
      <c r="D716" s="651"/>
      <c r="E716" s="651"/>
      <c r="F716" s="651"/>
      <c r="G716" s="651"/>
      <c r="H716" s="651"/>
      <c r="I716" s="651"/>
      <c r="J716" s="651"/>
      <c r="K716" s="651"/>
      <c r="L716" s="651"/>
      <c r="M716" s="651"/>
      <c r="N716" s="651"/>
      <c r="O716" s="651"/>
      <c r="P716" s="651"/>
      <c r="Q716" s="651"/>
      <c r="R716" s="651"/>
      <c r="S716" s="651"/>
      <c r="T716" s="651"/>
      <c r="U716" s="651"/>
      <c r="V716" s="651"/>
      <c r="W716" s="651"/>
      <c r="X716" s="651"/>
      <c r="Y716" s="651"/>
      <c r="Z716" s="651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651"/>
      <c r="BL716" s="651"/>
      <c r="BM716" s="651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  <c r="BX716" s="651"/>
      <c r="BY716" s="651"/>
      <c r="BZ716" s="651"/>
      <c r="CA716" s="651"/>
      <c r="CB716" s="651"/>
      <c r="CC716" s="651"/>
      <c r="CD716" s="651"/>
      <c r="CE716" s="651"/>
      <c r="CF716" s="651"/>
      <c r="CG716" s="651"/>
      <c r="CH716" s="651"/>
      <c r="CI716" s="651"/>
      <c r="CJ716" s="651"/>
      <c r="CK716" s="651"/>
      <c r="CL716" s="651"/>
      <c r="CM716" s="651"/>
      <c r="CN716" s="651"/>
      <c r="CO716" s="651"/>
      <c r="CP716" s="651"/>
      <c r="CQ716" s="651"/>
      <c r="CR716" s="651"/>
      <c r="CS716" s="651"/>
      <c r="CT716" s="651"/>
      <c r="CU716" s="651"/>
      <c r="CV716" s="651"/>
      <c r="CW716" s="651"/>
      <c r="CX716" s="651"/>
      <c r="CY716" s="651"/>
      <c r="CZ716" s="651"/>
      <c r="DA716" s="651"/>
      <c r="DB716" s="651"/>
      <c r="DC716" s="651"/>
      <c r="DD716" s="651"/>
      <c r="DE716" s="651"/>
      <c r="DF716" s="651"/>
      <c r="DG716" s="651"/>
      <c r="DH716" s="651"/>
      <c r="DI716" s="651"/>
      <c r="DJ716" s="651"/>
      <c r="DK716" s="651"/>
      <c r="DL716" s="651"/>
      <c r="DM716" s="651"/>
      <c r="DN716" s="651"/>
      <c r="DO716" s="651"/>
      <c r="DP716" s="651"/>
      <c r="DQ716" s="651"/>
      <c r="DR716" s="651"/>
      <c r="DS716" s="651"/>
      <c r="DT716" s="651"/>
      <c r="DU716" s="651"/>
      <c r="DV716" s="651"/>
      <c r="DW716" s="651"/>
      <c r="DX716" s="651"/>
      <c r="DY716" s="651"/>
    </row>
    <row r="717" ht="12.0" customHeight="1">
      <c r="A717" s="651"/>
      <c r="B717" s="651"/>
      <c r="C717" s="651"/>
      <c r="D717" s="651"/>
      <c r="E717" s="651"/>
      <c r="F717" s="651"/>
      <c r="G717" s="651"/>
      <c r="H717" s="651"/>
      <c r="I717" s="651"/>
      <c r="J717" s="651"/>
      <c r="K717" s="651"/>
      <c r="L717" s="651"/>
      <c r="M717" s="651"/>
      <c r="N717" s="651"/>
      <c r="O717" s="651"/>
      <c r="P717" s="651"/>
      <c r="Q717" s="651"/>
      <c r="R717" s="651"/>
      <c r="S717" s="651"/>
      <c r="T717" s="651"/>
      <c r="U717" s="651"/>
      <c r="V717" s="651"/>
      <c r="W717" s="651"/>
      <c r="X717" s="651"/>
      <c r="Y717" s="651"/>
      <c r="Z717" s="651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651"/>
      <c r="BL717" s="651"/>
      <c r="BM717" s="651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  <c r="BX717" s="651"/>
      <c r="BY717" s="651"/>
      <c r="BZ717" s="651"/>
      <c r="CA717" s="651"/>
      <c r="CB717" s="651"/>
      <c r="CC717" s="651"/>
      <c r="CD717" s="651"/>
      <c r="CE717" s="651"/>
      <c r="CF717" s="651"/>
      <c r="CG717" s="651"/>
      <c r="CH717" s="651"/>
      <c r="CI717" s="651"/>
      <c r="CJ717" s="651"/>
      <c r="CK717" s="651"/>
      <c r="CL717" s="651"/>
      <c r="CM717" s="651"/>
      <c r="CN717" s="651"/>
      <c r="CO717" s="651"/>
      <c r="CP717" s="651"/>
      <c r="CQ717" s="651"/>
      <c r="CR717" s="651"/>
      <c r="CS717" s="651"/>
      <c r="CT717" s="651"/>
      <c r="CU717" s="651"/>
      <c r="CV717" s="651"/>
      <c r="CW717" s="651"/>
      <c r="CX717" s="651"/>
      <c r="CY717" s="651"/>
      <c r="CZ717" s="651"/>
      <c r="DA717" s="651"/>
      <c r="DB717" s="651"/>
      <c r="DC717" s="651"/>
      <c r="DD717" s="651"/>
      <c r="DE717" s="651"/>
      <c r="DF717" s="651"/>
      <c r="DG717" s="651"/>
      <c r="DH717" s="651"/>
      <c r="DI717" s="651"/>
      <c r="DJ717" s="651"/>
      <c r="DK717" s="651"/>
      <c r="DL717" s="651"/>
      <c r="DM717" s="651"/>
      <c r="DN717" s="651"/>
      <c r="DO717" s="651"/>
      <c r="DP717" s="651"/>
      <c r="DQ717" s="651"/>
      <c r="DR717" s="651"/>
      <c r="DS717" s="651"/>
      <c r="DT717" s="651"/>
      <c r="DU717" s="651"/>
      <c r="DV717" s="651"/>
      <c r="DW717" s="651"/>
      <c r="DX717" s="651"/>
      <c r="DY717" s="651"/>
    </row>
    <row r="718" ht="12.0" customHeight="1">
      <c r="A718" s="651"/>
      <c r="B718" s="651"/>
      <c r="C718" s="651"/>
      <c r="D718" s="651"/>
      <c r="E718" s="651"/>
      <c r="F718" s="651"/>
      <c r="G718" s="651"/>
      <c r="H718" s="651"/>
      <c r="I718" s="651"/>
      <c r="J718" s="651"/>
      <c r="K718" s="651"/>
      <c r="L718" s="651"/>
      <c r="M718" s="651"/>
      <c r="N718" s="651"/>
      <c r="O718" s="651"/>
      <c r="P718" s="651"/>
      <c r="Q718" s="651"/>
      <c r="R718" s="651"/>
      <c r="S718" s="651"/>
      <c r="T718" s="651"/>
      <c r="U718" s="651"/>
      <c r="V718" s="651"/>
      <c r="W718" s="651"/>
      <c r="X718" s="651"/>
      <c r="Y718" s="651"/>
      <c r="Z718" s="651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51"/>
      <c r="BL718" s="651"/>
      <c r="BM718" s="651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  <c r="BX718" s="651"/>
      <c r="BY718" s="651"/>
      <c r="BZ718" s="651"/>
      <c r="CA718" s="651"/>
      <c r="CB718" s="651"/>
      <c r="CC718" s="651"/>
      <c r="CD718" s="651"/>
      <c r="CE718" s="651"/>
      <c r="CF718" s="651"/>
      <c r="CG718" s="651"/>
      <c r="CH718" s="651"/>
      <c r="CI718" s="651"/>
      <c r="CJ718" s="651"/>
      <c r="CK718" s="651"/>
      <c r="CL718" s="651"/>
      <c r="CM718" s="651"/>
      <c r="CN718" s="651"/>
      <c r="CO718" s="651"/>
      <c r="CP718" s="651"/>
      <c r="CQ718" s="651"/>
      <c r="CR718" s="651"/>
      <c r="CS718" s="651"/>
      <c r="CT718" s="651"/>
      <c r="CU718" s="651"/>
      <c r="CV718" s="651"/>
      <c r="CW718" s="651"/>
      <c r="CX718" s="651"/>
      <c r="CY718" s="651"/>
      <c r="CZ718" s="651"/>
      <c r="DA718" s="651"/>
      <c r="DB718" s="651"/>
      <c r="DC718" s="651"/>
      <c r="DD718" s="651"/>
      <c r="DE718" s="651"/>
      <c r="DF718" s="651"/>
      <c r="DG718" s="651"/>
      <c r="DH718" s="651"/>
      <c r="DI718" s="651"/>
      <c r="DJ718" s="651"/>
      <c r="DK718" s="651"/>
      <c r="DL718" s="651"/>
      <c r="DM718" s="651"/>
      <c r="DN718" s="651"/>
      <c r="DO718" s="651"/>
      <c r="DP718" s="651"/>
      <c r="DQ718" s="651"/>
      <c r="DR718" s="651"/>
      <c r="DS718" s="651"/>
      <c r="DT718" s="651"/>
      <c r="DU718" s="651"/>
      <c r="DV718" s="651"/>
      <c r="DW718" s="651"/>
      <c r="DX718" s="651"/>
      <c r="DY718" s="651"/>
    </row>
    <row r="719" ht="12.0" customHeight="1">
      <c r="A719" s="651"/>
      <c r="B719" s="651"/>
      <c r="C719" s="651"/>
      <c r="D719" s="651"/>
      <c r="E719" s="651"/>
      <c r="F719" s="651"/>
      <c r="G719" s="651"/>
      <c r="H719" s="651"/>
      <c r="I719" s="651"/>
      <c r="J719" s="651"/>
      <c r="K719" s="651"/>
      <c r="L719" s="651"/>
      <c r="M719" s="651"/>
      <c r="N719" s="651"/>
      <c r="O719" s="651"/>
      <c r="P719" s="651"/>
      <c r="Q719" s="651"/>
      <c r="R719" s="651"/>
      <c r="S719" s="651"/>
      <c r="T719" s="651"/>
      <c r="U719" s="651"/>
      <c r="V719" s="651"/>
      <c r="W719" s="651"/>
      <c r="X719" s="651"/>
      <c r="Y719" s="651"/>
      <c r="Z719" s="651"/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651"/>
      <c r="BL719" s="651"/>
      <c r="BM719" s="651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  <c r="BX719" s="651"/>
      <c r="BY719" s="651"/>
      <c r="BZ719" s="651"/>
      <c r="CA719" s="651"/>
      <c r="CB719" s="651"/>
      <c r="CC719" s="651"/>
      <c r="CD719" s="651"/>
      <c r="CE719" s="651"/>
      <c r="CF719" s="651"/>
      <c r="CG719" s="651"/>
      <c r="CH719" s="651"/>
      <c r="CI719" s="651"/>
      <c r="CJ719" s="651"/>
      <c r="CK719" s="651"/>
      <c r="CL719" s="651"/>
      <c r="CM719" s="651"/>
      <c r="CN719" s="651"/>
      <c r="CO719" s="651"/>
      <c r="CP719" s="651"/>
      <c r="CQ719" s="651"/>
      <c r="CR719" s="651"/>
      <c r="CS719" s="651"/>
      <c r="CT719" s="651"/>
      <c r="CU719" s="651"/>
      <c r="CV719" s="651"/>
      <c r="CW719" s="651"/>
      <c r="CX719" s="651"/>
      <c r="CY719" s="651"/>
      <c r="CZ719" s="651"/>
      <c r="DA719" s="651"/>
      <c r="DB719" s="651"/>
      <c r="DC719" s="651"/>
      <c r="DD719" s="651"/>
      <c r="DE719" s="651"/>
      <c r="DF719" s="651"/>
      <c r="DG719" s="651"/>
      <c r="DH719" s="651"/>
      <c r="DI719" s="651"/>
      <c r="DJ719" s="651"/>
      <c r="DK719" s="651"/>
      <c r="DL719" s="651"/>
      <c r="DM719" s="651"/>
      <c r="DN719" s="651"/>
      <c r="DO719" s="651"/>
      <c r="DP719" s="651"/>
      <c r="DQ719" s="651"/>
      <c r="DR719" s="651"/>
      <c r="DS719" s="651"/>
      <c r="DT719" s="651"/>
      <c r="DU719" s="651"/>
      <c r="DV719" s="651"/>
      <c r="DW719" s="651"/>
      <c r="DX719" s="651"/>
      <c r="DY719" s="651"/>
    </row>
    <row r="720" ht="12.0" customHeight="1">
      <c r="A720" s="651"/>
      <c r="B720" s="651"/>
      <c r="C720" s="651"/>
      <c r="D720" s="651"/>
      <c r="E720" s="651"/>
      <c r="F720" s="651"/>
      <c r="G720" s="651"/>
      <c r="H720" s="651"/>
      <c r="I720" s="651"/>
      <c r="J720" s="651"/>
      <c r="K720" s="651"/>
      <c r="L720" s="651"/>
      <c r="M720" s="651"/>
      <c r="N720" s="651"/>
      <c r="O720" s="651"/>
      <c r="P720" s="651"/>
      <c r="Q720" s="651"/>
      <c r="R720" s="651"/>
      <c r="S720" s="651"/>
      <c r="T720" s="651"/>
      <c r="U720" s="651"/>
      <c r="V720" s="651"/>
      <c r="W720" s="651"/>
      <c r="X720" s="651"/>
      <c r="Y720" s="651"/>
      <c r="Z720" s="651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651"/>
      <c r="BL720" s="651"/>
      <c r="BM720" s="651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  <c r="BX720" s="651"/>
      <c r="BY720" s="651"/>
      <c r="BZ720" s="651"/>
      <c r="CA720" s="651"/>
      <c r="CB720" s="651"/>
      <c r="CC720" s="651"/>
      <c r="CD720" s="651"/>
      <c r="CE720" s="651"/>
      <c r="CF720" s="651"/>
      <c r="CG720" s="651"/>
      <c r="CH720" s="651"/>
      <c r="CI720" s="651"/>
      <c r="CJ720" s="651"/>
      <c r="CK720" s="651"/>
      <c r="CL720" s="651"/>
      <c r="CM720" s="651"/>
      <c r="CN720" s="651"/>
      <c r="CO720" s="651"/>
      <c r="CP720" s="651"/>
      <c r="CQ720" s="651"/>
      <c r="CR720" s="651"/>
      <c r="CS720" s="651"/>
      <c r="CT720" s="651"/>
      <c r="CU720" s="651"/>
      <c r="CV720" s="651"/>
      <c r="CW720" s="651"/>
      <c r="CX720" s="651"/>
      <c r="CY720" s="651"/>
      <c r="CZ720" s="651"/>
      <c r="DA720" s="651"/>
      <c r="DB720" s="651"/>
      <c r="DC720" s="651"/>
      <c r="DD720" s="651"/>
      <c r="DE720" s="651"/>
      <c r="DF720" s="651"/>
      <c r="DG720" s="651"/>
      <c r="DH720" s="651"/>
      <c r="DI720" s="651"/>
      <c r="DJ720" s="651"/>
      <c r="DK720" s="651"/>
      <c r="DL720" s="651"/>
      <c r="DM720" s="651"/>
      <c r="DN720" s="651"/>
      <c r="DO720" s="651"/>
      <c r="DP720" s="651"/>
      <c r="DQ720" s="651"/>
      <c r="DR720" s="651"/>
      <c r="DS720" s="651"/>
      <c r="DT720" s="651"/>
      <c r="DU720" s="651"/>
      <c r="DV720" s="651"/>
      <c r="DW720" s="651"/>
      <c r="DX720" s="651"/>
      <c r="DY720" s="651"/>
    </row>
    <row r="721" ht="12.0" customHeight="1">
      <c r="A721" s="651"/>
      <c r="B721" s="651"/>
      <c r="C721" s="651"/>
      <c r="D721" s="651"/>
      <c r="E721" s="651"/>
      <c r="F721" s="651"/>
      <c r="G721" s="651"/>
      <c r="H721" s="651"/>
      <c r="I721" s="651"/>
      <c r="J721" s="651"/>
      <c r="K721" s="651"/>
      <c r="L721" s="651"/>
      <c r="M721" s="651"/>
      <c r="N721" s="651"/>
      <c r="O721" s="651"/>
      <c r="P721" s="651"/>
      <c r="Q721" s="651"/>
      <c r="R721" s="651"/>
      <c r="S721" s="651"/>
      <c r="T721" s="651"/>
      <c r="U721" s="651"/>
      <c r="V721" s="651"/>
      <c r="W721" s="651"/>
      <c r="X721" s="651"/>
      <c r="Y721" s="651"/>
      <c r="Z721" s="651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651"/>
      <c r="BL721" s="651"/>
      <c r="BM721" s="651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  <c r="BX721" s="651"/>
      <c r="BY721" s="651"/>
      <c r="BZ721" s="651"/>
      <c r="CA721" s="651"/>
      <c r="CB721" s="651"/>
      <c r="CC721" s="651"/>
      <c r="CD721" s="651"/>
      <c r="CE721" s="651"/>
      <c r="CF721" s="651"/>
      <c r="CG721" s="651"/>
      <c r="CH721" s="651"/>
      <c r="CI721" s="651"/>
      <c r="CJ721" s="651"/>
      <c r="CK721" s="651"/>
      <c r="CL721" s="651"/>
      <c r="CM721" s="651"/>
      <c r="CN721" s="651"/>
      <c r="CO721" s="651"/>
      <c r="CP721" s="651"/>
      <c r="CQ721" s="651"/>
      <c r="CR721" s="651"/>
      <c r="CS721" s="651"/>
      <c r="CT721" s="651"/>
      <c r="CU721" s="651"/>
      <c r="CV721" s="651"/>
      <c r="CW721" s="651"/>
      <c r="CX721" s="651"/>
      <c r="CY721" s="651"/>
      <c r="CZ721" s="651"/>
      <c r="DA721" s="651"/>
      <c r="DB721" s="651"/>
      <c r="DC721" s="651"/>
      <c r="DD721" s="651"/>
      <c r="DE721" s="651"/>
      <c r="DF721" s="651"/>
      <c r="DG721" s="651"/>
      <c r="DH721" s="651"/>
      <c r="DI721" s="651"/>
      <c r="DJ721" s="651"/>
      <c r="DK721" s="651"/>
      <c r="DL721" s="651"/>
      <c r="DM721" s="651"/>
      <c r="DN721" s="651"/>
      <c r="DO721" s="651"/>
      <c r="DP721" s="651"/>
      <c r="DQ721" s="651"/>
      <c r="DR721" s="651"/>
      <c r="DS721" s="651"/>
      <c r="DT721" s="651"/>
      <c r="DU721" s="651"/>
      <c r="DV721" s="651"/>
      <c r="DW721" s="651"/>
      <c r="DX721" s="651"/>
      <c r="DY721" s="651"/>
    </row>
    <row r="722" ht="12.0" customHeight="1">
      <c r="A722" s="651"/>
      <c r="B722" s="651"/>
      <c r="C722" s="651"/>
      <c r="D722" s="651"/>
      <c r="E722" s="651"/>
      <c r="F722" s="651"/>
      <c r="G722" s="651"/>
      <c r="H722" s="651"/>
      <c r="I722" s="651"/>
      <c r="J722" s="651"/>
      <c r="K722" s="651"/>
      <c r="L722" s="651"/>
      <c r="M722" s="651"/>
      <c r="N722" s="651"/>
      <c r="O722" s="651"/>
      <c r="P722" s="651"/>
      <c r="Q722" s="651"/>
      <c r="R722" s="651"/>
      <c r="S722" s="651"/>
      <c r="T722" s="651"/>
      <c r="U722" s="651"/>
      <c r="V722" s="651"/>
      <c r="W722" s="651"/>
      <c r="X722" s="651"/>
      <c r="Y722" s="651"/>
      <c r="Z722" s="651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51"/>
      <c r="BL722" s="651"/>
      <c r="BM722" s="651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  <c r="BX722" s="651"/>
      <c r="BY722" s="651"/>
      <c r="BZ722" s="651"/>
      <c r="CA722" s="651"/>
      <c r="CB722" s="651"/>
      <c r="CC722" s="651"/>
      <c r="CD722" s="651"/>
      <c r="CE722" s="651"/>
      <c r="CF722" s="651"/>
      <c r="CG722" s="651"/>
      <c r="CH722" s="651"/>
      <c r="CI722" s="651"/>
      <c r="CJ722" s="651"/>
      <c r="CK722" s="651"/>
      <c r="CL722" s="651"/>
      <c r="CM722" s="651"/>
      <c r="CN722" s="651"/>
      <c r="CO722" s="651"/>
      <c r="CP722" s="651"/>
      <c r="CQ722" s="651"/>
      <c r="CR722" s="651"/>
      <c r="CS722" s="651"/>
      <c r="CT722" s="651"/>
      <c r="CU722" s="651"/>
      <c r="CV722" s="651"/>
      <c r="CW722" s="651"/>
      <c r="CX722" s="651"/>
      <c r="CY722" s="651"/>
      <c r="CZ722" s="651"/>
      <c r="DA722" s="651"/>
      <c r="DB722" s="651"/>
      <c r="DC722" s="651"/>
      <c r="DD722" s="651"/>
      <c r="DE722" s="651"/>
      <c r="DF722" s="651"/>
      <c r="DG722" s="651"/>
      <c r="DH722" s="651"/>
      <c r="DI722" s="651"/>
      <c r="DJ722" s="651"/>
      <c r="DK722" s="651"/>
      <c r="DL722" s="651"/>
      <c r="DM722" s="651"/>
      <c r="DN722" s="651"/>
      <c r="DO722" s="651"/>
      <c r="DP722" s="651"/>
      <c r="DQ722" s="651"/>
      <c r="DR722" s="651"/>
      <c r="DS722" s="651"/>
      <c r="DT722" s="651"/>
      <c r="DU722" s="651"/>
      <c r="DV722" s="651"/>
      <c r="DW722" s="651"/>
      <c r="DX722" s="651"/>
      <c r="DY722" s="651"/>
    </row>
    <row r="723" ht="12.0" customHeight="1">
      <c r="A723" s="651"/>
      <c r="B723" s="651"/>
      <c r="C723" s="651"/>
      <c r="D723" s="651"/>
      <c r="E723" s="651"/>
      <c r="F723" s="651"/>
      <c r="G723" s="651"/>
      <c r="H723" s="651"/>
      <c r="I723" s="651"/>
      <c r="J723" s="651"/>
      <c r="K723" s="651"/>
      <c r="L723" s="651"/>
      <c r="M723" s="651"/>
      <c r="N723" s="651"/>
      <c r="O723" s="651"/>
      <c r="P723" s="651"/>
      <c r="Q723" s="651"/>
      <c r="R723" s="651"/>
      <c r="S723" s="651"/>
      <c r="T723" s="651"/>
      <c r="U723" s="651"/>
      <c r="V723" s="651"/>
      <c r="W723" s="651"/>
      <c r="X723" s="651"/>
      <c r="Y723" s="651"/>
      <c r="Z723" s="651"/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651"/>
      <c r="BL723" s="651"/>
      <c r="BM723" s="651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  <c r="BX723" s="651"/>
      <c r="BY723" s="651"/>
      <c r="BZ723" s="651"/>
      <c r="CA723" s="651"/>
      <c r="CB723" s="651"/>
      <c r="CC723" s="651"/>
      <c r="CD723" s="651"/>
      <c r="CE723" s="651"/>
      <c r="CF723" s="651"/>
      <c r="CG723" s="651"/>
      <c r="CH723" s="651"/>
      <c r="CI723" s="651"/>
      <c r="CJ723" s="651"/>
      <c r="CK723" s="651"/>
      <c r="CL723" s="651"/>
      <c r="CM723" s="651"/>
      <c r="CN723" s="651"/>
      <c r="CO723" s="651"/>
      <c r="CP723" s="651"/>
      <c r="CQ723" s="651"/>
      <c r="CR723" s="651"/>
      <c r="CS723" s="651"/>
      <c r="CT723" s="651"/>
      <c r="CU723" s="651"/>
      <c r="CV723" s="651"/>
      <c r="CW723" s="651"/>
      <c r="CX723" s="651"/>
      <c r="CY723" s="651"/>
      <c r="CZ723" s="651"/>
      <c r="DA723" s="651"/>
      <c r="DB723" s="651"/>
      <c r="DC723" s="651"/>
      <c r="DD723" s="651"/>
      <c r="DE723" s="651"/>
      <c r="DF723" s="651"/>
      <c r="DG723" s="651"/>
      <c r="DH723" s="651"/>
      <c r="DI723" s="651"/>
      <c r="DJ723" s="651"/>
      <c r="DK723" s="651"/>
      <c r="DL723" s="651"/>
      <c r="DM723" s="651"/>
      <c r="DN723" s="651"/>
      <c r="DO723" s="651"/>
      <c r="DP723" s="651"/>
      <c r="DQ723" s="651"/>
      <c r="DR723" s="651"/>
      <c r="DS723" s="651"/>
      <c r="DT723" s="651"/>
      <c r="DU723" s="651"/>
      <c r="DV723" s="651"/>
      <c r="DW723" s="651"/>
      <c r="DX723" s="651"/>
      <c r="DY723" s="651"/>
    </row>
    <row r="724" ht="12.0" customHeight="1">
      <c r="A724" s="651"/>
      <c r="B724" s="651"/>
      <c r="C724" s="651"/>
      <c r="D724" s="651"/>
      <c r="E724" s="651"/>
      <c r="F724" s="651"/>
      <c r="G724" s="651"/>
      <c r="H724" s="651"/>
      <c r="I724" s="651"/>
      <c r="J724" s="651"/>
      <c r="K724" s="651"/>
      <c r="L724" s="651"/>
      <c r="M724" s="651"/>
      <c r="N724" s="651"/>
      <c r="O724" s="651"/>
      <c r="P724" s="651"/>
      <c r="Q724" s="651"/>
      <c r="R724" s="651"/>
      <c r="S724" s="651"/>
      <c r="T724" s="651"/>
      <c r="U724" s="651"/>
      <c r="V724" s="651"/>
      <c r="W724" s="651"/>
      <c r="X724" s="651"/>
      <c r="Y724" s="651"/>
      <c r="Z724" s="651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651"/>
      <c r="BL724" s="651"/>
      <c r="BM724" s="651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  <c r="BX724" s="651"/>
      <c r="BY724" s="651"/>
      <c r="BZ724" s="651"/>
      <c r="CA724" s="651"/>
      <c r="CB724" s="651"/>
      <c r="CC724" s="651"/>
      <c r="CD724" s="651"/>
      <c r="CE724" s="651"/>
      <c r="CF724" s="651"/>
      <c r="CG724" s="651"/>
      <c r="CH724" s="651"/>
      <c r="CI724" s="651"/>
      <c r="CJ724" s="651"/>
      <c r="CK724" s="651"/>
      <c r="CL724" s="651"/>
      <c r="CM724" s="651"/>
      <c r="CN724" s="651"/>
      <c r="CO724" s="651"/>
      <c r="CP724" s="651"/>
      <c r="CQ724" s="651"/>
      <c r="CR724" s="651"/>
      <c r="CS724" s="651"/>
      <c r="CT724" s="651"/>
      <c r="CU724" s="651"/>
      <c r="CV724" s="651"/>
      <c r="CW724" s="651"/>
      <c r="CX724" s="651"/>
      <c r="CY724" s="651"/>
      <c r="CZ724" s="651"/>
      <c r="DA724" s="651"/>
      <c r="DB724" s="651"/>
      <c r="DC724" s="651"/>
      <c r="DD724" s="651"/>
      <c r="DE724" s="651"/>
      <c r="DF724" s="651"/>
      <c r="DG724" s="651"/>
      <c r="DH724" s="651"/>
      <c r="DI724" s="651"/>
      <c r="DJ724" s="651"/>
      <c r="DK724" s="651"/>
      <c r="DL724" s="651"/>
      <c r="DM724" s="651"/>
      <c r="DN724" s="651"/>
      <c r="DO724" s="651"/>
      <c r="DP724" s="651"/>
      <c r="DQ724" s="651"/>
      <c r="DR724" s="651"/>
      <c r="DS724" s="651"/>
      <c r="DT724" s="651"/>
      <c r="DU724" s="651"/>
      <c r="DV724" s="651"/>
      <c r="DW724" s="651"/>
      <c r="DX724" s="651"/>
      <c r="DY724" s="651"/>
    </row>
    <row r="725" ht="12.0" customHeight="1">
      <c r="A725" s="651"/>
      <c r="B725" s="651"/>
      <c r="C725" s="651"/>
      <c r="D725" s="651"/>
      <c r="E725" s="651"/>
      <c r="F725" s="651"/>
      <c r="G725" s="651"/>
      <c r="H725" s="651"/>
      <c r="I725" s="651"/>
      <c r="J725" s="651"/>
      <c r="K725" s="651"/>
      <c r="L725" s="651"/>
      <c r="M725" s="651"/>
      <c r="N725" s="651"/>
      <c r="O725" s="651"/>
      <c r="P725" s="651"/>
      <c r="Q725" s="651"/>
      <c r="R725" s="651"/>
      <c r="S725" s="651"/>
      <c r="T725" s="651"/>
      <c r="U725" s="651"/>
      <c r="V725" s="651"/>
      <c r="W725" s="651"/>
      <c r="X725" s="651"/>
      <c r="Y725" s="651"/>
      <c r="Z725" s="651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651"/>
      <c r="BL725" s="651"/>
      <c r="BM725" s="651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  <c r="BX725" s="651"/>
      <c r="BY725" s="651"/>
      <c r="BZ725" s="651"/>
      <c r="CA725" s="651"/>
      <c r="CB725" s="651"/>
      <c r="CC725" s="651"/>
      <c r="CD725" s="651"/>
      <c r="CE725" s="651"/>
      <c r="CF725" s="651"/>
      <c r="CG725" s="651"/>
      <c r="CH725" s="651"/>
      <c r="CI725" s="651"/>
      <c r="CJ725" s="651"/>
      <c r="CK725" s="651"/>
      <c r="CL725" s="651"/>
      <c r="CM725" s="651"/>
      <c r="CN725" s="651"/>
      <c r="CO725" s="651"/>
      <c r="CP725" s="651"/>
      <c r="CQ725" s="651"/>
      <c r="CR725" s="651"/>
      <c r="CS725" s="651"/>
      <c r="CT725" s="651"/>
      <c r="CU725" s="651"/>
      <c r="CV725" s="651"/>
      <c r="CW725" s="651"/>
      <c r="CX725" s="651"/>
      <c r="CY725" s="651"/>
      <c r="CZ725" s="651"/>
      <c r="DA725" s="651"/>
      <c r="DB725" s="651"/>
      <c r="DC725" s="651"/>
      <c r="DD725" s="651"/>
      <c r="DE725" s="651"/>
      <c r="DF725" s="651"/>
      <c r="DG725" s="651"/>
      <c r="DH725" s="651"/>
      <c r="DI725" s="651"/>
      <c r="DJ725" s="651"/>
      <c r="DK725" s="651"/>
      <c r="DL725" s="651"/>
      <c r="DM725" s="651"/>
      <c r="DN725" s="651"/>
      <c r="DO725" s="651"/>
      <c r="DP725" s="651"/>
      <c r="DQ725" s="651"/>
      <c r="DR725" s="651"/>
      <c r="DS725" s="651"/>
      <c r="DT725" s="651"/>
      <c r="DU725" s="651"/>
      <c r="DV725" s="651"/>
      <c r="DW725" s="651"/>
      <c r="DX725" s="651"/>
      <c r="DY725" s="651"/>
    </row>
    <row r="726" ht="12.0" customHeight="1">
      <c r="A726" s="651"/>
      <c r="B726" s="651"/>
      <c r="C726" s="651"/>
      <c r="D726" s="651"/>
      <c r="E726" s="651"/>
      <c r="F726" s="651"/>
      <c r="G726" s="651"/>
      <c r="H726" s="651"/>
      <c r="I726" s="651"/>
      <c r="J726" s="651"/>
      <c r="K726" s="651"/>
      <c r="L726" s="651"/>
      <c r="M726" s="651"/>
      <c r="N726" s="651"/>
      <c r="O726" s="651"/>
      <c r="P726" s="651"/>
      <c r="Q726" s="651"/>
      <c r="R726" s="651"/>
      <c r="S726" s="651"/>
      <c r="T726" s="651"/>
      <c r="U726" s="651"/>
      <c r="V726" s="651"/>
      <c r="W726" s="651"/>
      <c r="X726" s="651"/>
      <c r="Y726" s="651"/>
      <c r="Z726" s="651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51"/>
      <c r="BL726" s="651"/>
      <c r="BM726" s="651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  <c r="BX726" s="651"/>
      <c r="BY726" s="651"/>
      <c r="BZ726" s="651"/>
      <c r="CA726" s="651"/>
      <c r="CB726" s="651"/>
      <c r="CC726" s="651"/>
      <c r="CD726" s="651"/>
      <c r="CE726" s="651"/>
      <c r="CF726" s="651"/>
      <c r="CG726" s="651"/>
      <c r="CH726" s="651"/>
      <c r="CI726" s="651"/>
      <c r="CJ726" s="651"/>
      <c r="CK726" s="651"/>
      <c r="CL726" s="651"/>
      <c r="CM726" s="651"/>
      <c r="CN726" s="651"/>
      <c r="CO726" s="651"/>
      <c r="CP726" s="651"/>
      <c r="CQ726" s="651"/>
      <c r="CR726" s="651"/>
      <c r="CS726" s="651"/>
      <c r="CT726" s="651"/>
      <c r="CU726" s="651"/>
      <c r="CV726" s="651"/>
      <c r="CW726" s="651"/>
      <c r="CX726" s="651"/>
      <c r="CY726" s="651"/>
      <c r="CZ726" s="651"/>
      <c r="DA726" s="651"/>
      <c r="DB726" s="651"/>
      <c r="DC726" s="651"/>
      <c r="DD726" s="651"/>
      <c r="DE726" s="651"/>
      <c r="DF726" s="651"/>
      <c r="DG726" s="651"/>
      <c r="DH726" s="651"/>
      <c r="DI726" s="651"/>
      <c r="DJ726" s="651"/>
      <c r="DK726" s="651"/>
      <c r="DL726" s="651"/>
      <c r="DM726" s="651"/>
      <c r="DN726" s="651"/>
      <c r="DO726" s="651"/>
      <c r="DP726" s="651"/>
      <c r="DQ726" s="651"/>
      <c r="DR726" s="651"/>
      <c r="DS726" s="651"/>
      <c r="DT726" s="651"/>
      <c r="DU726" s="651"/>
      <c r="DV726" s="651"/>
      <c r="DW726" s="651"/>
      <c r="DX726" s="651"/>
      <c r="DY726" s="651"/>
    </row>
    <row r="727" ht="12.0" customHeight="1">
      <c r="A727" s="651"/>
      <c r="B727" s="651"/>
      <c r="C727" s="651"/>
      <c r="D727" s="651"/>
      <c r="E727" s="651"/>
      <c r="F727" s="651"/>
      <c r="G727" s="651"/>
      <c r="H727" s="651"/>
      <c r="I727" s="651"/>
      <c r="J727" s="651"/>
      <c r="K727" s="651"/>
      <c r="L727" s="651"/>
      <c r="M727" s="651"/>
      <c r="N727" s="651"/>
      <c r="O727" s="651"/>
      <c r="P727" s="651"/>
      <c r="Q727" s="651"/>
      <c r="R727" s="651"/>
      <c r="S727" s="651"/>
      <c r="T727" s="651"/>
      <c r="U727" s="651"/>
      <c r="V727" s="651"/>
      <c r="W727" s="651"/>
      <c r="X727" s="651"/>
      <c r="Y727" s="651"/>
      <c r="Z727" s="651"/>
      <c r="AA727" s="651"/>
      <c r="AB727" s="651"/>
      <c r="AC727" s="651"/>
      <c r="AD727" s="651"/>
      <c r="AE727" s="651"/>
      <c r="AF727" s="651"/>
      <c r="AG727" s="651"/>
      <c r="AH727" s="651"/>
      <c r="AI727" s="651"/>
      <c r="AJ727" s="651"/>
      <c r="AK727" s="651"/>
      <c r="AL727" s="651"/>
      <c r="AM727" s="651"/>
      <c r="AN727" s="651"/>
      <c r="AO727" s="651"/>
      <c r="AP727" s="651"/>
      <c r="AQ727" s="651"/>
      <c r="AR727" s="651"/>
      <c r="AS727" s="651"/>
      <c r="AT727" s="651"/>
      <c r="AU727" s="651"/>
      <c r="AV727" s="651"/>
      <c r="AW727" s="651"/>
      <c r="AX727" s="651"/>
      <c r="AY727" s="651"/>
      <c r="AZ727" s="651"/>
      <c r="BA727" s="651"/>
      <c r="BB727" s="651"/>
      <c r="BC727" s="651"/>
      <c r="BD727" s="651"/>
      <c r="BE727" s="651"/>
      <c r="BF727" s="651"/>
      <c r="BG727" s="651"/>
      <c r="BH727" s="651"/>
      <c r="BI727" s="651"/>
      <c r="BJ727" s="651"/>
      <c r="BK727" s="651"/>
      <c r="BL727" s="651"/>
      <c r="BM727" s="651"/>
      <c r="BN727" s="651"/>
      <c r="BO727" s="651"/>
      <c r="BP727" s="651"/>
      <c r="BQ727" s="651"/>
      <c r="BR727" s="651"/>
      <c r="BS727" s="651"/>
      <c r="BT727" s="651"/>
      <c r="BU727" s="651"/>
      <c r="BV727" s="651"/>
      <c r="BW727" s="651"/>
      <c r="BX727" s="651"/>
      <c r="BY727" s="651"/>
      <c r="BZ727" s="651"/>
      <c r="CA727" s="651"/>
      <c r="CB727" s="651"/>
      <c r="CC727" s="651"/>
      <c r="CD727" s="651"/>
      <c r="CE727" s="651"/>
      <c r="CF727" s="651"/>
      <c r="CG727" s="651"/>
      <c r="CH727" s="651"/>
      <c r="CI727" s="651"/>
      <c r="CJ727" s="651"/>
      <c r="CK727" s="651"/>
      <c r="CL727" s="651"/>
      <c r="CM727" s="651"/>
      <c r="CN727" s="651"/>
      <c r="CO727" s="651"/>
      <c r="CP727" s="651"/>
      <c r="CQ727" s="651"/>
      <c r="CR727" s="651"/>
      <c r="CS727" s="651"/>
      <c r="CT727" s="651"/>
      <c r="CU727" s="651"/>
      <c r="CV727" s="651"/>
      <c r="CW727" s="651"/>
      <c r="CX727" s="651"/>
      <c r="CY727" s="651"/>
      <c r="CZ727" s="651"/>
      <c r="DA727" s="651"/>
      <c r="DB727" s="651"/>
      <c r="DC727" s="651"/>
      <c r="DD727" s="651"/>
      <c r="DE727" s="651"/>
      <c r="DF727" s="651"/>
      <c r="DG727" s="651"/>
      <c r="DH727" s="651"/>
      <c r="DI727" s="651"/>
      <c r="DJ727" s="651"/>
      <c r="DK727" s="651"/>
      <c r="DL727" s="651"/>
      <c r="DM727" s="651"/>
      <c r="DN727" s="651"/>
      <c r="DO727" s="651"/>
      <c r="DP727" s="651"/>
      <c r="DQ727" s="651"/>
      <c r="DR727" s="651"/>
      <c r="DS727" s="651"/>
      <c r="DT727" s="651"/>
      <c r="DU727" s="651"/>
      <c r="DV727" s="651"/>
      <c r="DW727" s="651"/>
      <c r="DX727" s="651"/>
      <c r="DY727" s="651"/>
    </row>
    <row r="728" ht="12.0" customHeight="1">
      <c r="A728" s="651"/>
      <c r="B728" s="651"/>
      <c r="C728" s="651"/>
      <c r="D728" s="651"/>
      <c r="E728" s="651"/>
      <c r="F728" s="651"/>
      <c r="G728" s="651"/>
      <c r="H728" s="651"/>
      <c r="I728" s="651"/>
      <c r="J728" s="651"/>
      <c r="K728" s="651"/>
      <c r="L728" s="651"/>
      <c r="M728" s="651"/>
      <c r="N728" s="651"/>
      <c r="O728" s="651"/>
      <c r="P728" s="651"/>
      <c r="Q728" s="651"/>
      <c r="R728" s="651"/>
      <c r="S728" s="651"/>
      <c r="T728" s="651"/>
      <c r="U728" s="651"/>
      <c r="V728" s="651"/>
      <c r="W728" s="651"/>
      <c r="X728" s="651"/>
      <c r="Y728" s="651"/>
      <c r="Z728" s="651"/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651"/>
      <c r="BL728" s="651"/>
      <c r="BM728" s="651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  <c r="BX728" s="651"/>
      <c r="BY728" s="651"/>
      <c r="BZ728" s="651"/>
      <c r="CA728" s="651"/>
      <c r="CB728" s="651"/>
      <c r="CC728" s="651"/>
      <c r="CD728" s="651"/>
      <c r="CE728" s="651"/>
      <c r="CF728" s="651"/>
      <c r="CG728" s="651"/>
      <c r="CH728" s="651"/>
      <c r="CI728" s="651"/>
      <c r="CJ728" s="651"/>
      <c r="CK728" s="651"/>
      <c r="CL728" s="651"/>
      <c r="CM728" s="651"/>
      <c r="CN728" s="651"/>
      <c r="CO728" s="651"/>
      <c r="CP728" s="651"/>
      <c r="CQ728" s="651"/>
      <c r="CR728" s="651"/>
      <c r="CS728" s="651"/>
      <c r="CT728" s="651"/>
      <c r="CU728" s="651"/>
      <c r="CV728" s="651"/>
      <c r="CW728" s="651"/>
      <c r="CX728" s="651"/>
      <c r="CY728" s="651"/>
      <c r="CZ728" s="651"/>
      <c r="DA728" s="651"/>
      <c r="DB728" s="651"/>
      <c r="DC728" s="651"/>
      <c r="DD728" s="651"/>
      <c r="DE728" s="651"/>
      <c r="DF728" s="651"/>
      <c r="DG728" s="651"/>
      <c r="DH728" s="651"/>
      <c r="DI728" s="651"/>
      <c r="DJ728" s="651"/>
      <c r="DK728" s="651"/>
      <c r="DL728" s="651"/>
      <c r="DM728" s="651"/>
      <c r="DN728" s="651"/>
      <c r="DO728" s="651"/>
      <c r="DP728" s="651"/>
      <c r="DQ728" s="651"/>
      <c r="DR728" s="651"/>
      <c r="DS728" s="651"/>
      <c r="DT728" s="651"/>
      <c r="DU728" s="651"/>
      <c r="DV728" s="651"/>
      <c r="DW728" s="651"/>
      <c r="DX728" s="651"/>
      <c r="DY728" s="651"/>
    </row>
    <row r="729" ht="12.0" customHeight="1">
      <c r="A729" s="651"/>
      <c r="B729" s="651"/>
      <c r="C729" s="651"/>
      <c r="D729" s="651"/>
      <c r="E729" s="651"/>
      <c r="F729" s="651"/>
      <c r="G729" s="651"/>
      <c r="H729" s="651"/>
      <c r="I729" s="651"/>
      <c r="J729" s="651"/>
      <c r="K729" s="651"/>
      <c r="L729" s="651"/>
      <c r="M729" s="651"/>
      <c r="N729" s="651"/>
      <c r="O729" s="651"/>
      <c r="P729" s="651"/>
      <c r="Q729" s="651"/>
      <c r="R729" s="651"/>
      <c r="S729" s="651"/>
      <c r="T729" s="651"/>
      <c r="U729" s="651"/>
      <c r="V729" s="651"/>
      <c r="W729" s="651"/>
      <c r="X729" s="651"/>
      <c r="Y729" s="651"/>
      <c r="Z729" s="651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651"/>
      <c r="BL729" s="651"/>
      <c r="BM729" s="651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  <c r="BX729" s="651"/>
      <c r="BY729" s="651"/>
      <c r="BZ729" s="651"/>
      <c r="CA729" s="651"/>
      <c r="CB729" s="651"/>
      <c r="CC729" s="651"/>
      <c r="CD729" s="651"/>
      <c r="CE729" s="651"/>
      <c r="CF729" s="651"/>
      <c r="CG729" s="651"/>
      <c r="CH729" s="651"/>
      <c r="CI729" s="651"/>
      <c r="CJ729" s="651"/>
      <c r="CK729" s="651"/>
      <c r="CL729" s="651"/>
      <c r="CM729" s="651"/>
      <c r="CN729" s="651"/>
      <c r="CO729" s="651"/>
      <c r="CP729" s="651"/>
      <c r="CQ729" s="651"/>
      <c r="CR729" s="651"/>
      <c r="CS729" s="651"/>
      <c r="CT729" s="651"/>
      <c r="CU729" s="651"/>
      <c r="CV729" s="651"/>
      <c r="CW729" s="651"/>
      <c r="CX729" s="651"/>
      <c r="CY729" s="651"/>
      <c r="CZ729" s="651"/>
      <c r="DA729" s="651"/>
      <c r="DB729" s="651"/>
      <c r="DC729" s="651"/>
      <c r="DD729" s="651"/>
      <c r="DE729" s="651"/>
      <c r="DF729" s="651"/>
      <c r="DG729" s="651"/>
      <c r="DH729" s="651"/>
      <c r="DI729" s="651"/>
      <c r="DJ729" s="651"/>
      <c r="DK729" s="651"/>
      <c r="DL729" s="651"/>
      <c r="DM729" s="651"/>
      <c r="DN729" s="651"/>
      <c r="DO729" s="651"/>
      <c r="DP729" s="651"/>
      <c r="DQ729" s="651"/>
      <c r="DR729" s="651"/>
      <c r="DS729" s="651"/>
      <c r="DT729" s="651"/>
      <c r="DU729" s="651"/>
      <c r="DV729" s="651"/>
      <c r="DW729" s="651"/>
      <c r="DX729" s="651"/>
      <c r="DY729" s="651"/>
    </row>
    <row r="730" ht="12.0" customHeight="1">
      <c r="A730" s="651"/>
      <c r="B730" s="651"/>
      <c r="C730" s="651"/>
      <c r="D730" s="651"/>
      <c r="E730" s="651"/>
      <c r="F730" s="651"/>
      <c r="G730" s="651"/>
      <c r="H730" s="651"/>
      <c r="I730" s="651"/>
      <c r="J730" s="651"/>
      <c r="K730" s="651"/>
      <c r="L730" s="651"/>
      <c r="M730" s="651"/>
      <c r="N730" s="651"/>
      <c r="O730" s="651"/>
      <c r="P730" s="651"/>
      <c r="Q730" s="651"/>
      <c r="R730" s="651"/>
      <c r="S730" s="651"/>
      <c r="T730" s="651"/>
      <c r="U730" s="651"/>
      <c r="V730" s="651"/>
      <c r="W730" s="651"/>
      <c r="X730" s="651"/>
      <c r="Y730" s="651"/>
      <c r="Z730" s="651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651"/>
      <c r="BL730" s="651"/>
      <c r="BM730" s="651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  <c r="BX730" s="651"/>
      <c r="BY730" s="651"/>
      <c r="BZ730" s="651"/>
      <c r="CA730" s="651"/>
      <c r="CB730" s="651"/>
      <c r="CC730" s="651"/>
      <c r="CD730" s="651"/>
      <c r="CE730" s="651"/>
      <c r="CF730" s="651"/>
      <c r="CG730" s="651"/>
      <c r="CH730" s="651"/>
      <c r="CI730" s="651"/>
      <c r="CJ730" s="651"/>
      <c r="CK730" s="651"/>
      <c r="CL730" s="651"/>
      <c r="CM730" s="651"/>
      <c r="CN730" s="651"/>
      <c r="CO730" s="651"/>
      <c r="CP730" s="651"/>
      <c r="CQ730" s="651"/>
      <c r="CR730" s="651"/>
      <c r="CS730" s="651"/>
      <c r="CT730" s="651"/>
      <c r="CU730" s="651"/>
      <c r="CV730" s="651"/>
      <c r="CW730" s="651"/>
      <c r="CX730" s="651"/>
      <c r="CY730" s="651"/>
      <c r="CZ730" s="651"/>
      <c r="DA730" s="651"/>
      <c r="DB730" s="651"/>
      <c r="DC730" s="651"/>
      <c r="DD730" s="651"/>
      <c r="DE730" s="651"/>
      <c r="DF730" s="651"/>
      <c r="DG730" s="651"/>
      <c r="DH730" s="651"/>
      <c r="DI730" s="651"/>
      <c r="DJ730" s="651"/>
      <c r="DK730" s="651"/>
      <c r="DL730" s="651"/>
      <c r="DM730" s="651"/>
      <c r="DN730" s="651"/>
      <c r="DO730" s="651"/>
      <c r="DP730" s="651"/>
      <c r="DQ730" s="651"/>
      <c r="DR730" s="651"/>
      <c r="DS730" s="651"/>
      <c r="DT730" s="651"/>
      <c r="DU730" s="651"/>
      <c r="DV730" s="651"/>
      <c r="DW730" s="651"/>
      <c r="DX730" s="651"/>
      <c r="DY730" s="651"/>
    </row>
    <row r="731" ht="12.0" customHeight="1">
      <c r="A731" s="651"/>
      <c r="B731" s="651"/>
      <c r="C731" s="651"/>
      <c r="D731" s="651"/>
      <c r="E731" s="651"/>
      <c r="F731" s="651"/>
      <c r="G731" s="651"/>
      <c r="H731" s="651"/>
      <c r="I731" s="651"/>
      <c r="J731" s="651"/>
      <c r="K731" s="651"/>
      <c r="L731" s="651"/>
      <c r="M731" s="651"/>
      <c r="N731" s="651"/>
      <c r="O731" s="651"/>
      <c r="P731" s="651"/>
      <c r="Q731" s="651"/>
      <c r="R731" s="651"/>
      <c r="S731" s="651"/>
      <c r="T731" s="651"/>
      <c r="U731" s="651"/>
      <c r="V731" s="651"/>
      <c r="W731" s="651"/>
      <c r="X731" s="651"/>
      <c r="Y731" s="651"/>
      <c r="Z731" s="651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51"/>
      <c r="BL731" s="651"/>
      <c r="BM731" s="651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  <c r="BX731" s="651"/>
      <c r="BY731" s="651"/>
      <c r="BZ731" s="651"/>
      <c r="CA731" s="651"/>
      <c r="CB731" s="651"/>
      <c r="CC731" s="651"/>
      <c r="CD731" s="651"/>
      <c r="CE731" s="651"/>
      <c r="CF731" s="651"/>
      <c r="CG731" s="651"/>
      <c r="CH731" s="651"/>
      <c r="CI731" s="651"/>
      <c r="CJ731" s="651"/>
      <c r="CK731" s="651"/>
      <c r="CL731" s="651"/>
      <c r="CM731" s="651"/>
      <c r="CN731" s="651"/>
      <c r="CO731" s="651"/>
      <c r="CP731" s="651"/>
      <c r="CQ731" s="651"/>
      <c r="CR731" s="651"/>
      <c r="CS731" s="651"/>
      <c r="CT731" s="651"/>
      <c r="CU731" s="651"/>
      <c r="CV731" s="651"/>
      <c r="CW731" s="651"/>
      <c r="CX731" s="651"/>
      <c r="CY731" s="651"/>
      <c r="CZ731" s="651"/>
      <c r="DA731" s="651"/>
      <c r="DB731" s="651"/>
      <c r="DC731" s="651"/>
      <c r="DD731" s="651"/>
      <c r="DE731" s="651"/>
      <c r="DF731" s="651"/>
      <c r="DG731" s="651"/>
      <c r="DH731" s="651"/>
      <c r="DI731" s="651"/>
      <c r="DJ731" s="651"/>
      <c r="DK731" s="651"/>
      <c r="DL731" s="651"/>
      <c r="DM731" s="651"/>
      <c r="DN731" s="651"/>
      <c r="DO731" s="651"/>
      <c r="DP731" s="651"/>
      <c r="DQ731" s="651"/>
      <c r="DR731" s="651"/>
      <c r="DS731" s="651"/>
      <c r="DT731" s="651"/>
      <c r="DU731" s="651"/>
      <c r="DV731" s="651"/>
      <c r="DW731" s="651"/>
      <c r="DX731" s="651"/>
      <c r="DY731" s="651"/>
    </row>
    <row r="732" ht="12.0" customHeight="1">
      <c r="A732" s="651"/>
      <c r="B732" s="651"/>
      <c r="C732" s="651"/>
      <c r="D732" s="651"/>
      <c r="E732" s="651"/>
      <c r="F732" s="651"/>
      <c r="G732" s="651"/>
      <c r="H732" s="651"/>
      <c r="I732" s="651"/>
      <c r="J732" s="651"/>
      <c r="K732" s="651"/>
      <c r="L732" s="651"/>
      <c r="M732" s="651"/>
      <c r="N732" s="651"/>
      <c r="O732" s="651"/>
      <c r="P732" s="651"/>
      <c r="Q732" s="651"/>
      <c r="R732" s="651"/>
      <c r="S732" s="651"/>
      <c r="T732" s="651"/>
      <c r="U732" s="651"/>
      <c r="V732" s="651"/>
      <c r="W732" s="651"/>
      <c r="X732" s="651"/>
      <c r="Y732" s="651"/>
      <c r="Z732" s="651"/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651"/>
      <c r="BL732" s="651"/>
      <c r="BM732" s="651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  <c r="BX732" s="651"/>
      <c r="BY732" s="651"/>
      <c r="BZ732" s="651"/>
      <c r="CA732" s="651"/>
      <c r="CB732" s="651"/>
      <c r="CC732" s="651"/>
      <c r="CD732" s="651"/>
      <c r="CE732" s="651"/>
      <c r="CF732" s="651"/>
      <c r="CG732" s="651"/>
      <c r="CH732" s="651"/>
      <c r="CI732" s="651"/>
      <c r="CJ732" s="651"/>
      <c r="CK732" s="651"/>
      <c r="CL732" s="651"/>
      <c r="CM732" s="651"/>
      <c r="CN732" s="651"/>
      <c r="CO732" s="651"/>
      <c r="CP732" s="651"/>
      <c r="CQ732" s="651"/>
      <c r="CR732" s="651"/>
      <c r="CS732" s="651"/>
      <c r="CT732" s="651"/>
      <c r="CU732" s="651"/>
      <c r="CV732" s="651"/>
      <c r="CW732" s="651"/>
      <c r="CX732" s="651"/>
      <c r="CY732" s="651"/>
      <c r="CZ732" s="651"/>
      <c r="DA732" s="651"/>
      <c r="DB732" s="651"/>
      <c r="DC732" s="651"/>
      <c r="DD732" s="651"/>
      <c r="DE732" s="651"/>
      <c r="DF732" s="651"/>
      <c r="DG732" s="651"/>
      <c r="DH732" s="651"/>
      <c r="DI732" s="651"/>
      <c r="DJ732" s="651"/>
      <c r="DK732" s="651"/>
      <c r="DL732" s="651"/>
      <c r="DM732" s="651"/>
      <c r="DN732" s="651"/>
      <c r="DO732" s="651"/>
      <c r="DP732" s="651"/>
      <c r="DQ732" s="651"/>
      <c r="DR732" s="651"/>
      <c r="DS732" s="651"/>
      <c r="DT732" s="651"/>
      <c r="DU732" s="651"/>
      <c r="DV732" s="651"/>
      <c r="DW732" s="651"/>
      <c r="DX732" s="651"/>
      <c r="DY732" s="651"/>
    </row>
    <row r="733" ht="12.0" customHeight="1">
      <c r="A733" s="651"/>
      <c r="B733" s="651"/>
      <c r="C733" s="651"/>
      <c r="D733" s="651"/>
      <c r="E733" s="651"/>
      <c r="F733" s="651"/>
      <c r="G733" s="651"/>
      <c r="H733" s="651"/>
      <c r="I733" s="651"/>
      <c r="J733" s="651"/>
      <c r="K733" s="651"/>
      <c r="L733" s="651"/>
      <c r="M733" s="651"/>
      <c r="N733" s="651"/>
      <c r="O733" s="651"/>
      <c r="P733" s="651"/>
      <c r="Q733" s="651"/>
      <c r="R733" s="651"/>
      <c r="S733" s="651"/>
      <c r="T733" s="651"/>
      <c r="U733" s="651"/>
      <c r="V733" s="651"/>
      <c r="W733" s="651"/>
      <c r="X733" s="651"/>
      <c r="Y733" s="651"/>
      <c r="Z733" s="651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651"/>
      <c r="BL733" s="651"/>
      <c r="BM733" s="651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  <c r="BX733" s="651"/>
      <c r="BY733" s="651"/>
      <c r="BZ733" s="651"/>
      <c r="CA733" s="651"/>
      <c r="CB733" s="651"/>
      <c r="CC733" s="651"/>
      <c r="CD733" s="651"/>
      <c r="CE733" s="651"/>
      <c r="CF733" s="651"/>
      <c r="CG733" s="651"/>
      <c r="CH733" s="651"/>
      <c r="CI733" s="651"/>
      <c r="CJ733" s="651"/>
      <c r="CK733" s="651"/>
      <c r="CL733" s="651"/>
      <c r="CM733" s="651"/>
      <c r="CN733" s="651"/>
      <c r="CO733" s="651"/>
      <c r="CP733" s="651"/>
      <c r="CQ733" s="651"/>
      <c r="CR733" s="651"/>
      <c r="CS733" s="651"/>
      <c r="CT733" s="651"/>
      <c r="CU733" s="651"/>
      <c r="CV733" s="651"/>
      <c r="CW733" s="651"/>
      <c r="CX733" s="651"/>
      <c r="CY733" s="651"/>
      <c r="CZ733" s="651"/>
      <c r="DA733" s="651"/>
      <c r="DB733" s="651"/>
      <c r="DC733" s="651"/>
      <c r="DD733" s="651"/>
      <c r="DE733" s="651"/>
      <c r="DF733" s="651"/>
      <c r="DG733" s="651"/>
      <c r="DH733" s="651"/>
      <c r="DI733" s="651"/>
      <c r="DJ733" s="651"/>
      <c r="DK733" s="651"/>
      <c r="DL733" s="651"/>
      <c r="DM733" s="651"/>
      <c r="DN733" s="651"/>
      <c r="DO733" s="651"/>
      <c r="DP733" s="651"/>
      <c r="DQ733" s="651"/>
      <c r="DR733" s="651"/>
      <c r="DS733" s="651"/>
      <c r="DT733" s="651"/>
      <c r="DU733" s="651"/>
      <c r="DV733" s="651"/>
      <c r="DW733" s="651"/>
      <c r="DX733" s="651"/>
      <c r="DY733" s="651"/>
    </row>
    <row r="734" ht="12.0" customHeight="1">
      <c r="A734" s="651"/>
      <c r="B734" s="651"/>
      <c r="C734" s="651"/>
      <c r="D734" s="651"/>
      <c r="E734" s="651"/>
      <c r="F734" s="651"/>
      <c r="G734" s="651"/>
      <c r="H734" s="651"/>
      <c r="I734" s="651"/>
      <c r="J734" s="651"/>
      <c r="K734" s="651"/>
      <c r="L734" s="651"/>
      <c r="M734" s="651"/>
      <c r="N734" s="651"/>
      <c r="O734" s="651"/>
      <c r="P734" s="651"/>
      <c r="Q734" s="651"/>
      <c r="R734" s="651"/>
      <c r="S734" s="651"/>
      <c r="T734" s="651"/>
      <c r="U734" s="651"/>
      <c r="V734" s="651"/>
      <c r="W734" s="651"/>
      <c r="X734" s="651"/>
      <c r="Y734" s="651"/>
      <c r="Z734" s="651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651"/>
      <c r="BL734" s="651"/>
      <c r="BM734" s="651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  <c r="BX734" s="651"/>
      <c r="BY734" s="651"/>
      <c r="BZ734" s="651"/>
      <c r="CA734" s="651"/>
      <c r="CB734" s="651"/>
      <c r="CC734" s="651"/>
      <c r="CD734" s="651"/>
      <c r="CE734" s="651"/>
      <c r="CF734" s="651"/>
      <c r="CG734" s="651"/>
      <c r="CH734" s="651"/>
      <c r="CI734" s="651"/>
      <c r="CJ734" s="651"/>
      <c r="CK734" s="651"/>
      <c r="CL734" s="651"/>
      <c r="CM734" s="651"/>
      <c r="CN734" s="651"/>
      <c r="CO734" s="651"/>
      <c r="CP734" s="651"/>
      <c r="CQ734" s="651"/>
      <c r="CR734" s="651"/>
      <c r="CS734" s="651"/>
      <c r="CT734" s="651"/>
      <c r="CU734" s="651"/>
      <c r="CV734" s="651"/>
      <c r="CW734" s="651"/>
      <c r="CX734" s="651"/>
      <c r="CY734" s="651"/>
      <c r="CZ734" s="651"/>
      <c r="DA734" s="651"/>
      <c r="DB734" s="651"/>
      <c r="DC734" s="651"/>
      <c r="DD734" s="651"/>
      <c r="DE734" s="651"/>
      <c r="DF734" s="651"/>
      <c r="DG734" s="651"/>
      <c r="DH734" s="651"/>
      <c r="DI734" s="651"/>
      <c r="DJ734" s="651"/>
      <c r="DK734" s="651"/>
      <c r="DL734" s="651"/>
      <c r="DM734" s="651"/>
      <c r="DN734" s="651"/>
      <c r="DO734" s="651"/>
      <c r="DP734" s="651"/>
      <c r="DQ734" s="651"/>
      <c r="DR734" s="651"/>
      <c r="DS734" s="651"/>
      <c r="DT734" s="651"/>
      <c r="DU734" s="651"/>
      <c r="DV734" s="651"/>
      <c r="DW734" s="651"/>
      <c r="DX734" s="651"/>
      <c r="DY734" s="651"/>
    </row>
    <row r="735" ht="12.0" customHeight="1">
      <c r="A735" s="651"/>
      <c r="B735" s="651"/>
      <c r="C735" s="651"/>
      <c r="D735" s="651"/>
      <c r="E735" s="651"/>
      <c r="F735" s="651"/>
      <c r="G735" s="651"/>
      <c r="H735" s="651"/>
      <c r="I735" s="651"/>
      <c r="J735" s="651"/>
      <c r="K735" s="651"/>
      <c r="L735" s="651"/>
      <c r="M735" s="651"/>
      <c r="N735" s="651"/>
      <c r="O735" s="651"/>
      <c r="P735" s="651"/>
      <c r="Q735" s="651"/>
      <c r="R735" s="651"/>
      <c r="S735" s="651"/>
      <c r="T735" s="651"/>
      <c r="U735" s="651"/>
      <c r="V735" s="651"/>
      <c r="W735" s="651"/>
      <c r="X735" s="651"/>
      <c r="Y735" s="651"/>
      <c r="Z735" s="651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51"/>
      <c r="BL735" s="651"/>
      <c r="BM735" s="651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  <c r="BX735" s="651"/>
      <c r="BY735" s="651"/>
      <c r="BZ735" s="651"/>
      <c r="CA735" s="651"/>
      <c r="CB735" s="651"/>
      <c r="CC735" s="651"/>
      <c r="CD735" s="651"/>
      <c r="CE735" s="651"/>
      <c r="CF735" s="651"/>
      <c r="CG735" s="651"/>
      <c r="CH735" s="651"/>
      <c r="CI735" s="651"/>
      <c r="CJ735" s="651"/>
      <c r="CK735" s="651"/>
      <c r="CL735" s="651"/>
      <c r="CM735" s="651"/>
      <c r="CN735" s="651"/>
      <c r="CO735" s="651"/>
      <c r="CP735" s="651"/>
      <c r="CQ735" s="651"/>
      <c r="CR735" s="651"/>
      <c r="CS735" s="651"/>
      <c r="CT735" s="651"/>
      <c r="CU735" s="651"/>
      <c r="CV735" s="651"/>
      <c r="CW735" s="651"/>
      <c r="CX735" s="651"/>
      <c r="CY735" s="651"/>
      <c r="CZ735" s="651"/>
      <c r="DA735" s="651"/>
      <c r="DB735" s="651"/>
      <c r="DC735" s="651"/>
      <c r="DD735" s="651"/>
      <c r="DE735" s="651"/>
      <c r="DF735" s="651"/>
      <c r="DG735" s="651"/>
      <c r="DH735" s="651"/>
      <c r="DI735" s="651"/>
      <c r="DJ735" s="651"/>
      <c r="DK735" s="651"/>
      <c r="DL735" s="651"/>
      <c r="DM735" s="651"/>
      <c r="DN735" s="651"/>
      <c r="DO735" s="651"/>
      <c r="DP735" s="651"/>
      <c r="DQ735" s="651"/>
      <c r="DR735" s="651"/>
      <c r="DS735" s="651"/>
      <c r="DT735" s="651"/>
      <c r="DU735" s="651"/>
      <c r="DV735" s="651"/>
      <c r="DW735" s="651"/>
      <c r="DX735" s="651"/>
      <c r="DY735" s="651"/>
    </row>
    <row r="736" ht="12.0" customHeight="1">
      <c r="A736" s="651"/>
      <c r="B736" s="651"/>
      <c r="C736" s="651"/>
      <c r="D736" s="651"/>
      <c r="E736" s="651"/>
      <c r="F736" s="651"/>
      <c r="G736" s="651"/>
      <c r="H736" s="651"/>
      <c r="I736" s="651"/>
      <c r="J736" s="651"/>
      <c r="K736" s="651"/>
      <c r="L736" s="651"/>
      <c r="M736" s="651"/>
      <c r="N736" s="651"/>
      <c r="O736" s="651"/>
      <c r="P736" s="651"/>
      <c r="Q736" s="651"/>
      <c r="R736" s="651"/>
      <c r="S736" s="651"/>
      <c r="T736" s="651"/>
      <c r="U736" s="651"/>
      <c r="V736" s="651"/>
      <c r="W736" s="651"/>
      <c r="X736" s="651"/>
      <c r="Y736" s="651"/>
      <c r="Z736" s="651"/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651"/>
      <c r="BL736" s="651"/>
      <c r="BM736" s="651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  <c r="BX736" s="651"/>
      <c r="BY736" s="651"/>
      <c r="BZ736" s="651"/>
      <c r="CA736" s="651"/>
      <c r="CB736" s="651"/>
      <c r="CC736" s="651"/>
      <c r="CD736" s="651"/>
      <c r="CE736" s="651"/>
      <c r="CF736" s="651"/>
      <c r="CG736" s="651"/>
      <c r="CH736" s="651"/>
      <c r="CI736" s="651"/>
      <c r="CJ736" s="651"/>
      <c r="CK736" s="651"/>
      <c r="CL736" s="651"/>
      <c r="CM736" s="651"/>
      <c r="CN736" s="651"/>
      <c r="CO736" s="651"/>
      <c r="CP736" s="651"/>
      <c r="CQ736" s="651"/>
      <c r="CR736" s="651"/>
      <c r="CS736" s="651"/>
      <c r="CT736" s="651"/>
      <c r="CU736" s="651"/>
      <c r="CV736" s="651"/>
      <c r="CW736" s="651"/>
      <c r="CX736" s="651"/>
      <c r="CY736" s="651"/>
      <c r="CZ736" s="651"/>
      <c r="DA736" s="651"/>
      <c r="DB736" s="651"/>
      <c r="DC736" s="651"/>
      <c r="DD736" s="651"/>
      <c r="DE736" s="651"/>
      <c r="DF736" s="651"/>
      <c r="DG736" s="651"/>
      <c r="DH736" s="651"/>
      <c r="DI736" s="651"/>
      <c r="DJ736" s="651"/>
      <c r="DK736" s="651"/>
      <c r="DL736" s="651"/>
      <c r="DM736" s="651"/>
      <c r="DN736" s="651"/>
      <c r="DO736" s="651"/>
      <c r="DP736" s="651"/>
      <c r="DQ736" s="651"/>
      <c r="DR736" s="651"/>
      <c r="DS736" s="651"/>
      <c r="DT736" s="651"/>
      <c r="DU736" s="651"/>
      <c r="DV736" s="651"/>
      <c r="DW736" s="651"/>
      <c r="DX736" s="651"/>
      <c r="DY736" s="651"/>
    </row>
    <row r="737" ht="12.0" customHeight="1">
      <c r="A737" s="651"/>
      <c r="B737" s="651"/>
      <c r="C737" s="651"/>
      <c r="D737" s="651"/>
      <c r="E737" s="651"/>
      <c r="F737" s="651"/>
      <c r="G737" s="651"/>
      <c r="H737" s="651"/>
      <c r="I737" s="651"/>
      <c r="J737" s="651"/>
      <c r="K737" s="651"/>
      <c r="L737" s="651"/>
      <c r="M737" s="651"/>
      <c r="N737" s="651"/>
      <c r="O737" s="651"/>
      <c r="P737" s="651"/>
      <c r="Q737" s="651"/>
      <c r="R737" s="651"/>
      <c r="S737" s="651"/>
      <c r="T737" s="651"/>
      <c r="U737" s="651"/>
      <c r="V737" s="651"/>
      <c r="W737" s="651"/>
      <c r="X737" s="651"/>
      <c r="Y737" s="651"/>
      <c r="Z737" s="651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651"/>
      <c r="BL737" s="651"/>
      <c r="BM737" s="651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  <c r="BX737" s="651"/>
      <c r="BY737" s="651"/>
      <c r="BZ737" s="651"/>
      <c r="CA737" s="651"/>
      <c r="CB737" s="651"/>
      <c r="CC737" s="651"/>
      <c r="CD737" s="651"/>
      <c r="CE737" s="651"/>
      <c r="CF737" s="651"/>
      <c r="CG737" s="651"/>
      <c r="CH737" s="651"/>
      <c r="CI737" s="651"/>
      <c r="CJ737" s="651"/>
      <c r="CK737" s="651"/>
      <c r="CL737" s="651"/>
      <c r="CM737" s="651"/>
      <c r="CN737" s="651"/>
      <c r="CO737" s="651"/>
      <c r="CP737" s="651"/>
      <c r="CQ737" s="651"/>
      <c r="CR737" s="651"/>
      <c r="CS737" s="651"/>
      <c r="CT737" s="651"/>
      <c r="CU737" s="651"/>
      <c r="CV737" s="651"/>
      <c r="CW737" s="651"/>
      <c r="CX737" s="651"/>
      <c r="CY737" s="651"/>
      <c r="CZ737" s="651"/>
      <c r="DA737" s="651"/>
      <c r="DB737" s="651"/>
      <c r="DC737" s="651"/>
      <c r="DD737" s="651"/>
      <c r="DE737" s="651"/>
      <c r="DF737" s="651"/>
      <c r="DG737" s="651"/>
      <c r="DH737" s="651"/>
      <c r="DI737" s="651"/>
      <c r="DJ737" s="651"/>
      <c r="DK737" s="651"/>
      <c r="DL737" s="651"/>
      <c r="DM737" s="651"/>
      <c r="DN737" s="651"/>
      <c r="DO737" s="651"/>
      <c r="DP737" s="651"/>
      <c r="DQ737" s="651"/>
      <c r="DR737" s="651"/>
      <c r="DS737" s="651"/>
      <c r="DT737" s="651"/>
      <c r="DU737" s="651"/>
      <c r="DV737" s="651"/>
      <c r="DW737" s="651"/>
      <c r="DX737" s="651"/>
      <c r="DY737" s="651"/>
    </row>
    <row r="738" ht="12.0" customHeight="1">
      <c r="A738" s="651"/>
      <c r="B738" s="651"/>
      <c r="C738" s="651"/>
      <c r="D738" s="651"/>
      <c r="E738" s="651"/>
      <c r="F738" s="651"/>
      <c r="G738" s="651"/>
      <c r="H738" s="651"/>
      <c r="I738" s="651"/>
      <c r="J738" s="651"/>
      <c r="K738" s="651"/>
      <c r="L738" s="651"/>
      <c r="M738" s="651"/>
      <c r="N738" s="651"/>
      <c r="O738" s="651"/>
      <c r="P738" s="651"/>
      <c r="Q738" s="651"/>
      <c r="R738" s="651"/>
      <c r="S738" s="651"/>
      <c r="T738" s="651"/>
      <c r="U738" s="651"/>
      <c r="V738" s="651"/>
      <c r="W738" s="651"/>
      <c r="X738" s="651"/>
      <c r="Y738" s="651"/>
      <c r="Z738" s="651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651"/>
      <c r="BL738" s="651"/>
      <c r="BM738" s="651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  <c r="BX738" s="651"/>
      <c r="BY738" s="651"/>
      <c r="BZ738" s="651"/>
      <c r="CA738" s="651"/>
      <c r="CB738" s="651"/>
      <c r="CC738" s="651"/>
      <c r="CD738" s="651"/>
      <c r="CE738" s="651"/>
      <c r="CF738" s="651"/>
      <c r="CG738" s="651"/>
      <c r="CH738" s="651"/>
      <c r="CI738" s="651"/>
      <c r="CJ738" s="651"/>
      <c r="CK738" s="651"/>
      <c r="CL738" s="651"/>
      <c r="CM738" s="651"/>
      <c r="CN738" s="651"/>
      <c r="CO738" s="651"/>
      <c r="CP738" s="651"/>
      <c r="CQ738" s="651"/>
      <c r="CR738" s="651"/>
      <c r="CS738" s="651"/>
      <c r="CT738" s="651"/>
      <c r="CU738" s="651"/>
      <c r="CV738" s="651"/>
      <c r="CW738" s="651"/>
      <c r="CX738" s="651"/>
      <c r="CY738" s="651"/>
      <c r="CZ738" s="651"/>
      <c r="DA738" s="651"/>
      <c r="DB738" s="651"/>
      <c r="DC738" s="651"/>
      <c r="DD738" s="651"/>
      <c r="DE738" s="651"/>
      <c r="DF738" s="651"/>
      <c r="DG738" s="651"/>
      <c r="DH738" s="651"/>
      <c r="DI738" s="651"/>
      <c r="DJ738" s="651"/>
      <c r="DK738" s="651"/>
      <c r="DL738" s="651"/>
      <c r="DM738" s="651"/>
      <c r="DN738" s="651"/>
      <c r="DO738" s="651"/>
      <c r="DP738" s="651"/>
      <c r="DQ738" s="651"/>
      <c r="DR738" s="651"/>
      <c r="DS738" s="651"/>
      <c r="DT738" s="651"/>
      <c r="DU738" s="651"/>
      <c r="DV738" s="651"/>
      <c r="DW738" s="651"/>
      <c r="DX738" s="651"/>
      <c r="DY738" s="651"/>
    </row>
    <row r="739" ht="12.0" customHeight="1">
      <c r="A739" s="651"/>
      <c r="B739" s="651"/>
      <c r="C739" s="651"/>
      <c r="D739" s="651"/>
      <c r="E739" s="651"/>
      <c r="F739" s="651"/>
      <c r="G739" s="651"/>
      <c r="H739" s="651"/>
      <c r="I739" s="651"/>
      <c r="J739" s="651"/>
      <c r="K739" s="651"/>
      <c r="L739" s="651"/>
      <c r="M739" s="651"/>
      <c r="N739" s="651"/>
      <c r="O739" s="651"/>
      <c r="P739" s="651"/>
      <c r="Q739" s="651"/>
      <c r="R739" s="651"/>
      <c r="S739" s="651"/>
      <c r="T739" s="651"/>
      <c r="U739" s="651"/>
      <c r="V739" s="651"/>
      <c r="W739" s="651"/>
      <c r="X739" s="651"/>
      <c r="Y739" s="651"/>
      <c r="Z739" s="651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51"/>
      <c r="BL739" s="651"/>
      <c r="BM739" s="651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  <c r="BX739" s="651"/>
      <c r="BY739" s="651"/>
      <c r="BZ739" s="651"/>
      <c r="CA739" s="651"/>
      <c r="CB739" s="651"/>
      <c r="CC739" s="651"/>
      <c r="CD739" s="651"/>
      <c r="CE739" s="651"/>
      <c r="CF739" s="651"/>
      <c r="CG739" s="651"/>
      <c r="CH739" s="651"/>
      <c r="CI739" s="651"/>
      <c r="CJ739" s="651"/>
      <c r="CK739" s="651"/>
      <c r="CL739" s="651"/>
      <c r="CM739" s="651"/>
      <c r="CN739" s="651"/>
      <c r="CO739" s="651"/>
      <c r="CP739" s="651"/>
      <c r="CQ739" s="651"/>
      <c r="CR739" s="651"/>
      <c r="CS739" s="651"/>
      <c r="CT739" s="651"/>
      <c r="CU739" s="651"/>
      <c r="CV739" s="651"/>
      <c r="CW739" s="651"/>
      <c r="CX739" s="651"/>
      <c r="CY739" s="651"/>
      <c r="CZ739" s="651"/>
      <c r="DA739" s="651"/>
      <c r="DB739" s="651"/>
      <c r="DC739" s="651"/>
      <c r="DD739" s="651"/>
      <c r="DE739" s="651"/>
      <c r="DF739" s="651"/>
      <c r="DG739" s="651"/>
      <c r="DH739" s="651"/>
      <c r="DI739" s="651"/>
      <c r="DJ739" s="651"/>
      <c r="DK739" s="651"/>
      <c r="DL739" s="651"/>
      <c r="DM739" s="651"/>
      <c r="DN739" s="651"/>
      <c r="DO739" s="651"/>
      <c r="DP739" s="651"/>
      <c r="DQ739" s="651"/>
      <c r="DR739" s="651"/>
      <c r="DS739" s="651"/>
      <c r="DT739" s="651"/>
      <c r="DU739" s="651"/>
      <c r="DV739" s="651"/>
      <c r="DW739" s="651"/>
      <c r="DX739" s="651"/>
      <c r="DY739" s="651"/>
    </row>
    <row r="740" ht="12.0" customHeight="1">
      <c r="A740" s="651"/>
      <c r="B740" s="651"/>
      <c r="C740" s="651"/>
      <c r="D740" s="651"/>
      <c r="E740" s="651"/>
      <c r="F740" s="651"/>
      <c r="G740" s="651"/>
      <c r="H740" s="651"/>
      <c r="I740" s="651"/>
      <c r="J740" s="651"/>
      <c r="K740" s="651"/>
      <c r="L740" s="651"/>
      <c r="M740" s="651"/>
      <c r="N740" s="651"/>
      <c r="O740" s="651"/>
      <c r="P740" s="651"/>
      <c r="Q740" s="651"/>
      <c r="R740" s="651"/>
      <c r="S740" s="651"/>
      <c r="T740" s="651"/>
      <c r="U740" s="651"/>
      <c r="V740" s="651"/>
      <c r="W740" s="651"/>
      <c r="X740" s="651"/>
      <c r="Y740" s="651"/>
      <c r="Z740" s="651"/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651"/>
      <c r="BL740" s="651"/>
      <c r="BM740" s="651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  <c r="BX740" s="651"/>
      <c r="BY740" s="651"/>
      <c r="BZ740" s="651"/>
      <c r="CA740" s="651"/>
      <c r="CB740" s="651"/>
      <c r="CC740" s="651"/>
      <c r="CD740" s="651"/>
      <c r="CE740" s="651"/>
      <c r="CF740" s="651"/>
      <c r="CG740" s="651"/>
      <c r="CH740" s="651"/>
      <c r="CI740" s="651"/>
      <c r="CJ740" s="651"/>
      <c r="CK740" s="651"/>
      <c r="CL740" s="651"/>
      <c r="CM740" s="651"/>
      <c r="CN740" s="651"/>
      <c r="CO740" s="651"/>
      <c r="CP740" s="651"/>
      <c r="CQ740" s="651"/>
      <c r="CR740" s="651"/>
      <c r="CS740" s="651"/>
      <c r="CT740" s="651"/>
      <c r="CU740" s="651"/>
      <c r="CV740" s="651"/>
      <c r="CW740" s="651"/>
      <c r="CX740" s="651"/>
      <c r="CY740" s="651"/>
      <c r="CZ740" s="651"/>
      <c r="DA740" s="651"/>
      <c r="DB740" s="651"/>
      <c r="DC740" s="651"/>
      <c r="DD740" s="651"/>
      <c r="DE740" s="651"/>
      <c r="DF740" s="651"/>
      <c r="DG740" s="651"/>
      <c r="DH740" s="651"/>
      <c r="DI740" s="651"/>
      <c r="DJ740" s="651"/>
      <c r="DK740" s="651"/>
      <c r="DL740" s="651"/>
      <c r="DM740" s="651"/>
      <c r="DN740" s="651"/>
      <c r="DO740" s="651"/>
      <c r="DP740" s="651"/>
      <c r="DQ740" s="651"/>
      <c r="DR740" s="651"/>
      <c r="DS740" s="651"/>
      <c r="DT740" s="651"/>
      <c r="DU740" s="651"/>
      <c r="DV740" s="651"/>
      <c r="DW740" s="651"/>
      <c r="DX740" s="651"/>
      <c r="DY740" s="651"/>
    </row>
    <row r="741" ht="12.0" customHeight="1">
      <c r="A741" s="651"/>
      <c r="B741" s="651"/>
      <c r="C741" s="651"/>
      <c r="D741" s="651"/>
      <c r="E741" s="651"/>
      <c r="F741" s="651"/>
      <c r="G741" s="651"/>
      <c r="H741" s="651"/>
      <c r="I741" s="651"/>
      <c r="J741" s="651"/>
      <c r="K741" s="651"/>
      <c r="L741" s="651"/>
      <c r="M741" s="651"/>
      <c r="N741" s="651"/>
      <c r="O741" s="651"/>
      <c r="P741" s="651"/>
      <c r="Q741" s="651"/>
      <c r="R741" s="651"/>
      <c r="S741" s="651"/>
      <c r="T741" s="651"/>
      <c r="U741" s="651"/>
      <c r="V741" s="651"/>
      <c r="W741" s="651"/>
      <c r="X741" s="651"/>
      <c r="Y741" s="651"/>
      <c r="Z741" s="651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651"/>
      <c r="BL741" s="651"/>
      <c r="BM741" s="651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  <c r="BX741" s="651"/>
      <c r="BY741" s="651"/>
      <c r="BZ741" s="651"/>
      <c r="CA741" s="651"/>
      <c r="CB741" s="651"/>
      <c r="CC741" s="651"/>
      <c r="CD741" s="651"/>
      <c r="CE741" s="651"/>
      <c r="CF741" s="651"/>
      <c r="CG741" s="651"/>
      <c r="CH741" s="651"/>
      <c r="CI741" s="651"/>
      <c r="CJ741" s="651"/>
      <c r="CK741" s="651"/>
      <c r="CL741" s="651"/>
      <c r="CM741" s="651"/>
      <c r="CN741" s="651"/>
      <c r="CO741" s="651"/>
      <c r="CP741" s="651"/>
      <c r="CQ741" s="651"/>
      <c r="CR741" s="651"/>
      <c r="CS741" s="651"/>
      <c r="CT741" s="651"/>
      <c r="CU741" s="651"/>
      <c r="CV741" s="651"/>
      <c r="CW741" s="651"/>
      <c r="CX741" s="651"/>
      <c r="CY741" s="651"/>
      <c r="CZ741" s="651"/>
      <c r="DA741" s="651"/>
      <c r="DB741" s="651"/>
      <c r="DC741" s="651"/>
      <c r="DD741" s="651"/>
      <c r="DE741" s="651"/>
      <c r="DF741" s="651"/>
      <c r="DG741" s="651"/>
      <c r="DH741" s="651"/>
      <c r="DI741" s="651"/>
      <c r="DJ741" s="651"/>
      <c r="DK741" s="651"/>
      <c r="DL741" s="651"/>
      <c r="DM741" s="651"/>
      <c r="DN741" s="651"/>
      <c r="DO741" s="651"/>
      <c r="DP741" s="651"/>
      <c r="DQ741" s="651"/>
      <c r="DR741" s="651"/>
      <c r="DS741" s="651"/>
      <c r="DT741" s="651"/>
      <c r="DU741" s="651"/>
      <c r="DV741" s="651"/>
      <c r="DW741" s="651"/>
      <c r="DX741" s="651"/>
      <c r="DY741" s="651"/>
    </row>
    <row r="742" ht="12.0" customHeight="1">
      <c r="A742" s="651"/>
      <c r="B742" s="651"/>
      <c r="C742" s="651"/>
      <c r="D742" s="651"/>
      <c r="E742" s="651"/>
      <c r="F742" s="651"/>
      <c r="G742" s="651"/>
      <c r="H742" s="651"/>
      <c r="I742" s="651"/>
      <c r="J742" s="651"/>
      <c r="K742" s="651"/>
      <c r="L742" s="651"/>
      <c r="M742" s="651"/>
      <c r="N742" s="651"/>
      <c r="O742" s="651"/>
      <c r="P742" s="651"/>
      <c r="Q742" s="651"/>
      <c r="R742" s="651"/>
      <c r="S742" s="651"/>
      <c r="T742" s="651"/>
      <c r="U742" s="651"/>
      <c r="V742" s="651"/>
      <c r="W742" s="651"/>
      <c r="X742" s="651"/>
      <c r="Y742" s="651"/>
      <c r="Z742" s="651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651"/>
      <c r="BL742" s="651"/>
      <c r="BM742" s="651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  <c r="BX742" s="651"/>
      <c r="BY742" s="651"/>
      <c r="BZ742" s="651"/>
      <c r="CA742" s="651"/>
      <c r="CB742" s="651"/>
      <c r="CC742" s="651"/>
      <c r="CD742" s="651"/>
      <c r="CE742" s="651"/>
      <c r="CF742" s="651"/>
      <c r="CG742" s="651"/>
      <c r="CH742" s="651"/>
      <c r="CI742" s="651"/>
      <c r="CJ742" s="651"/>
      <c r="CK742" s="651"/>
      <c r="CL742" s="651"/>
      <c r="CM742" s="651"/>
      <c r="CN742" s="651"/>
      <c r="CO742" s="651"/>
      <c r="CP742" s="651"/>
      <c r="CQ742" s="651"/>
      <c r="CR742" s="651"/>
      <c r="CS742" s="651"/>
      <c r="CT742" s="651"/>
      <c r="CU742" s="651"/>
      <c r="CV742" s="651"/>
      <c r="CW742" s="651"/>
      <c r="CX742" s="651"/>
      <c r="CY742" s="651"/>
      <c r="CZ742" s="651"/>
      <c r="DA742" s="651"/>
      <c r="DB742" s="651"/>
      <c r="DC742" s="651"/>
      <c r="DD742" s="651"/>
      <c r="DE742" s="651"/>
      <c r="DF742" s="651"/>
      <c r="DG742" s="651"/>
      <c r="DH742" s="651"/>
      <c r="DI742" s="651"/>
      <c r="DJ742" s="651"/>
      <c r="DK742" s="651"/>
      <c r="DL742" s="651"/>
      <c r="DM742" s="651"/>
      <c r="DN742" s="651"/>
      <c r="DO742" s="651"/>
      <c r="DP742" s="651"/>
      <c r="DQ742" s="651"/>
      <c r="DR742" s="651"/>
      <c r="DS742" s="651"/>
      <c r="DT742" s="651"/>
      <c r="DU742" s="651"/>
      <c r="DV742" s="651"/>
      <c r="DW742" s="651"/>
      <c r="DX742" s="651"/>
      <c r="DY742" s="651"/>
    </row>
    <row r="743" ht="12.0" customHeight="1">
      <c r="A743" s="651"/>
      <c r="B743" s="651"/>
      <c r="C743" s="651"/>
      <c r="D743" s="651"/>
      <c r="E743" s="651"/>
      <c r="F743" s="651"/>
      <c r="G743" s="651"/>
      <c r="H743" s="651"/>
      <c r="I743" s="651"/>
      <c r="J743" s="651"/>
      <c r="K743" s="651"/>
      <c r="L743" s="651"/>
      <c r="M743" s="651"/>
      <c r="N743" s="651"/>
      <c r="O743" s="651"/>
      <c r="P743" s="651"/>
      <c r="Q743" s="651"/>
      <c r="R743" s="651"/>
      <c r="S743" s="651"/>
      <c r="T743" s="651"/>
      <c r="U743" s="651"/>
      <c r="V743" s="651"/>
      <c r="W743" s="651"/>
      <c r="X743" s="651"/>
      <c r="Y743" s="651"/>
      <c r="Z743" s="651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51"/>
      <c r="BL743" s="651"/>
      <c r="BM743" s="651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  <c r="BX743" s="651"/>
      <c r="BY743" s="651"/>
      <c r="BZ743" s="651"/>
      <c r="CA743" s="651"/>
      <c r="CB743" s="651"/>
      <c r="CC743" s="651"/>
      <c r="CD743" s="651"/>
      <c r="CE743" s="651"/>
      <c r="CF743" s="651"/>
      <c r="CG743" s="651"/>
      <c r="CH743" s="651"/>
      <c r="CI743" s="651"/>
      <c r="CJ743" s="651"/>
      <c r="CK743" s="651"/>
      <c r="CL743" s="651"/>
      <c r="CM743" s="651"/>
      <c r="CN743" s="651"/>
      <c r="CO743" s="651"/>
      <c r="CP743" s="651"/>
      <c r="CQ743" s="651"/>
      <c r="CR743" s="651"/>
      <c r="CS743" s="651"/>
      <c r="CT743" s="651"/>
      <c r="CU743" s="651"/>
      <c r="CV743" s="651"/>
      <c r="CW743" s="651"/>
      <c r="CX743" s="651"/>
      <c r="CY743" s="651"/>
      <c r="CZ743" s="651"/>
      <c r="DA743" s="651"/>
      <c r="DB743" s="651"/>
      <c r="DC743" s="651"/>
      <c r="DD743" s="651"/>
      <c r="DE743" s="651"/>
      <c r="DF743" s="651"/>
      <c r="DG743" s="651"/>
      <c r="DH743" s="651"/>
      <c r="DI743" s="651"/>
      <c r="DJ743" s="651"/>
      <c r="DK743" s="651"/>
      <c r="DL743" s="651"/>
      <c r="DM743" s="651"/>
      <c r="DN743" s="651"/>
      <c r="DO743" s="651"/>
      <c r="DP743" s="651"/>
      <c r="DQ743" s="651"/>
      <c r="DR743" s="651"/>
      <c r="DS743" s="651"/>
      <c r="DT743" s="651"/>
      <c r="DU743" s="651"/>
      <c r="DV743" s="651"/>
      <c r="DW743" s="651"/>
      <c r="DX743" s="651"/>
      <c r="DY743" s="651"/>
    </row>
    <row r="744" ht="12.0" customHeight="1">
      <c r="A744" s="651"/>
      <c r="B744" s="651"/>
      <c r="C744" s="651"/>
      <c r="D744" s="651"/>
      <c r="E744" s="651"/>
      <c r="F744" s="651"/>
      <c r="G744" s="651"/>
      <c r="H744" s="651"/>
      <c r="I744" s="651"/>
      <c r="J744" s="651"/>
      <c r="K744" s="651"/>
      <c r="L744" s="651"/>
      <c r="M744" s="651"/>
      <c r="N744" s="651"/>
      <c r="O744" s="651"/>
      <c r="P744" s="651"/>
      <c r="Q744" s="651"/>
      <c r="R744" s="651"/>
      <c r="S744" s="651"/>
      <c r="T744" s="651"/>
      <c r="U744" s="651"/>
      <c r="V744" s="651"/>
      <c r="W744" s="651"/>
      <c r="X744" s="651"/>
      <c r="Y744" s="651"/>
      <c r="Z744" s="651"/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651"/>
      <c r="BL744" s="651"/>
      <c r="BM744" s="651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  <c r="BX744" s="651"/>
      <c r="BY744" s="651"/>
      <c r="BZ744" s="651"/>
      <c r="CA744" s="651"/>
      <c r="CB744" s="651"/>
      <c r="CC744" s="651"/>
      <c r="CD744" s="651"/>
      <c r="CE744" s="651"/>
      <c r="CF744" s="651"/>
      <c r="CG744" s="651"/>
      <c r="CH744" s="651"/>
      <c r="CI744" s="651"/>
      <c r="CJ744" s="651"/>
      <c r="CK744" s="651"/>
      <c r="CL744" s="651"/>
      <c r="CM744" s="651"/>
      <c r="CN744" s="651"/>
      <c r="CO744" s="651"/>
      <c r="CP744" s="651"/>
      <c r="CQ744" s="651"/>
      <c r="CR744" s="651"/>
      <c r="CS744" s="651"/>
      <c r="CT744" s="651"/>
      <c r="CU744" s="651"/>
      <c r="CV744" s="651"/>
      <c r="CW744" s="651"/>
      <c r="CX744" s="651"/>
      <c r="CY744" s="651"/>
      <c r="CZ744" s="651"/>
      <c r="DA744" s="651"/>
      <c r="DB744" s="651"/>
      <c r="DC744" s="651"/>
      <c r="DD744" s="651"/>
      <c r="DE744" s="651"/>
      <c r="DF744" s="651"/>
      <c r="DG744" s="651"/>
      <c r="DH744" s="651"/>
      <c r="DI744" s="651"/>
      <c r="DJ744" s="651"/>
      <c r="DK744" s="651"/>
      <c r="DL744" s="651"/>
      <c r="DM744" s="651"/>
      <c r="DN744" s="651"/>
      <c r="DO744" s="651"/>
      <c r="DP744" s="651"/>
      <c r="DQ744" s="651"/>
      <c r="DR744" s="651"/>
      <c r="DS744" s="651"/>
      <c r="DT744" s="651"/>
      <c r="DU744" s="651"/>
      <c r="DV744" s="651"/>
      <c r="DW744" s="651"/>
      <c r="DX744" s="651"/>
      <c r="DY744" s="651"/>
    </row>
    <row r="745" ht="12.0" customHeight="1">
      <c r="A745" s="651"/>
      <c r="B745" s="651"/>
      <c r="C745" s="651"/>
      <c r="D745" s="651"/>
      <c r="E745" s="651"/>
      <c r="F745" s="651"/>
      <c r="G745" s="651"/>
      <c r="H745" s="651"/>
      <c r="I745" s="651"/>
      <c r="J745" s="651"/>
      <c r="K745" s="651"/>
      <c r="L745" s="651"/>
      <c r="M745" s="651"/>
      <c r="N745" s="651"/>
      <c r="O745" s="651"/>
      <c r="P745" s="651"/>
      <c r="Q745" s="651"/>
      <c r="R745" s="651"/>
      <c r="S745" s="651"/>
      <c r="T745" s="651"/>
      <c r="U745" s="651"/>
      <c r="V745" s="651"/>
      <c r="W745" s="651"/>
      <c r="X745" s="651"/>
      <c r="Y745" s="651"/>
      <c r="Z745" s="651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651"/>
      <c r="BL745" s="651"/>
      <c r="BM745" s="651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  <c r="BX745" s="651"/>
      <c r="BY745" s="651"/>
      <c r="BZ745" s="651"/>
      <c r="CA745" s="651"/>
      <c r="CB745" s="651"/>
      <c r="CC745" s="651"/>
      <c r="CD745" s="651"/>
      <c r="CE745" s="651"/>
      <c r="CF745" s="651"/>
      <c r="CG745" s="651"/>
      <c r="CH745" s="651"/>
      <c r="CI745" s="651"/>
      <c r="CJ745" s="651"/>
      <c r="CK745" s="651"/>
      <c r="CL745" s="651"/>
      <c r="CM745" s="651"/>
      <c r="CN745" s="651"/>
      <c r="CO745" s="651"/>
      <c r="CP745" s="651"/>
      <c r="CQ745" s="651"/>
      <c r="CR745" s="651"/>
      <c r="CS745" s="651"/>
      <c r="CT745" s="651"/>
      <c r="CU745" s="651"/>
      <c r="CV745" s="651"/>
      <c r="CW745" s="651"/>
      <c r="CX745" s="651"/>
      <c r="CY745" s="651"/>
      <c r="CZ745" s="651"/>
      <c r="DA745" s="651"/>
      <c r="DB745" s="651"/>
      <c r="DC745" s="651"/>
      <c r="DD745" s="651"/>
      <c r="DE745" s="651"/>
      <c r="DF745" s="651"/>
      <c r="DG745" s="651"/>
      <c r="DH745" s="651"/>
      <c r="DI745" s="651"/>
      <c r="DJ745" s="651"/>
      <c r="DK745" s="651"/>
      <c r="DL745" s="651"/>
      <c r="DM745" s="651"/>
      <c r="DN745" s="651"/>
      <c r="DO745" s="651"/>
      <c r="DP745" s="651"/>
      <c r="DQ745" s="651"/>
      <c r="DR745" s="651"/>
      <c r="DS745" s="651"/>
      <c r="DT745" s="651"/>
      <c r="DU745" s="651"/>
      <c r="DV745" s="651"/>
      <c r="DW745" s="651"/>
      <c r="DX745" s="651"/>
      <c r="DY745" s="651"/>
    </row>
    <row r="746" ht="12.0" customHeight="1">
      <c r="A746" s="651"/>
      <c r="B746" s="651"/>
      <c r="C746" s="651"/>
      <c r="D746" s="651"/>
      <c r="E746" s="651"/>
      <c r="F746" s="651"/>
      <c r="G746" s="651"/>
      <c r="H746" s="651"/>
      <c r="I746" s="651"/>
      <c r="J746" s="651"/>
      <c r="K746" s="651"/>
      <c r="L746" s="651"/>
      <c r="M746" s="651"/>
      <c r="N746" s="651"/>
      <c r="O746" s="651"/>
      <c r="P746" s="651"/>
      <c r="Q746" s="651"/>
      <c r="R746" s="651"/>
      <c r="S746" s="651"/>
      <c r="T746" s="651"/>
      <c r="U746" s="651"/>
      <c r="V746" s="651"/>
      <c r="W746" s="651"/>
      <c r="X746" s="651"/>
      <c r="Y746" s="651"/>
      <c r="Z746" s="651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651"/>
      <c r="BL746" s="651"/>
      <c r="BM746" s="651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  <c r="BX746" s="651"/>
      <c r="BY746" s="651"/>
      <c r="BZ746" s="651"/>
      <c r="CA746" s="651"/>
      <c r="CB746" s="651"/>
      <c r="CC746" s="651"/>
      <c r="CD746" s="651"/>
      <c r="CE746" s="651"/>
      <c r="CF746" s="651"/>
      <c r="CG746" s="651"/>
      <c r="CH746" s="651"/>
      <c r="CI746" s="651"/>
      <c r="CJ746" s="651"/>
      <c r="CK746" s="651"/>
      <c r="CL746" s="651"/>
      <c r="CM746" s="651"/>
      <c r="CN746" s="651"/>
      <c r="CO746" s="651"/>
      <c r="CP746" s="651"/>
      <c r="CQ746" s="651"/>
      <c r="CR746" s="651"/>
      <c r="CS746" s="651"/>
      <c r="CT746" s="651"/>
      <c r="CU746" s="651"/>
      <c r="CV746" s="651"/>
      <c r="CW746" s="651"/>
      <c r="CX746" s="651"/>
      <c r="CY746" s="651"/>
      <c r="CZ746" s="651"/>
      <c r="DA746" s="651"/>
      <c r="DB746" s="651"/>
      <c r="DC746" s="651"/>
      <c r="DD746" s="651"/>
      <c r="DE746" s="651"/>
      <c r="DF746" s="651"/>
      <c r="DG746" s="651"/>
      <c r="DH746" s="651"/>
      <c r="DI746" s="651"/>
      <c r="DJ746" s="651"/>
      <c r="DK746" s="651"/>
      <c r="DL746" s="651"/>
      <c r="DM746" s="651"/>
      <c r="DN746" s="651"/>
      <c r="DO746" s="651"/>
      <c r="DP746" s="651"/>
      <c r="DQ746" s="651"/>
      <c r="DR746" s="651"/>
      <c r="DS746" s="651"/>
      <c r="DT746" s="651"/>
      <c r="DU746" s="651"/>
      <c r="DV746" s="651"/>
      <c r="DW746" s="651"/>
      <c r="DX746" s="651"/>
      <c r="DY746" s="651"/>
    </row>
    <row r="747" ht="12.0" customHeight="1">
      <c r="A747" s="651"/>
      <c r="B747" s="651"/>
      <c r="C747" s="651"/>
      <c r="D747" s="651"/>
      <c r="E747" s="651"/>
      <c r="F747" s="651"/>
      <c r="G747" s="651"/>
      <c r="H747" s="651"/>
      <c r="I747" s="651"/>
      <c r="J747" s="651"/>
      <c r="K747" s="651"/>
      <c r="L747" s="651"/>
      <c r="M747" s="651"/>
      <c r="N747" s="651"/>
      <c r="O747" s="651"/>
      <c r="P747" s="651"/>
      <c r="Q747" s="651"/>
      <c r="R747" s="651"/>
      <c r="S747" s="651"/>
      <c r="T747" s="651"/>
      <c r="U747" s="651"/>
      <c r="V747" s="651"/>
      <c r="W747" s="651"/>
      <c r="X747" s="651"/>
      <c r="Y747" s="651"/>
      <c r="Z747" s="651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51"/>
      <c r="BL747" s="651"/>
      <c r="BM747" s="651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  <c r="BX747" s="651"/>
      <c r="BY747" s="651"/>
      <c r="BZ747" s="651"/>
      <c r="CA747" s="651"/>
      <c r="CB747" s="651"/>
      <c r="CC747" s="651"/>
      <c r="CD747" s="651"/>
      <c r="CE747" s="651"/>
      <c r="CF747" s="651"/>
      <c r="CG747" s="651"/>
      <c r="CH747" s="651"/>
      <c r="CI747" s="651"/>
      <c r="CJ747" s="651"/>
      <c r="CK747" s="651"/>
      <c r="CL747" s="651"/>
      <c r="CM747" s="651"/>
      <c r="CN747" s="651"/>
      <c r="CO747" s="651"/>
      <c r="CP747" s="651"/>
      <c r="CQ747" s="651"/>
      <c r="CR747" s="651"/>
      <c r="CS747" s="651"/>
      <c r="CT747" s="651"/>
      <c r="CU747" s="651"/>
      <c r="CV747" s="651"/>
      <c r="CW747" s="651"/>
      <c r="CX747" s="651"/>
      <c r="CY747" s="651"/>
      <c r="CZ747" s="651"/>
      <c r="DA747" s="651"/>
      <c r="DB747" s="651"/>
      <c r="DC747" s="651"/>
      <c r="DD747" s="651"/>
      <c r="DE747" s="651"/>
      <c r="DF747" s="651"/>
      <c r="DG747" s="651"/>
      <c r="DH747" s="651"/>
      <c r="DI747" s="651"/>
      <c r="DJ747" s="651"/>
      <c r="DK747" s="651"/>
      <c r="DL747" s="651"/>
      <c r="DM747" s="651"/>
      <c r="DN747" s="651"/>
      <c r="DO747" s="651"/>
      <c r="DP747" s="651"/>
      <c r="DQ747" s="651"/>
      <c r="DR747" s="651"/>
      <c r="DS747" s="651"/>
      <c r="DT747" s="651"/>
      <c r="DU747" s="651"/>
      <c r="DV747" s="651"/>
      <c r="DW747" s="651"/>
      <c r="DX747" s="651"/>
      <c r="DY747" s="651"/>
    </row>
    <row r="748" ht="12.0" customHeight="1">
      <c r="A748" s="651"/>
      <c r="B748" s="651"/>
      <c r="C748" s="651"/>
      <c r="D748" s="651"/>
      <c r="E748" s="651"/>
      <c r="F748" s="651"/>
      <c r="G748" s="651"/>
      <c r="H748" s="651"/>
      <c r="I748" s="651"/>
      <c r="J748" s="651"/>
      <c r="K748" s="651"/>
      <c r="L748" s="651"/>
      <c r="M748" s="651"/>
      <c r="N748" s="651"/>
      <c r="O748" s="651"/>
      <c r="P748" s="651"/>
      <c r="Q748" s="651"/>
      <c r="R748" s="651"/>
      <c r="S748" s="651"/>
      <c r="T748" s="651"/>
      <c r="U748" s="651"/>
      <c r="V748" s="651"/>
      <c r="W748" s="651"/>
      <c r="X748" s="651"/>
      <c r="Y748" s="651"/>
      <c r="Z748" s="651"/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651"/>
      <c r="BL748" s="651"/>
      <c r="BM748" s="651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  <c r="BX748" s="651"/>
      <c r="BY748" s="651"/>
      <c r="BZ748" s="651"/>
      <c r="CA748" s="651"/>
      <c r="CB748" s="651"/>
      <c r="CC748" s="651"/>
      <c r="CD748" s="651"/>
      <c r="CE748" s="651"/>
      <c r="CF748" s="651"/>
      <c r="CG748" s="651"/>
      <c r="CH748" s="651"/>
      <c r="CI748" s="651"/>
      <c r="CJ748" s="651"/>
      <c r="CK748" s="651"/>
      <c r="CL748" s="651"/>
      <c r="CM748" s="651"/>
      <c r="CN748" s="651"/>
      <c r="CO748" s="651"/>
      <c r="CP748" s="651"/>
      <c r="CQ748" s="651"/>
      <c r="CR748" s="651"/>
      <c r="CS748" s="651"/>
      <c r="CT748" s="651"/>
      <c r="CU748" s="651"/>
      <c r="CV748" s="651"/>
      <c r="CW748" s="651"/>
      <c r="CX748" s="651"/>
      <c r="CY748" s="651"/>
      <c r="CZ748" s="651"/>
      <c r="DA748" s="651"/>
      <c r="DB748" s="651"/>
      <c r="DC748" s="651"/>
      <c r="DD748" s="651"/>
      <c r="DE748" s="651"/>
      <c r="DF748" s="651"/>
      <c r="DG748" s="651"/>
      <c r="DH748" s="651"/>
      <c r="DI748" s="651"/>
      <c r="DJ748" s="651"/>
      <c r="DK748" s="651"/>
      <c r="DL748" s="651"/>
      <c r="DM748" s="651"/>
      <c r="DN748" s="651"/>
      <c r="DO748" s="651"/>
      <c r="DP748" s="651"/>
      <c r="DQ748" s="651"/>
      <c r="DR748" s="651"/>
      <c r="DS748" s="651"/>
      <c r="DT748" s="651"/>
      <c r="DU748" s="651"/>
      <c r="DV748" s="651"/>
      <c r="DW748" s="651"/>
      <c r="DX748" s="651"/>
      <c r="DY748" s="651"/>
    </row>
    <row r="749" ht="12.0" customHeight="1">
      <c r="A749" s="651"/>
      <c r="B749" s="651"/>
      <c r="C749" s="651"/>
      <c r="D749" s="651"/>
      <c r="E749" s="651"/>
      <c r="F749" s="651"/>
      <c r="G749" s="651"/>
      <c r="H749" s="651"/>
      <c r="I749" s="651"/>
      <c r="J749" s="651"/>
      <c r="K749" s="651"/>
      <c r="L749" s="651"/>
      <c r="M749" s="651"/>
      <c r="N749" s="651"/>
      <c r="O749" s="651"/>
      <c r="P749" s="651"/>
      <c r="Q749" s="651"/>
      <c r="R749" s="651"/>
      <c r="S749" s="651"/>
      <c r="T749" s="651"/>
      <c r="U749" s="651"/>
      <c r="V749" s="651"/>
      <c r="W749" s="651"/>
      <c r="X749" s="651"/>
      <c r="Y749" s="651"/>
      <c r="Z749" s="651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651"/>
      <c r="BL749" s="651"/>
      <c r="BM749" s="651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  <c r="BX749" s="651"/>
      <c r="BY749" s="651"/>
      <c r="BZ749" s="651"/>
      <c r="CA749" s="651"/>
      <c r="CB749" s="651"/>
      <c r="CC749" s="651"/>
      <c r="CD749" s="651"/>
      <c r="CE749" s="651"/>
      <c r="CF749" s="651"/>
      <c r="CG749" s="651"/>
      <c r="CH749" s="651"/>
      <c r="CI749" s="651"/>
      <c r="CJ749" s="651"/>
      <c r="CK749" s="651"/>
      <c r="CL749" s="651"/>
      <c r="CM749" s="651"/>
      <c r="CN749" s="651"/>
      <c r="CO749" s="651"/>
      <c r="CP749" s="651"/>
      <c r="CQ749" s="651"/>
      <c r="CR749" s="651"/>
      <c r="CS749" s="651"/>
      <c r="CT749" s="651"/>
      <c r="CU749" s="651"/>
      <c r="CV749" s="651"/>
      <c r="CW749" s="651"/>
      <c r="CX749" s="651"/>
      <c r="CY749" s="651"/>
      <c r="CZ749" s="651"/>
      <c r="DA749" s="651"/>
      <c r="DB749" s="651"/>
      <c r="DC749" s="651"/>
      <c r="DD749" s="651"/>
      <c r="DE749" s="651"/>
      <c r="DF749" s="651"/>
      <c r="DG749" s="651"/>
      <c r="DH749" s="651"/>
      <c r="DI749" s="651"/>
      <c r="DJ749" s="651"/>
      <c r="DK749" s="651"/>
      <c r="DL749" s="651"/>
      <c r="DM749" s="651"/>
      <c r="DN749" s="651"/>
      <c r="DO749" s="651"/>
      <c r="DP749" s="651"/>
      <c r="DQ749" s="651"/>
      <c r="DR749" s="651"/>
      <c r="DS749" s="651"/>
      <c r="DT749" s="651"/>
      <c r="DU749" s="651"/>
      <c r="DV749" s="651"/>
      <c r="DW749" s="651"/>
      <c r="DX749" s="651"/>
      <c r="DY749" s="651"/>
    </row>
    <row r="750" ht="12.0" customHeight="1">
      <c r="A750" s="651"/>
      <c r="B750" s="651"/>
      <c r="C750" s="651"/>
      <c r="D750" s="651"/>
      <c r="E750" s="651"/>
      <c r="F750" s="651"/>
      <c r="G750" s="651"/>
      <c r="H750" s="651"/>
      <c r="I750" s="651"/>
      <c r="J750" s="651"/>
      <c r="K750" s="651"/>
      <c r="L750" s="651"/>
      <c r="M750" s="651"/>
      <c r="N750" s="651"/>
      <c r="O750" s="651"/>
      <c r="P750" s="651"/>
      <c r="Q750" s="651"/>
      <c r="R750" s="651"/>
      <c r="S750" s="651"/>
      <c r="T750" s="651"/>
      <c r="U750" s="651"/>
      <c r="V750" s="651"/>
      <c r="W750" s="651"/>
      <c r="X750" s="651"/>
      <c r="Y750" s="651"/>
      <c r="Z750" s="651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651"/>
      <c r="BL750" s="651"/>
      <c r="BM750" s="651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  <c r="BX750" s="651"/>
      <c r="BY750" s="651"/>
      <c r="BZ750" s="651"/>
      <c r="CA750" s="651"/>
      <c r="CB750" s="651"/>
      <c r="CC750" s="651"/>
      <c r="CD750" s="651"/>
      <c r="CE750" s="651"/>
      <c r="CF750" s="651"/>
      <c r="CG750" s="651"/>
      <c r="CH750" s="651"/>
      <c r="CI750" s="651"/>
      <c r="CJ750" s="651"/>
      <c r="CK750" s="651"/>
      <c r="CL750" s="651"/>
      <c r="CM750" s="651"/>
      <c r="CN750" s="651"/>
      <c r="CO750" s="651"/>
      <c r="CP750" s="651"/>
      <c r="CQ750" s="651"/>
      <c r="CR750" s="651"/>
      <c r="CS750" s="651"/>
      <c r="CT750" s="651"/>
      <c r="CU750" s="651"/>
      <c r="CV750" s="651"/>
      <c r="CW750" s="651"/>
      <c r="CX750" s="651"/>
      <c r="CY750" s="651"/>
      <c r="CZ750" s="651"/>
      <c r="DA750" s="651"/>
      <c r="DB750" s="651"/>
      <c r="DC750" s="651"/>
      <c r="DD750" s="651"/>
      <c r="DE750" s="651"/>
      <c r="DF750" s="651"/>
      <c r="DG750" s="651"/>
      <c r="DH750" s="651"/>
      <c r="DI750" s="651"/>
      <c r="DJ750" s="651"/>
      <c r="DK750" s="651"/>
      <c r="DL750" s="651"/>
      <c r="DM750" s="651"/>
      <c r="DN750" s="651"/>
      <c r="DO750" s="651"/>
      <c r="DP750" s="651"/>
      <c r="DQ750" s="651"/>
      <c r="DR750" s="651"/>
      <c r="DS750" s="651"/>
      <c r="DT750" s="651"/>
      <c r="DU750" s="651"/>
      <c r="DV750" s="651"/>
      <c r="DW750" s="651"/>
      <c r="DX750" s="651"/>
      <c r="DY750" s="651"/>
    </row>
    <row r="751" ht="12.0" customHeight="1">
      <c r="A751" s="651"/>
      <c r="B751" s="651"/>
      <c r="C751" s="651"/>
      <c r="D751" s="651"/>
      <c r="E751" s="651"/>
      <c r="F751" s="651"/>
      <c r="G751" s="651"/>
      <c r="H751" s="651"/>
      <c r="I751" s="651"/>
      <c r="J751" s="651"/>
      <c r="K751" s="651"/>
      <c r="L751" s="651"/>
      <c r="M751" s="651"/>
      <c r="N751" s="651"/>
      <c r="O751" s="651"/>
      <c r="P751" s="651"/>
      <c r="Q751" s="651"/>
      <c r="R751" s="651"/>
      <c r="S751" s="651"/>
      <c r="T751" s="651"/>
      <c r="U751" s="651"/>
      <c r="V751" s="651"/>
      <c r="W751" s="651"/>
      <c r="X751" s="651"/>
      <c r="Y751" s="651"/>
      <c r="Z751" s="651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51"/>
      <c r="BL751" s="651"/>
      <c r="BM751" s="651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  <c r="BX751" s="651"/>
      <c r="BY751" s="651"/>
      <c r="BZ751" s="651"/>
      <c r="CA751" s="651"/>
      <c r="CB751" s="651"/>
      <c r="CC751" s="651"/>
      <c r="CD751" s="651"/>
      <c r="CE751" s="651"/>
      <c r="CF751" s="651"/>
      <c r="CG751" s="651"/>
      <c r="CH751" s="651"/>
      <c r="CI751" s="651"/>
      <c r="CJ751" s="651"/>
      <c r="CK751" s="651"/>
      <c r="CL751" s="651"/>
      <c r="CM751" s="651"/>
      <c r="CN751" s="651"/>
      <c r="CO751" s="651"/>
      <c r="CP751" s="651"/>
      <c r="CQ751" s="651"/>
      <c r="CR751" s="651"/>
      <c r="CS751" s="651"/>
      <c r="CT751" s="651"/>
      <c r="CU751" s="651"/>
      <c r="CV751" s="651"/>
      <c r="CW751" s="651"/>
      <c r="CX751" s="651"/>
      <c r="CY751" s="651"/>
      <c r="CZ751" s="651"/>
      <c r="DA751" s="651"/>
      <c r="DB751" s="651"/>
      <c r="DC751" s="651"/>
      <c r="DD751" s="651"/>
      <c r="DE751" s="651"/>
      <c r="DF751" s="651"/>
      <c r="DG751" s="651"/>
      <c r="DH751" s="651"/>
      <c r="DI751" s="651"/>
      <c r="DJ751" s="651"/>
      <c r="DK751" s="651"/>
      <c r="DL751" s="651"/>
      <c r="DM751" s="651"/>
      <c r="DN751" s="651"/>
      <c r="DO751" s="651"/>
      <c r="DP751" s="651"/>
      <c r="DQ751" s="651"/>
      <c r="DR751" s="651"/>
      <c r="DS751" s="651"/>
      <c r="DT751" s="651"/>
      <c r="DU751" s="651"/>
      <c r="DV751" s="651"/>
      <c r="DW751" s="651"/>
      <c r="DX751" s="651"/>
      <c r="DY751" s="651"/>
    </row>
    <row r="752" ht="12.0" customHeight="1">
      <c r="A752" s="651"/>
      <c r="B752" s="651"/>
      <c r="C752" s="651"/>
      <c r="D752" s="651"/>
      <c r="E752" s="651"/>
      <c r="F752" s="651"/>
      <c r="G752" s="651"/>
      <c r="H752" s="651"/>
      <c r="I752" s="651"/>
      <c r="J752" s="651"/>
      <c r="K752" s="651"/>
      <c r="L752" s="651"/>
      <c r="M752" s="651"/>
      <c r="N752" s="651"/>
      <c r="O752" s="651"/>
      <c r="P752" s="651"/>
      <c r="Q752" s="651"/>
      <c r="R752" s="651"/>
      <c r="S752" s="651"/>
      <c r="T752" s="651"/>
      <c r="U752" s="651"/>
      <c r="V752" s="651"/>
      <c r="W752" s="651"/>
      <c r="X752" s="651"/>
      <c r="Y752" s="651"/>
      <c r="Z752" s="651"/>
      <c r="AA752" s="651"/>
      <c r="AB752" s="651"/>
      <c r="AC752" s="651"/>
      <c r="AD752" s="651"/>
      <c r="AE752" s="651"/>
      <c r="AF752" s="651"/>
      <c r="AG752" s="651"/>
      <c r="AH752" s="651"/>
      <c r="AI752" s="651"/>
      <c r="AJ752" s="651"/>
      <c r="AK752" s="651"/>
      <c r="AL752" s="651"/>
      <c r="AM752" s="651"/>
      <c r="AN752" s="651"/>
      <c r="AO752" s="651"/>
      <c r="AP752" s="651"/>
      <c r="AQ752" s="651"/>
      <c r="AR752" s="651"/>
      <c r="AS752" s="651"/>
      <c r="AT752" s="651"/>
      <c r="AU752" s="651"/>
      <c r="AV752" s="651"/>
      <c r="AW752" s="651"/>
      <c r="AX752" s="651"/>
      <c r="AY752" s="651"/>
      <c r="AZ752" s="651"/>
      <c r="BA752" s="651"/>
      <c r="BB752" s="651"/>
      <c r="BC752" s="651"/>
      <c r="BD752" s="651"/>
      <c r="BE752" s="651"/>
      <c r="BF752" s="651"/>
      <c r="BG752" s="651"/>
      <c r="BH752" s="651"/>
      <c r="BI752" s="651"/>
      <c r="BJ752" s="651"/>
      <c r="BK752" s="651"/>
      <c r="BL752" s="651"/>
      <c r="BM752" s="651"/>
      <c r="BN752" s="651"/>
      <c r="BO752" s="651"/>
      <c r="BP752" s="651"/>
      <c r="BQ752" s="651"/>
      <c r="BR752" s="651"/>
      <c r="BS752" s="651"/>
      <c r="BT752" s="651"/>
      <c r="BU752" s="651"/>
      <c r="BV752" s="651"/>
      <c r="BW752" s="651"/>
      <c r="BX752" s="651"/>
      <c r="BY752" s="651"/>
      <c r="BZ752" s="651"/>
      <c r="CA752" s="651"/>
      <c r="CB752" s="651"/>
      <c r="CC752" s="651"/>
      <c r="CD752" s="651"/>
      <c r="CE752" s="651"/>
      <c r="CF752" s="651"/>
      <c r="CG752" s="651"/>
      <c r="CH752" s="651"/>
      <c r="CI752" s="651"/>
      <c r="CJ752" s="651"/>
      <c r="CK752" s="651"/>
      <c r="CL752" s="651"/>
      <c r="CM752" s="651"/>
      <c r="CN752" s="651"/>
      <c r="CO752" s="651"/>
      <c r="CP752" s="651"/>
      <c r="CQ752" s="651"/>
      <c r="CR752" s="651"/>
      <c r="CS752" s="651"/>
      <c r="CT752" s="651"/>
      <c r="CU752" s="651"/>
      <c r="CV752" s="651"/>
      <c r="CW752" s="651"/>
      <c r="CX752" s="651"/>
      <c r="CY752" s="651"/>
      <c r="CZ752" s="651"/>
      <c r="DA752" s="651"/>
      <c r="DB752" s="651"/>
      <c r="DC752" s="651"/>
      <c r="DD752" s="651"/>
      <c r="DE752" s="651"/>
      <c r="DF752" s="651"/>
      <c r="DG752" s="651"/>
      <c r="DH752" s="651"/>
      <c r="DI752" s="651"/>
      <c r="DJ752" s="651"/>
      <c r="DK752" s="651"/>
      <c r="DL752" s="651"/>
      <c r="DM752" s="651"/>
      <c r="DN752" s="651"/>
      <c r="DO752" s="651"/>
      <c r="DP752" s="651"/>
      <c r="DQ752" s="651"/>
      <c r="DR752" s="651"/>
      <c r="DS752" s="651"/>
      <c r="DT752" s="651"/>
      <c r="DU752" s="651"/>
      <c r="DV752" s="651"/>
      <c r="DW752" s="651"/>
      <c r="DX752" s="651"/>
      <c r="DY752" s="651"/>
    </row>
    <row r="753" ht="12.0" customHeight="1">
      <c r="A753" s="651"/>
      <c r="B753" s="651"/>
      <c r="C753" s="651"/>
      <c r="D753" s="651"/>
      <c r="E753" s="651"/>
      <c r="F753" s="651"/>
      <c r="G753" s="651"/>
      <c r="H753" s="651"/>
      <c r="I753" s="651"/>
      <c r="J753" s="651"/>
      <c r="K753" s="651"/>
      <c r="L753" s="651"/>
      <c r="M753" s="651"/>
      <c r="N753" s="651"/>
      <c r="O753" s="651"/>
      <c r="P753" s="651"/>
      <c r="Q753" s="651"/>
      <c r="R753" s="651"/>
      <c r="S753" s="651"/>
      <c r="T753" s="651"/>
      <c r="U753" s="651"/>
      <c r="V753" s="651"/>
      <c r="W753" s="651"/>
      <c r="X753" s="651"/>
      <c r="Y753" s="651"/>
      <c r="Z753" s="651"/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651"/>
      <c r="BL753" s="651"/>
      <c r="BM753" s="651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  <c r="BX753" s="651"/>
      <c r="BY753" s="651"/>
      <c r="BZ753" s="651"/>
      <c r="CA753" s="651"/>
      <c r="CB753" s="651"/>
      <c r="CC753" s="651"/>
      <c r="CD753" s="651"/>
      <c r="CE753" s="651"/>
      <c r="CF753" s="651"/>
      <c r="CG753" s="651"/>
      <c r="CH753" s="651"/>
      <c r="CI753" s="651"/>
      <c r="CJ753" s="651"/>
      <c r="CK753" s="651"/>
      <c r="CL753" s="651"/>
      <c r="CM753" s="651"/>
      <c r="CN753" s="651"/>
      <c r="CO753" s="651"/>
      <c r="CP753" s="651"/>
      <c r="CQ753" s="651"/>
      <c r="CR753" s="651"/>
      <c r="CS753" s="651"/>
      <c r="CT753" s="651"/>
      <c r="CU753" s="651"/>
      <c r="CV753" s="651"/>
      <c r="CW753" s="651"/>
      <c r="CX753" s="651"/>
      <c r="CY753" s="651"/>
      <c r="CZ753" s="651"/>
      <c r="DA753" s="651"/>
      <c r="DB753" s="651"/>
      <c r="DC753" s="651"/>
      <c r="DD753" s="651"/>
      <c r="DE753" s="651"/>
      <c r="DF753" s="651"/>
      <c r="DG753" s="651"/>
      <c r="DH753" s="651"/>
      <c r="DI753" s="651"/>
      <c r="DJ753" s="651"/>
      <c r="DK753" s="651"/>
      <c r="DL753" s="651"/>
      <c r="DM753" s="651"/>
      <c r="DN753" s="651"/>
      <c r="DO753" s="651"/>
      <c r="DP753" s="651"/>
      <c r="DQ753" s="651"/>
      <c r="DR753" s="651"/>
      <c r="DS753" s="651"/>
      <c r="DT753" s="651"/>
      <c r="DU753" s="651"/>
      <c r="DV753" s="651"/>
      <c r="DW753" s="651"/>
      <c r="DX753" s="651"/>
      <c r="DY753" s="651"/>
    </row>
    <row r="754" ht="12.0" customHeight="1">
      <c r="A754" s="651"/>
      <c r="B754" s="651"/>
      <c r="C754" s="651"/>
      <c r="D754" s="651"/>
      <c r="E754" s="651"/>
      <c r="F754" s="651"/>
      <c r="G754" s="651"/>
      <c r="H754" s="651"/>
      <c r="I754" s="651"/>
      <c r="J754" s="651"/>
      <c r="K754" s="651"/>
      <c r="L754" s="651"/>
      <c r="M754" s="651"/>
      <c r="N754" s="651"/>
      <c r="O754" s="651"/>
      <c r="P754" s="651"/>
      <c r="Q754" s="651"/>
      <c r="R754" s="651"/>
      <c r="S754" s="651"/>
      <c r="T754" s="651"/>
      <c r="U754" s="651"/>
      <c r="V754" s="651"/>
      <c r="W754" s="651"/>
      <c r="X754" s="651"/>
      <c r="Y754" s="651"/>
      <c r="Z754" s="651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651"/>
      <c r="BL754" s="651"/>
      <c r="BM754" s="651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  <c r="BX754" s="651"/>
      <c r="BY754" s="651"/>
      <c r="BZ754" s="651"/>
      <c r="CA754" s="651"/>
      <c r="CB754" s="651"/>
      <c r="CC754" s="651"/>
      <c r="CD754" s="651"/>
      <c r="CE754" s="651"/>
      <c r="CF754" s="651"/>
      <c r="CG754" s="651"/>
      <c r="CH754" s="651"/>
      <c r="CI754" s="651"/>
      <c r="CJ754" s="651"/>
      <c r="CK754" s="651"/>
      <c r="CL754" s="651"/>
      <c r="CM754" s="651"/>
      <c r="CN754" s="651"/>
      <c r="CO754" s="651"/>
      <c r="CP754" s="651"/>
      <c r="CQ754" s="651"/>
      <c r="CR754" s="651"/>
      <c r="CS754" s="651"/>
      <c r="CT754" s="651"/>
      <c r="CU754" s="651"/>
      <c r="CV754" s="651"/>
      <c r="CW754" s="651"/>
      <c r="CX754" s="651"/>
      <c r="CY754" s="651"/>
      <c r="CZ754" s="651"/>
      <c r="DA754" s="651"/>
      <c r="DB754" s="651"/>
      <c r="DC754" s="651"/>
      <c r="DD754" s="651"/>
      <c r="DE754" s="651"/>
      <c r="DF754" s="651"/>
      <c r="DG754" s="651"/>
      <c r="DH754" s="651"/>
      <c r="DI754" s="651"/>
      <c r="DJ754" s="651"/>
      <c r="DK754" s="651"/>
      <c r="DL754" s="651"/>
      <c r="DM754" s="651"/>
      <c r="DN754" s="651"/>
      <c r="DO754" s="651"/>
      <c r="DP754" s="651"/>
      <c r="DQ754" s="651"/>
      <c r="DR754" s="651"/>
      <c r="DS754" s="651"/>
      <c r="DT754" s="651"/>
      <c r="DU754" s="651"/>
      <c r="DV754" s="651"/>
      <c r="DW754" s="651"/>
      <c r="DX754" s="651"/>
      <c r="DY754" s="651"/>
    </row>
    <row r="755" ht="12.0" customHeight="1">
      <c r="A755" s="651"/>
      <c r="B755" s="651"/>
      <c r="C755" s="651"/>
      <c r="D755" s="651"/>
      <c r="E755" s="651"/>
      <c r="F755" s="651"/>
      <c r="G755" s="651"/>
      <c r="H755" s="651"/>
      <c r="I755" s="651"/>
      <c r="J755" s="651"/>
      <c r="K755" s="651"/>
      <c r="L755" s="651"/>
      <c r="M755" s="651"/>
      <c r="N755" s="651"/>
      <c r="O755" s="651"/>
      <c r="P755" s="651"/>
      <c r="Q755" s="651"/>
      <c r="R755" s="651"/>
      <c r="S755" s="651"/>
      <c r="T755" s="651"/>
      <c r="U755" s="651"/>
      <c r="V755" s="651"/>
      <c r="W755" s="651"/>
      <c r="X755" s="651"/>
      <c r="Y755" s="651"/>
      <c r="Z755" s="651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651"/>
      <c r="BL755" s="651"/>
      <c r="BM755" s="651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  <c r="BX755" s="651"/>
      <c r="BY755" s="651"/>
      <c r="BZ755" s="651"/>
      <c r="CA755" s="651"/>
      <c r="CB755" s="651"/>
      <c r="CC755" s="651"/>
      <c r="CD755" s="651"/>
      <c r="CE755" s="651"/>
      <c r="CF755" s="651"/>
      <c r="CG755" s="651"/>
      <c r="CH755" s="651"/>
      <c r="CI755" s="651"/>
      <c r="CJ755" s="651"/>
      <c r="CK755" s="651"/>
      <c r="CL755" s="651"/>
      <c r="CM755" s="651"/>
      <c r="CN755" s="651"/>
      <c r="CO755" s="651"/>
      <c r="CP755" s="651"/>
      <c r="CQ755" s="651"/>
      <c r="CR755" s="651"/>
      <c r="CS755" s="651"/>
      <c r="CT755" s="651"/>
      <c r="CU755" s="651"/>
      <c r="CV755" s="651"/>
      <c r="CW755" s="651"/>
      <c r="CX755" s="651"/>
      <c r="CY755" s="651"/>
      <c r="CZ755" s="651"/>
      <c r="DA755" s="651"/>
      <c r="DB755" s="651"/>
      <c r="DC755" s="651"/>
      <c r="DD755" s="651"/>
      <c r="DE755" s="651"/>
      <c r="DF755" s="651"/>
      <c r="DG755" s="651"/>
      <c r="DH755" s="651"/>
      <c r="DI755" s="651"/>
      <c r="DJ755" s="651"/>
      <c r="DK755" s="651"/>
      <c r="DL755" s="651"/>
      <c r="DM755" s="651"/>
      <c r="DN755" s="651"/>
      <c r="DO755" s="651"/>
      <c r="DP755" s="651"/>
      <c r="DQ755" s="651"/>
      <c r="DR755" s="651"/>
      <c r="DS755" s="651"/>
      <c r="DT755" s="651"/>
      <c r="DU755" s="651"/>
      <c r="DV755" s="651"/>
      <c r="DW755" s="651"/>
      <c r="DX755" s="651"/>
      <c r="DY755" s="651"/>
    </row>
    <row r="756" ht="12.0" customHeight="1">
      <c r="A756" s="651"/>
      <c r="B756" s="651"/>
      <c r="C756" s="651"/>
      <c r="D756" s="651"/>
      <c r="E756" s="651"/>
      <c r="F756" s="651"/>
      <c r="G756" s="651"/>
      <c r="H756" s="651"/>
      <c r="I756" s="651"/>
      <c r="J756" s="651"/>
      <c r="K756" s="651"/>
      <c r="L756" s="651"/>
      <c r="M756" s="651"/>
      <c r="N756" s="651"/>
      <c r="O756" s="651"/>
      <c r="P756" s="651"/>
      <c r="Q756" s="651"/>
      <c r="R756" s="651"/>
      <c r="S756" s="651"/>
      <c r="T756" s="651"/>
      <c r="U756" s="651"/>
      <c r="V756" s="651"/>
      <c r="W756" s="651"/>
      <c r="X756" s="651"/>
      <c r="Y756" s="651"/>
      <c r="Z756" s="651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51"/>
      <c r="BL756" s="651"/>
      <c r="BM756" s="651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  <c r="BX756" s="651"/>
      <c r="BY756" s="651"/>
      <c r="BZ756" s="651"/>
      <c r="CA756" s="651"/>
      <c r="CB756" s="651"/>
      <c r="CC756" s="651"/>
      <c r="CD756" s="651"/>
      <c r="CE756" s="651"/>
      <c r="CF756" s="651"/>
      <c r="CG756" s="651"/>
      <c r="CH756" s="651"/>
      <c r="CI756" s="651"/>
      <c r="CJ756" s="651"/>
      <c r="CK756" s="651"/>
      <c r="CL756" s="651"/>
      <c r="CM756" s="651"/>
      <c r="CN756" s="651"/>
      <c r="CO756" s="651"/>
      <c r="CP756" s="651"/>
      <c r="CQ756" s="651"/>
      <c r="CR756" s="651"/>
      <c r="CS756" s="651"/>
      <c r="CT756" s="651"/>
      <c r="CU756" s="651"/>
      <c r="CV756" s="651"/>
      <c r="CW756" s="651"/>
      <c r="CX756" s="651"/>
      <c r="CY756" s="651"/>
      <c r="CZ756" s="651"/>
      <c r="DA756" s="651"/>
      <c r="DB756" s="651"/>
      <c r="DC756" s="651"/>
      <c r="DD756" s="651"/>
      <c r="DE756" s="651"/>
      <c r="DF756" s="651"/>
      <c r="DG756" s="651"/>
      <c r="DH756" s="651"/>
      <c r="DI756" s="651"/>
      <c r="DJ756" s="651"/>
      <c r="DK756" s="651"/>
      <c r="DL756" s="651"/>
      <c r="DM756" s="651"/>
      <c r="DN756" s="651"/>
      <c r="DO756" s="651"/>
      <c r="DP756" s="651"/>
      <c r="DQ756" s="651"/>
      <c r="DR756" s="651"/>
      <c r="DS756" s="651"/>
      <c r="DT756" s="651"/>
      <c r="DU756" s="651"/>
      <c r="DV756" s="651"/>
      <c r="DW756" s="651"/>
      <c r="DX756" s="651"/>
      <c r="DY756" s="651"/>
    </row>
    <row r="757" ht="12.0" customHeight="1">
      <c r="A757" s="651"/>
      <c r="B757" s="651"/>
      <c r="C757" s="651"/>
      <c r="D757" s="651"/>
      <c r="E757" s="651"/>
      <c r="F757" s="651"/>
      <c r="G757" s="651"/>
      <c r="H757" s="651"/>
      <c r="I757" s="651"/>
      <c r="J757" s="651"/>
      <c r="K757" s="651"/>
      <c r="L757" s="651"/>
      <c r="M757" s="651"/>
      <c r="N757" s="651"/>
      <c r="O757" s="651"/>
      <c r="P757" s="651"/>
      <c r="Q757" s="651"/>
      <c r="R757" s="651"/>
      <c r="S757" s="651"/>
      <c r="T757" s="651"/>
      <c r="U757" s="651"/>
      <c r="V757" s="651"/>
      <c r="W757" s="651"/>
      <c r="X757" s="651"/>
      <c r="Y757" s="651"/>
      <c r="Z757" s="651"/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651"/>
      <c r="BL757" s="651"/>
      <c r="BM757" s="651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  <c r="BX757" s="651"/>
      <c r="BY757" s="651"/>
      <c r="BZ757" s="651"/>
      <c r="CA757" s="651"/>
      <c r="CB757" s="651"/>
      <c r="CC757" s="651"/>
      <c r="CD757" s="651"/>
      <c r="CE757" s="651"/>
      <c r="CF757" s="651"/>
      <c r="CG757" s="651"/>
      <c r="CH757" s="651"/>
      <c r="CI757" s="651"/>
      <c r="CJ757" s="651"/>
      <c r="CK757" s="651"/>
      <c r="CL757" s="651"/>
      <c r="CM757" s="651"/>
      <c r="CN757" s="651"/>
      <c r="CO757" s="651"/>
      <c r="CP757" s="651"/>
      <c r="CQ757" s="651"/>
      <c r="CR757" s="651"/>
      <c r="CS757" s="651"/>
      <c r="CT757" s="651"/>
      <c r="CU757" s="651"/>
      <c r="CV757" s="651"/>
      <c r="CW757" s="651"/>
      <c r="CX757" s="651"/>
      <c r="CY757" s="651"/>
      <c r="CZ757" s="651"/>
      <c r="DA757" s="651"/>
      <c r="DB757" s="651"/>
      <c r="DC757" s="651"/>
      <c r="DD757" s="651"/>
      <c r="DE757" s="651"/>
      <c r="DF757" s="651"/>
      <c r="DG757" s="651"/>
      <c r="DH757" s="651"/>
      <c r="DI757" s="651"/>
      <c r="DJ757" s="651"/>
      <c r="DK757" s="651"/>
      <c r="DL757" s="651"/>
      <c r="DM757" s="651"/>
      <c r="DN757" s="651"/>
      <c r="DO757" s="651"/>
      <c r="DP757" s="651"/>
      <c r="DQ757" s="651"/>
      <c r="DR757" s="651"/>
      <c r="DS757" s="651"/>
      <c r="DT757" s="651"/>
      <c r="DU757" s="651"/>
      <c r="DV757" s="651"/>
      <c r="DW757" s="651"/>
      <c r="DX757" s="651"/>
      <c r="DY757" s="651"/>
    </row>
    <row r="758" ht="12.0" customHeight="1">
      <c r="A758" s="651"/>
      <c r="B758" s="651"/>
      <c r="C758" s="651"/>
      <c r="D758" s="651"/>
      <c r="E758" s="651"/>
      <c r="F758" s="651"/>
      <c r="G758" s="651"/>
      <c r="H758" s="651"/>
      <c r="I758" s="651"/>
      <c r="J758" s="651"/>
      <c r="K758" s="651"/>
      <c r="L758" s="651"/>
      <c r="M758" s="651"/>
      <c r="N758" s="651"/>
      <c r="O758" s="651"/>
      <c r="P758" s="651"/>
      <c r="Q758" s="651"/>
      <c r="R758" s="651"/>
      <c r="S758" s="651"/>
      <c r="T758" s="651"/>
      <c r="U758" s="651"/>
      <c r="V758" s="651"/>
      <c r="W758" s="651"/>
      <c r="X758" s="651"/>
      <c r="Y758" s="651"/>
      <c r="Z758" s="651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651"/>
      <c r="BL758" s="651"/>
      <c r="BM758" s="651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  <c r="BX758" s="651"/>
      <c r="BY758" s="651"/>
      <c r="BZ758" s="651"/>
      <c r="CA758" s="651"/>
      <c r="CB758" s="651"/>
      <c r="CC758" s="651"/>
      <c r="CD758" s="651"/>
      <c r="CE758" s="651"/>
      <c r="CF758" s="651"/>
      <c r="CG758" s="651"/>
      <c r="CH758" s="651"/>
      <c r="CI758" s="651"/>
      <c r="CJ758" s="651"/>
      <c r="CK758" s="651"/>
      <c r="CL758" s="651"/>
      <c r="CM758" s="651"/>
      <c r="CN758" s="651"/>
      <c r="CO758" s="651"/>
      <c r="CP758" s="651"/>
      <c r="CQ758" s="651"/>
      <c r="CR758" s="651"/>
      <c r="CS758" s="651"/>
      <c r="CT758" s="651"/>
      <c r="CU758" s="651"/>
      <c r="CV758" s="651"/>
      <c r="CW758" s="651"/>
      <c r="CX758" s="651"/>
      <c r="CY758" s="651"/>
      <c r="CZ758" s="651"/>
      <c r="DA758" s="651"/>
      <c r="DB758" s="651"/>
      <c r="DC758" s="651"/>
      <c r="DD758" s="651"/>
      <c r="DE758" s="651"/>
      <c r="DF758" s="651"/>
      <c r="DG758" s="651"/>
      <c r="DH758" s="651"/>
      <c r="DI758" s="651"/>
      <c r="DJ758" s="651"/>
      <c r="DK758" s="651"/>
      <c r="DL758" s="651"/>
      <c r="DM758" s="651"/>
      <c r="DN758" s="651"/>
      <c r="DO758" s="651"/>
      <c r="DP758" s="651"/>
      <c r="DQ758" s="651"/>
      <c r="DR758" s="651"/>
      <c r="DS758" s="651"/>
      <c r="DT758" s="651"/>
      <c r="DU758" s="651"/>
      <c r="DV758" s="651"/>
      <c r="DW758" s="651"/>
      <c r="DX758" s="651"/>
      <c r="DY758" s="651"/>
    </row>
    <row r="759" ht="12.0" customHeight="1">
      <c r="A759" s="651"/>
      <c r="B759" s="651"/>
      <c r="C759" s="651"/>
      <c r="D759" s="651"/>
      <c r="E759" s="651"/>
      <c r="F759" s="651"/>
      <c r="G759" s="651"/>
      <c r="H759" s="651"/>
      <c r="I759" s="651"/>
      <c r="J759" s="651"/>
      <c r="K759" s="651"/>
      <c r="L759" s="651"/>
      <c r="M759" s="651"/>
      <c r="N759" s="651"/>
      <c r="O759" s="651"/>
      <c r="P759" s="651"/>
      <c r="Q759" s="651"/>
      <c r="R759" s="651"/>
      <c r="S759" s="651"/>
      <c r="T759" s="651"/>
      <c r="U759" s="651"/>
      <c r="V759" s="651"/>
      <c r="W759" s="651"/>
      <c r="X759" s="651"/>
      <c r="Y759" s="651"/>
      <c r="Z759" s="651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651"/>
      <c r="BL759" s="651"/>
      <c r="BM759" s="651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  <c r="BX759" s="651"/>
      <c r="BY759" s="651"/>
      <c r="BZ759" s="651"/>
      <c r="CA759" s="651"/>
      <c r="CB759" s="651"/>
      <c r="CC759" s="651"/>
      <c r="CD759" s="651"/>
      <c r="CE759" s="651"/>
      <c r="CF759" s="651"/>
      <c r="CG759" s="651"/>
      <c r="CH759" s="651"/>
      <c r="CI759" s="651"/>
      <c r="CJ759" s="651"/>
      <c r="CK759" s="651"/>
      <c r="CL759" s="651"/>
      <c r="CM759" s="651"/>
      <c r="CN759" s="651"/>
      <c r="CO759" s="651"/>
      <c r="CP759" s="651"/>
      <c r="CQ759" s="651"/>
      <c r="CR759" s="651"/>
      <c r="CS759" s="651"/>
      <c r="CT759" s="651"/>
      <c r="CU759" s="651"/>
      <c r="CV759" s="651"/>
      <c r="CW759" s="651"/>
      <c r="CX759" s="651"/>
      <c r="CY759" s="651"/>
      <c r="CZ759" s="651"/>
      <c r="DA759" s="651"/>
      <c r="DB759" s="651"/>
      <c r="DC759" s="651"/>
      <c r="DD759" s="651"/>
      <c r="DE759" s="651"/>
      <c r="DF759" s="651"/>
      <c r="DG759" s="651"/>
      <c r="DH759" s="651"/>
      <c r="DI759" s="651"/>
      <c r="DJ759" s="651"/>
      <c r="DK759" s="651"/>
      <c r="DL759" s="651"/>
      <c r="DM759" s="651"/>
      <c r="DN759" s="651"/>
      <c r="DO759" s="651"/>
      <c r="DP759" s="651"/>
      <c r="DQ759" s="651"/>
      <c r="DR759" s="651"/>
      <c r="DS759" s="651"/>
      <c r="DT759" s="651"/>
      <c r="DU759" s="651"/>
      <c r="DV759" s="651"/>
      <c r="DW759" s="651"/>
      <c r="DX759" s="651"/>
      <c r="DY759" s="651"/>
    </row>
    <row r="760" ht="12.0" customHeight="1">
      <c r="A760" s="651"/>
      <c r="B760" s="651"/>
      <c r="C760" s="651"/>
      <c r="D760" s="651"/>
      <c r="E760" s="651"/>
      <c r="F760" s="651"/>
      <c r="G760" s="651"/>
      <c r="H760" s="651"/>
      <c r="I760" s="651"/>
      <c r="J760" s="651"/>
      <c r="K760" s="651"/>
      <c r="L760" s="651"/>
      <c r="M760" s="651"/>
      <c r="N760" s="651"/>
      <c r="O760" s="651"/>
      <c r="P760" s="651"/>
      <c r="Q760" s="651"/>
      <c r="R760" s="651"/>
      <c r="S760" s="651"/>
      <c r="T760" s="651"/>
      <c r="U760" s="651"/>
      <c r="V760" s="651"/>
      <c r="W760" s="651"/>
      <c r="X760" s="651"/>
      <c r="Y760" s="651"/>
      <c r="Z760" s="651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51"/>
      <c r="BL760" s="651"/>
      <c r="BM760" s="651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  <c r="BX760" s="651"/>
      <c r="BY760" s="651"/>
      <c r="BZ760" s="651"/>
      <c r="CA760" s="651"/>
      <c r="CB760" s="651"/>
      <c r="CC760" s="651"/>
      <c r="CD760" s="651"/>
      <c r="CE760" s="651"/>
      <c r="CF760" s="651"/>
      <c r="CG760" s="651"/>
      <c r="CH760" s="651"/>
      <c r="CI760" s="651"/>
      <c r="CJ760" s="651"/>
      <c r="CK760" s="651"/>
      <c r="CL760" s="651"/>
      <c r="CM760" s="651"/>
      <c r="CN760" s="651"/>
      <c r="CO760" s="651"/>
      <c r="CP760" s="651"/>
      <c r="CQ760" s="651"/>
      <c r="CR760" s="651"/>
      <c r="CS760" s="651"/>
      <c r="CT760" s="651"/>
      <c r="CU760" s="651"/>
      <c r="CV760" s="651"/>
      <c r="CW760" s="651"/>
      <c r="CX760" s="651"/>
      <c r="CY760" s="651"/>
      <c r="CZ760" s="651"/>
      <c r="DA760" s="651"/>
      <c r="DB760" s="651"/>
      <c r="DC760" s="651"/>
      <c r="DD760" s="651"/>
      <c r="DE760" s="651"/>
      <c r="DF760" s="651"/>
      <c r="DG760" s="651"/>
      <c r="DH760" s="651"/>
      <c r="DI760" s="651"/>
      <c r="DJ760" s="651"/>
      <c r="DK760" s="651"/>
      <c r="DL760" s="651"/>
      <c r="DM760" s="651"/>
      <c r="DN760" s="651"/>
      <c r="DO760" s="651"/>
      <c r="DP760" s="651"/>
      <c r="DQ760" s="651"/>
      <c r="DR760" s="651"/>
      <c r="DS760" s="651"/>
      <c r="DT760" s="651"/>
      <c r="DU760" s="651"/>
      <c r="DV760" s="651"/>
      <c r="DW760" s="651"/>
      <c r="DX760" s="651"/>
      <c r="DY760" s="651"/>
    </row>
    <row r="761" ht="12.0" customHeight="1">
      <c r="A761" s="651"/>
      <c r="B761" s="651"/>
      <c r="C761" s="651"/>
      <c r="D761" s="651"/>
      <c r="E761" s="651"/>
      <c r="F761" s="651"/>
      <c r="G761" s="651"/>
      <c r="H761" s="651"/>
      <c r="I761" s="651"/>
      <c r="J761" s="651"/>
      <c r="K761" s="651"/>
      <c r="L761" s="651"/>
      <c r="M761" s="651"/>
      <c r="N761" s="651"/>
      <c r="O761" s="651"/>
      <c r="P761" s="651"/>
      <c r="Q761" s="651"/>
      <c r="R761" s="651"/>
      <c r="S761" s="651"/>
      <c r="T761" s="651"/>
      <c r="U761" s="651"/>
      <c r="V761" s="651"/>
      <c r="W761" s="651"/>
      <c r="X761" s="651"/>
      <c r="Y761" s="651"/>
      <c r="Z761" s="651"/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651"/>
      <c r="BL761" s="651"/>
      <c r="BM761" s="651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  <c r="BX761" s="651"/>
      <c r="BY761" s="651"/>
      <c r="BZ761" s="651"/>
      <c r="CA761" s="651"/>
      <c r="CB761" s="651"/>
      <c r="CC761" s="651"/>
      <c r="CD761" s="651"/>
      <c r="CE761" s="651"/>
      <c r="CF761" s="651"/>
      <c r="CG761" s="651"/>
      <c r="CH761" s="651"/>
      <c r="CI761" s="651"/>
      <c r="CJ761" s="651"/>
      <c r="CK761" s="651"/>
      <c r="CL761" s="651"/>
      <c r="CM761" s="651"/>
      <c r="CN761" s="651"/>
      <c r="CO761" s="651"/>
      <c r="CP761" s="651"/>
      <c r="CQ761" s="651"/>
      <c r="CR761" s="651"/>
      <c r="CS761" s="651"/>
      <c r="CT761" s="651"/>
      <c r="CU761" s="651"/>
      <c r="CV761" s="651"/>
      <c r="CW761" s="651"/>
      <c r="CX761" s="651"/>
      <c r="CY761" s="651"/>
      <c r="CZ761" s="651"/>
      <c r="DA761" s="651"/>
      <c r="DB761" s="651"/>
      <c r="DC761" s="651"/>
      <c r="DD761" s="651"/>
      <c r="DE761" s="651"/>
      <c r="DF761" s="651"/>
      <c r="DG761" s="651"/>
      <c r="DH761" s="651"/>
      <c r="DI761" s="651"/>
      <c r="DJ761" s="651"/>
      <c r="DK761" s="651"/>
      <c r="DL761" s="651"/>
      <c r="DM761" s="651"/>
      <c r="DN761" s="651"/>
      <c r="DO761" s="651"/>
      <c r="DP761" s="651"/>
      <c r="DQ761" s="651"/>
      <c r="DR761" s="651"/>
      <c r="DS761" s="651"/>
      <c r="DT761" s="651"/>
      <c r="DU761" s="651"/>
      <c r="DV761" s="651"/>
      <c r="DW761" s="651"/>
      <c r="DX761" s="651"/>
      <c r="DY761" s="651"/>
    </row>
    <row r="762" ht="12.0" customHeight="1">
      <c r="A762" s="651"/>
      <c r="B762" s="651"/>
      <c r="C762" s="651"/>
      <c r="D762" s="651"/>
      <c r="E762" s="651"/>
      <c r="F762" s="651"/>
      <c r="G762" s="651"/>
      <c r="H762" s="651"/>
      <c r="I762" s="651"/>
      <c r="J762" s="651"/>
      <c r="K762" s="651"/>
      <c r="L762" s="651"/>
      <c r="M762" s="651"/>
      <c r="N762" s="651"/>
      <c r="O762" s="651"/>
      <c r="P762" s="651"/>
      <c r="Q762" s="651"/>
      <c r="R762" s="651"/>
      <c r="S762" s="651"/>
      <c r="T762" s="651"/>
      <c r="U762" s="651"/>
      <c r="V762" s="651"/>
      <c r="W762" s="651"/>
      <c r="X762" s="651"/>
      <c r="Y762" s="651"/>
      <c r="Z762" s="651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651"/>
      <c r="BL762" s="651"/>
      <c r="BM762" s="651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  <c r="BX762" s="651"/>
      <c r="BY762" s="651"/>
      <c r="BZ762" s="651"/>
      <c r="CA762" s="651"/>
      <c r="CB762" s="651"/>
      <c r="CC762" s="651"/>
      <c r="CD762" s="651"/>
      <c r="CE762" s="651"/>
      <c r="CF762" s="651"/>
      <c r="CG762" s="651"/>
      <c r="CH762" s="651"/>
      <c r="CI762" s="651"/>
      <c r="CJ762" s="651"/>
      <c r="CK762" s="651"/>
      <c r="CL762" s="651"/>
      <c r="CM762" s="651"/>
      <c r="CN762" s="651"/>
      <c r="CO762" s="651"/>
      <c r="CP762" s="651"/>
      <c r="CQ762" s="651"/>
      <c r="CR762" s="651"/>
      <c r="CS762" s="651"/>
      <c r="CT762" s="651"/>
      <c r="CU762" s="651"/>
      <c r="CV762" s="651"/>
      <c r="CW762" s="651"/>
      <c r="CX762" s="651"/>
      <c r="CY762" s="651"/>
      <c r="CZ762" s="651"/>
      <c r="DA762" s="651"/>
      <c r="DB762" s="651"/>
      <c r="DC762" s="651"/>
      <c r="DD762" s="651"/>
      <c r="DE762" s="651"/>
      <c r="DF762" s="651"/>
      <c r="DG762" s="651"/>
      <c r="DH762" s="651"/>
      <c r="DI762" s="651"/>
      <c r="DJ762" s="651"/>
      <c r="DK762" s="651"/>
      <c r="DL762" s="651"/>
      <c r="DM762" s="651"/>
      <c r="DN762" s="651"/>
      <c r="DO762" s="651"/>
      <c r="DP762" s="651"/>
      <c r="DQ762" s="651"/>
      <c r="DR762" s="651"/>
      <c r="DS762" s="651"/>
      <c r="DT762" s="651"/>
      <c r="DU762" s="651"/>
      <c r="DV762" s="651"/>
      <c r="DW762" s="651"/>
      <c r="DX762" s="651"/>
      <c r="DY762" s="651"/>
    </row>
    <row r="763" ht="12.0" customHeight="1">
      <c r="A763" s="651"/>
      <c r="B763" s="651"/>
      <c r="C763" s="651"/>
      <c r="D763" s="651"/>
      <c r="E763" s="651"/>
      <c r="F763" s="651"/>
      <c r="G763" s="651"/>
      <c r="H763" s="651"/>
      <c r="I763" s="651"/>
      <c r="J763" s="651"/>
      <c r="K763" s="651"/>
      <c r="L763" s="651"/>
      <c r="M763" s="651"/>
      <c r="N763" s="651"/>
      <c r="O763" s="651"/>
      <c r="P763" s="651"/>
      <c r="Q763" s="651"/>
      <c r="R763" s="651"/>
      <c r="S763" s="651"/>
      <c r="T763" s="651"/>
      <c r="U763" s="651"/>
      <c r="V763" s="651"/>
      <c r="W763" s="651"/>
      <c r="X763" s="651"/>
      <c r="Y763" s="651"/>
      <c r="Z763" s="651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651"/>
      <c r="BL763" s="651"/>
      <c r="BM763" s="651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  <c r="BX763" s="651"/>
      <c r="BY763" s="651"/>
      <c r="BZ763" s="651"/>
      <c r="CA763" s="651"/>
      <c r="CB763" s="651"/>
      <c r="CC763" s="651"/>
      <c r="CD763" s="651"/>
      <c r="CE763" s="651"/>
      <c r="CF763" s="651"/>
      <c r="CG763" s="651"/>
      <c r="CH763" s="651"/>
      <c r="CI763" s="651"/>
      <c r="CJ763" s="651"/>
      <c r="CK763" s="651"/>
      <c r="CL763" s="651"/>
      <c r="CM763" s="651"/>
      <c r="CN763" s="651"/>
      <c r="CO763" s="651"/>
      <c r="CP763" s="651"/>
      <c r="CQ763" s="651"/>
      <c r="CR763" s="651"/>
      <c r="CS763" s="651"/>
      <c r="CT763" s="651"/>
      <c r="CU763" s="651"/>
      <c r="CV763" s="651"/>
      <c r="CW763" s="651"/>
      <c r="CX763" s="651"/>
      <c r="CY763" s="651"/>
      <c r="CZ763" s="651"/>
      <c r="DA763" s="651"/>
      <c r="DB763" s="651"/>
      <c r="DC763" s="651"/>
      <c r="DD763" s="651"/>
      <c r="DE763" s="651"/>
      <c r="DF763" s="651"/>
      <c r="DG763" s="651"/>
      <c r="DH763" s="651"/>
      <c r="DI763" s="651"/>
      <c r="DJ763" s="651"/>
      <c r="DK763" s="651"/>
      <c r="DL763" s="651"/>
      <c r="DM763" s="651"/>
      <c r="DN763" s="651"/>
      <c r="DO763" s="651"/>
      <c r="DP763" s="651"/>
      <c r="DQ763" s="651"/>
      <c r="DR763" s="651"/>
      <c r="DS763" s="651"/>
      <c r="DT763" s="651"/>
      <c r="DU763" s="651"/>
      <c r="DV763" s="651"/>
      <c r="DW763" s="651"/>
      <c r="DX763" s="651"/>
      <c r="DY763" s="651"/>
    </row>
    <row r="764" ht="12.0" customHeight="1">
      <c r="A764" s="651"/>
      <c r="B764" s="651"/>
      <c r="C764" s="651"/>
      <c r="D764" s="651"/>
      <c r="E764" s="651"/>
      <c r="F764" s="651"/>
      <c r="G764" s="651"/>
      <c r="H764" s="651"/>
      <c r="I764" s="651"/>
      <c r="J764" s="651"/>
      <c r="K764" s="651"/>
      <c r="L764" s="651"/>
      <c r="M764" s="651"/>
      <c r="N764" s="651"/>
      <c r="O764" s="651"/>
      <c r="P764" s="651"/>
      <c r="Q764" s="651"/>
      <c r="R764" s="651"/>
      <c r="S764" s="651"/>
      <c r="T764" s="651"/>
      <c r="U764" s="651"/>
      <c r="V764" s="651"/>
      <c r="W764" s="651"/>
      <c r="X764" s="651"/>
      <c r="Y764" s="651"/>
      <c r="Z764" s="651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51"/>
      <c r="BL764" s="651"/>
      <c r="BM764" s="651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  <c r="BX764" s="651"/>
      <c r="BY764" s="651"/>
      <c r="BZ764" s="651"/>
      <c r="CA764" s="651"/>
      <c r="CB764" s="651"/>
      <c r="CC764" s="651"/>
      <c r="CD764" s="651"/>
      <c r="CE764" s="651"/>
      <c r="CF764" s="651"/>
      <c r="CG764" s="651"/>
      <c r="CH764" s="651"/>
      <c r="CI764" s="651"/>
      <c r="CJ764" s="651"/>
      <c r="CK764" s="651"/>
      <c r="CL764" s="651"/>
      <c r="CM764" s="651"/>
      <c r="CN764" s="651"/>
      <c r="CO764" s="651"/>
      <c r="CP764" s="651"/>
      <c r="CQ764" s="651"/>
      <c r="CR764" s="651"/>
      <c r="CS764" s="651"/>
      <c r="CT764" s="651"/>
      <c r="CU764" s="651"/>
      <c r="CV764" s="651"/>
      <c r="CW764" s="651"/>
      <c r="CX764" s="651"/>
      <c r="CY764" s="651"/>
      <c r="CZ764" s="651"/>
      <c r="DA764" s="651"/>
      <c r="DB764" s="651"/>
      <c r="DC764" s="651"/>
      <c r="DD764" s="651"/>
      <c r="DE764" s="651"/>
      <c r="DF764" s="651"/>
      <c r="DG764" s="651"/>
      <c r="DH764" s="651"/>
      <c r="DI764" s="651"/>
      <c r="DJ764" s="651"/>
      <c r="DK764" s="651"/>
      <c r="DL764" s="651"/>
      <c r="DM764" s="651"/>
      <c r="DN764" s="651"/>
      <c r="DO764" s="651"/>
      <c r="DP764" s="651"/>
      <c r="DQ764" s="651"/>
      <c r="DR764" s="651"/>
      <c r="DS764" s="651"/>
      <c r="DT764" s="651"/>
      <c r="DU764" s="651"/>
      <c r="DV764" s="651"/>
      <c r="DW764" s="651"/>
      <c r="DX764" s="651"/>
      <c r="DY764" s="651"/>
    </row>
    <row r="765" ht="12.0" customHeight="1">
      <c r="A765" s="651"/>
      <c r="B765" s="651"/>
      <c r="C765" s="651"/>
      <c r="D765" s="651"/>
      <c r="E765" s="651"/>
      <c r="F765" s="651"/>
      <c r="G765" s="651"/>
      <c r="H765" s="651"/>
      <c r="I765" s="651"/>
      <c r="J765" s="651"/>
      <c r="K765" s="651"/>
      <c r="L765" s="651"/>
      <c r="M765" s="651"/>
      <c r="N765" s="651"/>
      <c r="O765" s="651"/>
      <c r="P765" s="651"/>
      <c r="Q765" s="651"/>
      <c r="R765" s="651"/>
      <c r="S765" s="651"/>
      <c r="T765" s="651"/>
      <c r="U765" s="651"/>
      <c r="V765" s="651"/>
      <c r="W765" s="651"/>
      <c r="X765" s="651"/>
      <c r="Y765" s="651"/>
      <c r="Z765" s="651"/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651"/>
      <c r="BL765" s="651"/>
      <c r="BM765" s="651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  <c r="BX765" s="651"/>
      <c r="BY765" s="651"/>
      <c r="BZ765" s="651"/>
      <c r="CA765" s="651"/>
      <c r="CB765" s="651"/>
      <c r="CC765" s="651"/>
      <c r="CD765" s="651"/>
      <c r="CE765" s="651"/>
      <c r="CF765" s="651"/>
      <c r="CG765" s="651"/>
      <c r="CH765" s="651"/>
      <c r="CI765" s="651"/>
      <c r="CJ765" s="651"/>
      <c r="CK765" s="651"/>
      <c r="CL765" s="651"/>
      <c r="CM765" s="651"/>
      <c r="CN765" s="651"/>
      <c r="CO765" s="651"/>
      <c r="CP765" s="651"/>
      <c r="CQ765" s="651"/>
      <c r="CR765" s="651"/>
      <c r="CS765" s="651"/>
      <c r="CT765" s="651"/>
      <c r="CU765" s="651"/>
      <c r="CV765" s="651"/>
      <c r="CW765" s="651"/>
      <c r="CX765" s="651"/>
      <c r="CY765" s="651"/>
      <c r="CZ765" s="651"/>
      <c r="DA765" s="651"/>
      <c r="DB765" s="651"/>
      <c r="DC765" s="651"/>
      <c r="DD765" s="651"/>
      <c r="DE765" s="651"/>
      <c r="DF765" s="651"/>
      <c r="DG765" s="651"/>
      <c r="DH765" s="651"/>
      <c r="DI765" s="651"/>
      <c r="DJ765" s="651"/>
      <c r="DK765" s="651"/>
      <c r="DL765" s="651"/>
      <c r="DM765" s="651"/>
      <c r="DN765" s="651"/>
      <c r="DO765" s="651"/>
      <c r="DP765" s="651"/>
      <c r="DQ765" s="651"/>
      <c r="DR765" s="651"/>
      <c r="DS765" s="651"/>
      <c r="DT765" s="651"/>
      <c r="DU765" s="651"/>
      <c r="DV765" s="651"/>
      <c r="DW765" s="651"/>
      <c r="DX765" s="651"/>
      <c r="DY765" s="651"/>
    </row>
    <row r="766" ht="12.0" customHeight="1">
      <c r="A766" s="651"/>
      <c r="B766" s="651"/>
      <c r="C766" s="651"/>
      <c r="D766" s="651"/>
      <c r="E766" s="651"/>
      <c r="F766" s="651"/>
      <c r="G766" s="651"/>
      <c r="H766" s="651"/>
      <c r="I766" s="651"/>
      <c r="J766" s="651"/>
      <c r="K766" s="651"/>
      <c r="L766" s="651"/>
      <c r="M766" s="651"/>
      <c r="N766" s="651"/>
      <c r="O766" s="651"/>
      <c r="P766" s="651"/>
      <c r="Q766" s="651"/>
      <c r="R766" s="651"/>
      <c r="S766" s="651"/>
      <c r="T766" s="651"/>
      <c r="U766" s="651"/>
      <c r="V766" s="651"/>
      <c r="W766" s="651"/>
      <c r="X766" s="651"/>
      <c r="Y766" s="651"/>
      <c r="Z766" s="651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651"/>
      <c r="BL766" s="651"/>
      <c r="BM766" s="651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  <c r="BX766" s="651"/>
      <c r="BY766" s="651"/>
      <c r="BZ766" s="651"/>
      <c r="CA766" s="651"/>
      <c r="CB766" s="651"/>
      <c r="CC766" s="651"/>
      <c r="CD766" s="651"/>
      <c r="CE766" s="651"/>
      <c r="CF766" s="651"/>
      <c r="CG766" s="651"/>
      <c r="CH766" s="651"/>
      <c r="CI766" s="651"/>
      <c r="CJ766" s="651"/>
      <c r="CK766" s="651"/>
      <c r="CL766" s="651"/>
      <c r="CM766" s="651"/>
      <c r="CN766" s="651"/>
      <c r="CO766" s="651"/>
      <c r="CP766" s="651"/>
      <c r="CQ766" s="651"/>
      <c r="CR766" s="651"/>
      <c r="CS766" s="651"/>
      <c r="CT766" s="651"/>
      <c r="CU766" s="651"/>
      <c r="CV766" s="651"/>
      <c r="CW766" s="651"/>
      <c r="CX766" s="651"/>
      <c r="CY766" s="651"/>
      <c r="CZ766" s="651"/>
      <c r="DA766" s="651"/>
      <c r="DB766" s="651"/>
      <c r="DC766" s="651"/>
      <c r="DD766" s="651"/>
      <c r="DE766" s="651"/>
      <c r="DF766" s="651"/>
      <c r="DG766" s="651"/>
      <c r="DH766" s="651"/>
      <c r="DI766" s="651"/>
      <c r="DJ766" s="651"/>
      <c r="DK766" s="651"/>
      <c r="DL766" s="651"/>
      <c r="DM766" s="651"/>
      <c r="DN766" s="651"/>
      <c r="DO766" s="651"/>
      <c r="DP766" s="651"/>
      <c r="DQ766" s="651"/>
      <c r="DR766" s="651"/>
      <c r="DS766" s="651"/>
      <c r="DT766" s="651"/>
      <c r="DU766" s="651"/>
      <c r="DV766" s="651"/>
      <c r="DW766" s="651"/>
      <c r="DX766" s="651"/>
      <c r="DY766" s="651"/>
    </row>
    <row r="767" ht="12.0" customHeight="1">
      <c r="A767" s="651"/>
      <c r="B767" s="651"/>
      <c r="C767" s="651"/>
      <c r="D767" s="651"/>
      <c r="E767" s="651"/>
      <c r="F767" s="651"/>
      <c r="G767" s="651"/>
      <c r="H767" s="651"/>
      <c r="I767" s="651"/>
      <c r="J767" s="651"/>
      <c r="K767" s="651"/>
      <c r="L767" s="651"/>
      <c r="M767" s="651"/>
      <c r="N767" s="651"/>
      <c r="O767" s="651"/>
      <c r="P767" s="651"/>
      <c r="Q767" s="651"/>
      <c r="R767" s="651"/>
      <c r="S767" s="651"/>
      <c r="T767" s="651"/>
      <c r="U767" s="651"/>
      <c r="V767" s="651"/>
      <c r="W767" s="651"/>
      <c r="X767" s="651"/>
      <c r="Y767" s="651"/>
      <c r="Z767" s="651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651"/>
      <c r="BL767" s="651"/>
      <c r="BM767" s="651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  <c r="BX767" s="651"/>
      <c r="BY767" s="651"/>
      <c r="BZ767" s="651"/>
      <c r="CA767" s="651"/>
      <c r="CB767" s="651"/>
      <c r="CC767" s="651"/>
      <c r="CD767" s="651"/>
      <c r="CE767" s="651"/>
      <c r="CF767" s="651"/>
      <c r="CG767" s="651"/>
      <c r="CH767" s="651"/>
      <c r="CI767" s="651"/>
      <c r="CJ767" s="651"/>
      <c r="CK767" s="651"/>
      <c r="CL767" s="651"/>
      <c r="CM767" s="651"/>
      <c r="CN767" s="651"/>
      <c r="CO767" s="651"/>
      <c r="CP767" s="651"/>
      <c r="CQ767" s="651"/>
      <c r="CR767" s="651"/>
      <c r="CS767" s="651"/>
      <c r="CT767" s="651"/>
      <c r="CU767" s="651"/>
      <c r="CV767" s="651"/>
      <c r="CW767" s="651"/>
      <c r="CX767" s="651"/>
      <c r="CY767" s="651"/>
      <c r="CZ767" s="651"/>
      <c r="DA767" s="651"/>
      <c r="DB767" s="651"/>
      <c r="DC767" s="651"/>
      <c r="DD767" s="651"/>
      <c r="DE767" s="651"/>
      <c r="DF767" s="651"/>
      <c r="DG767" s="651"/>
      <c r="DH767" s="651"/>
      <c r="DI767" s="651"/>
      <c r="DJ767" s="651"/>
      <c r="DK767" s="651"/>
      <c r="DL767" s="651"/>
      <c r="DM767" s="651"/>
      <c r="DN767" s="651"/>
      <c r="DO767" s="651"/>
      <c r="DP767" s="651"/>
      <c r="DQ767" s="651"/>
      <c r="DR767" s="651"/>
      <c r="DS767" s="651"/>
      <c r="DT767" s="651"/>
      <c r="DU767" s="651"/>
      <c r="DV767" s="651"/>
      <c r="DW767" s="651"/>
      <c r="DX767" s="651"/>
      <c r="DY767" s="651"/>
    </row>
    <row r="768" ht="12.0" customHeight="1">
      <c r="A768" s="651"/>
      <c r="B768" s="651"/>
      <c r="C768" s="651"/>
      <c r="D768" s="651"/>
      <c r="E768" s="651"/>
      <c r="F768" s="651"/>
      <c r="G768" s="651"/>
      <c r="H768" s="651"/>
      <c r="I768" s="651"/>
      <c r="J768" s="651"/>
      <c r="K768" s="651"/>
      <c r="L768" s="651"/>
      <c r="M768" s="651"/>
      <c r="N768" s="651"/>
      <c r="O768" s="651"/>
      <c r="P768" s="651"/>
      <c r="Q768" s="651"/>
      <c r="R768" s="651"/>
      <c r="S768" s="651"/>
      <c r="T768" s="651"/>
      <c r="U768" s="651"/>
      <c r="V768" s="651"/>
      <c r="W768" s="651"/>
      <c r="X768" s="651"/>
      <c r="Y768" s="651"/>
      <c r="Z768" s="651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51"/>
      <c r="BL768" s="651"/>
      <c r="BM768" s="651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  <c r="BX768" s="651"/>
      <c r="BY768" s="651"/>
      <c r="BZ768" s="651"/>
      <c r="CA768" s="651"/>
      <c r="CB768" s="651"/>
      <c r="CC768" s="651"/>
      <c r="CD768" s="651"/>
      <c r="CE768" s="651"/>
      <c r="CF768" s="651"/>
      <c r="CG768" s="651"/>
      <c r="CH768" s="651"/>
      <c r="CI768" s="651"/>
      <c r="CJ768" s="651"/>
      <c r="CK768" s="651"/>
      <c r="CL768" s="651"/>
      <c r="CM768" s="651"/>
      <c r="CN768" s="651"/>
      <c r="CO768" s="651"/>
      <c r="CP768" s="651"/>
      <c r="CQ768" s="651"/>
      <c r="CR768" s="651"/>
      <c r="CS768" s="651"/>
      <c r="CT768" s="651"/>
      <c r="CU768" s="651"/>
      <c r="CV768" s="651"/>
      <c r="CW768" s="651"/>
      <c r="CX768" s="651"/>
      <c r="CY768" s="651"/>
      <c r="CZ768" s="651"/>
      <c r="DA768" s="651"/>
      <c r="DB768" s="651"/>
      <c r="DC768" s="651"/>
      <c r="DD768" s="651"/>
      <c r="DE768" s="651"/>
      <c r="DF768" s="651"/>
      <c r="DG768" s="651"/>
      <c r="DH768" s="651"/>
      <c r="DI768" s="651"/>
      <c r="DJ768" s="651"/>
      <c r="DK768" s="651"/>
      <c r="DL768" s="651"/>
      <c r="DM768" s="651"/>
      <c r="DN768" s="651"/>
      <c r="DO768" s="651"/>
      <c r="DP768" s="651"/>
      <c r="DQ768" s="651"/>
      <c r="DR768" s="651"/>
      <c r="DS768" s="651"/>
      <c r="DT768" s="651"/>
      <c r="DU768" s="651"/>
      <c r="DV768" s="651"/>
      <c r="DW768" s="651"/>
      <c r="DX768" s="651"/>
      <c r="DY768" s="651"/>
    </row>
    <row r="769" ht="12.0" customHeight="1">
      <c r="A769" s="651"/>
      <c r="B769" s="651"/>
      <c r="C769" s="651"/>
      <c r="D769" s="651"/>
      <c r="E769" s="651"/>
      <c r="F769" s="651"/>
      <c r="G769" s="651"/>
      <c r="H769" s="651"/>
      <c r="I769" s="651"/>
      <c r="J769" s="651"/>
      <c r="K769" s="651"/>
      <c r="L769" s="651"/>
      <c r="M769" s="651"/>
      <c r="N769" s="651"/>
      <c r="O769" s="651"/>
      <c r="P769" s="651"/>
      <c r="Q769" s="651"/>
      <c r="R769" s="651"/>
      <c r="S769" s="651"/>
      <c r="T769" s="651"/>
      <c r="U769" s="651"/>
      <c r="V769" s="651"/>
      <c r="W769" s="651"/>
      <c r="X769" s="651"/>
      <c r="Y769" s="651"/>
      <c r="Z769" s="651"/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651"/>
      <c r="BL769" s="651"/>
      <c r="BM769" s="651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  <c r="BX769" s="651"/>
      <c r="BY769" s="651"/>
      <c r="BZ769" s="651"/>
      <c r="CA769" s="651"/>
      <c r="CB769" s="651"/>
      <c r="CC769" s="651"/>
      <c r="CD769" s="651"/>
      <c r="CE769" s="651"/>
      <c r="CF769" s="651"/>
      <c r="CG769" s="651"/>
      <c r="CH769" s="651"/>
      <c r="CI769" s="651"/>
      <c r="CJ769" s="651"/>
      <c r="CK769" s="651"/>
      <c r="CL769" s="651"/>
      <c r="CM769" s="651"/>
      <c r="CN769" s="651"/>
      <c r="CO769" s="651"/>
      <c r="CP769" s="651"/>
      <c r="CQ769" s="651"/>
      <c r="CR769" s="651"/>
      <c r="CS769" s="651"/>
      <c r="CT769" s="651"/>
      <c r="CU769" s="651"/>
      <c r="CV769" s="651"/>
      <c r="CW769" s="651"/>
      <c r="CX769" s="651"/>
      <c r="CY769" s="651"/>
      <c r="CZ769" s="651"/>
      <c r="DA769" s="651"/>
      <c r="DB769" s="651"/>
      <c r="DC769" s="651"/>
      <c r="DD769" s="651"/>
      <c r="DE769" s="651"/>
      <c r="DF769" s="651"/>
      <c r="DG769" s="651"/>
      <c r="DH769" s="651"/>
      <c r="DI769" s="651"/>
      <c r="DJ769" s="651"/>
      <c r="DK769" s="651"/>
      <c r="DL769" s="651"/>
      <c r="DM769" s="651"/>
      <c r="DN769" s="651"/>
      <c r="DO769" s="651"/>
      <c r="DP769" s="651"/>
      <c r="DQ769" s="651"/>
      <c r="DR769" s="651"/>
      <c r="DS769" s="651"/>
      <c r="DT769" s="651"/>
      <c r="DU769" s="651"/>
      <c r="DV769" s="651"/>
      <c r="DW769" s="651"/>
      <c r="DX769" s="651"/>
      <c r="DY769" s="651"/>
    </row>
    <row r="770" ht="12.0" customHeight="1">
      <c r="A770" s="651"/>
      <c r="B770" s="651"/>
      <c r="C770" s="651"/>
      <c r="D770" s="651"/>
      <c r="E770" s="651"/>
      <c r="F770" s="651"/>
      <c r="G770" s="651"/>
      <c r="H770" s="651"/>
      <c r="I770" s="651"/>
      <c r="J770" s="651"/>
      <c r="K770" s="651"/>
      <c r="L770" s="651"/>
      <c r="M770" s="651"/>
      <c r="N770" s="651"/>
      <c r="O770" s="651"/>
      <c r="P770" s="651"/>
      <c r="Q770" s="651"/>
      <c r="R770" s="651"/>
      <c r="S770" s="651"/>
      <c r="T770" s="651"/>
      <c r="U770" s="651"/>
      <c r="V770" s="651"/>
      <c r="W770" s="651"/>
      <c r="X770" s="651"/>
      <c r="Y770" s="651"/>
      <c r="Z770" s="651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651"/>
      <c r="BL770" s="651"/>
      <c r="BM770" s="651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  <c r="BX770" s="651"/>
      <c r="BY770" s="651"/>
      <c r="BZ770" s="651"/>
      <c r="CA770" s="651"/>
      <c r="CB770" s="651"/>
      <c r="CC770" s="651"/>
      <c r="CD770" s="651"/>
      <c r="CE770" s="651"/>
      <c r="CF770" s="651"/>
      <c r="CG770" s="651"/>
      <c r="CH770" s="651"/>
      <c r="CI770" s="651"/>
      <c r="CJ770" s="651"/>
      <c r="CK770" s="651"/>
      <c r="CL770" s="651"/>
      <c r="CM770" s="651"/>
      <c r="CN770" s="651"/>
      <c r="CO770" s="651"/>
      <c r="CP770" s="651"/>
      <c r="CQ770" s="651"/>
      <c r="CR770" s="651"/>
      <c r="CS770" s="651"/>
      <c r="CT770" s="651"/>
      <c r="CU770" s="651"/>
      <c r="CV770" s="651"/>
      <c r="CW770" s="651"/>
      <c r="CX770" s="651"/>
      <c r="CY770" s="651"/>
      <c r="CZ770" s="651"/>
      <c r="DA770" s="651"/>
      <c r="DB770" s="651"/>
      <c r="DC770" s="651"/>
      <c r="DD770" s="651"/>
      <c r="DE770" s="651"/>
      <c r="DF770" s="651"/>
      <c r="DG770" s="651"/>
      <c r="DH770" s="651"/>
      <c r="DI770" s="651"/>
      <c r="DJ770" s="651"/>
      <c r="DK770" s="651"/>
      <c r="DL770" s="651"/>
      <c r="DM770" s="651"/>
      <c r="DN770" s="651"/>
      <c r="DO770" s="651"/>
      <c r="DP770" s="651"/>
      <c r="DQ770" s="651"/>
      <c r="DR770" s="651"/>
      <c r="DS770" s="651"/>
      <c r="DT770" s="651"/>
      <c r="DU770" s="651"/>
      <c r="DV770" s="651"/>
      <c r="DW770" s="651"/>
      <c r="DX770" s="651"/>
      <c r="DY770" s="651"/>
    </row>
    <row r="771" ht="12.0" customHeight="1">
      <c r="A771" s="651"/>
      <c r="B771" s="651"/>
      <c r="C771" s="651"/>
      <c r="D771" s="651"/>
      <c r="E771" s="651"/>
      <c r="F771" s="651"/>
      <c r="G771" s="651"/>
      <c r="H771" s="651"/>
      <c r="I771" s="651"/>
      <c r="J771" s="651"/>
      <c r="K771" s="651"/>
      <c r="L771" s="651"/>
      <c r="M771" s="651"/>
      <c r="N771" s="651"/>
      <c r="O771" s="651"/>
      <c r="P771" s="651"/>
      <c r="Q771" s="651"/>
      <c r="R771" s="651"/>
      <c r="S771" s="651"/>
      <c r="T771" s="651"/>
      <c r="U771" s="651"/>
      <c r="V771" s="651"/>
      <c r="W771" s="651"/>
      <c r="X771" s="651"/>
      <c r="Y771" s="651"/>
      <c r="Z771" s="651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651"/>
      <c r="BL771" s="651"/>
      <c r="BM771" s="651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  <c r="BX771" s="651"/>
      <c r="BY771" s="651"/>
      <c r="BZ771" s="651"/>
      <c r="CA771" s="651"/>
      <c r="CB771" s="651"/>
      <c r="CC771" s="651"/>
      <c r="CD771" s="651"/>
      <c r="CE771" s="651"/>
      <c r="CF771" s="651"/>
      <c r="CG771" s="651"/>
      <c r="CH771" s="651"/>
      <c r="CI771" s="651"/>
      <c r="CJ771" s="651"/>
      <c r="CK771" s="651"/>
      <c r="CL771" s="651"/>
      <c r="CM771" s="651"/>
      <c r="CN771" s="651"/>
      <c r="CO771" s="651"/>
      <c r="CP771" s="651"/>
      <c r="CQ771" s="651"/>
      <c r="CR771" s="651"/>
      <c r="CS771" s="651"/>
      <c r="CT771" s="651"/>
      <c r="CU771" s="651"/>
      <c r="CV771" s="651"/>
      <c r="CW771" s="651"/>
      <c r="CX771" s="651"/>
      <c r="CY771" s="651"/>
      <c r="CZ771" s="651"/>
      <c r="DA771" s="651"/>
      <c r="DB771" s="651"/>
      <c r="DC771" s="651"/>
      <c r="DD771" s="651"/>
      <c r="DE771" s="651"/>
      <c r="DF771" s="651"/>
      <c r="DG771" s="651"/>
      <c r="DH771" s="651"/>
      <c r="DI771" s="651"/>
      <c r="DJ771" s="651"/>
      <c r="DK771" s="651"/>
      <c r="DL771" s="651"/>
      <c r="DM771" s="651"/>
      <c r="DN771" s="651"/>
      <c r="DO771" s="651"/>
      <c r="DP771" s="651"/>
      <c r="DQ771" s="651"/>
      <c r="DR771" s="651"/>
      <c r="DS771" s="651"/>
      <c r="DT771" s="651"/>
      <c r="DU771" s="651"/>
      <c r="DV771" s="651"/>
      <c r="DW771" s="651"/>
      <c r="DX771" s="651"/>
      <c r="DY771" s="651"/>
    </row>
    <row r="772" ht="12.0" customHeight="1">
      <c r="A772" s="651"/>
      <c r="B772" s="651"/>
      <c r="C772" s="651"/>
      <c r="D772" s="651"/>
      <c r="E772" s="651"/>
      <c r="F772" s="651"/>
      <c r="G772" s="651"/>
      <c r="H772" s="651"/>
      <c r="I772" s="651"/>
      <c r="J772" s="651"/>
      <c r="K772" s="651"/>
      <c r="L772" s="651"/>
      <c r="M772" s="651"/>
      <c r="N772" s="651"/>
      <c r="O772" s="651"/>
      <c r="P772" s="651"/>
      <c r="Q772" s="651"/>
      <c r="R772" s="651"/>
      <c r="S772" s="651"/>
      <c r="T772" s="651"/>
      <c r="U772" s="651"/>
      <c r="V772" s="651"/>
      <c r="W772" s="651"/>
      <c r="X772" s="651"/>
      <c r="Y772" s="651"/>
      <c r="Z772" s="651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51"/>
      <c r="BL772" s="651"/>
      <c r="BM772" s="651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  <c r="BX772" s="651"/>
      <c r="BY772" s="651"/>
      <c r="BZ772" s="651"/>
      <c r="CA772" s="651"/>
      <c r="CB772" s="651"/>
      <c r="CC772" s="651"/>
      <c r="CD772" s="651"/>
      <c r="CE772" s="651"/>
      <c r="CF772" s="651"/>
      <c r="CG772" s="651"/>
      <c r="CH772" s="651"/>
      <c r="CI772" s="651"/>
      <c r="CJ772" s="651"/>
      <c r="CK772" s="651"/>
      <c r="CL772" s="651"/>
      <c r="CM772" s="651"/>
      <c r="CN772" s="651"/>
      <c r="CO772" s="651"/>
      <c r="CP772" s="651"/>
      <c r="CQ772" s="651"/>
      <c r="CR772" s="651"/>
      <c r="CS772" s="651"/>
      <c r="CT772" s="651"/>
      <c r="CU772" s="651"/>
      <c r="CV772" s="651"/>
      <c r="CW772" s="651"/>
      <c r="CX772" s="651"/>
      <c r="CY772" s="651"/>
      <c r="CZ772" s="651"/>
      <c r="DA772" s="651"/>
      <c r="DB772" s="651"/>
      <c r="DC772" s="651"/>
      <c r="DD772" s="651"/>
      <c r="DE772" s="651"/>
      <c r="DF772" s="651"/>
      <c r="DG772" s="651"/>
      <c r="DH772" s="651"/>
      <c r="DI772" s="651"/>
      <c r="DJ772" s="651"/>
      <c r="DK772" s="651"/>
      <c r="DL772" s="651"/>
      <c r="DM772" s="651"/>
      <c r="DN772" s="651"/>
      <c r="DO772" s="651"/>
      <c r="DP772" s="651"/>
      <c r="DQ772" s="651"/>
      <c r="DR772" s="651"/>
      <c r="DS772" s="651"/>
      <c r="DT772" s="651"/>
      <c r="DU772" s="651"/>
      <c r="DV772" s="651"/>
      <c r="DW772" s="651"/>
      <c r="DX772" s="651"/>
      <c r="DY772" s="651"/>
    </row>
    <row r="773" ht="12.0" customHeight="1">
      <c r="A773" s="651"/>
      <c r="B773" s="651"/>
      <c r="C773" s="651"/>
      <c r="D773" s="651"/>
      <c r="E773" s="651"/>
      <c r="F773" s="651"/>
      <c r="G773" s="651"/>
      <c r="H773" s="651"/>
      <c r="I773" s="651"/>
      <c r="J773" s="651"/>
      <c r="K773" s="651"/>
      <c r="L773" s="651"/>
      <c r="M773" s="651"/>
      <c r="N773" s="651"/>
      <c r="O773" s="651"/>
      <c r="P773" s="651"/>
      <c r="Q773" s="651"/>
      <c r="R773" s="651"/>
      <c r="S773" s="651"/>
      <c r="T773" s="651"/>
      <c r="U773" s="651"/>
      <c r="V773" s="651"/>
      <c r="W773" s="651"/>
      <c r="X773" s="651"/>
      <c r="Y773" s="651"/>
      <c r="Z773" s="651"/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651"/>
      <c r="BL773" s="651"/>
      <c r="BM773" s="651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  <c r="BX773" s="651"/>
      <c r="BY773" s="651"/>
      <c r="BZ773" s="651"/>
      <c r="CA773" s="651"/>
      <c r="CB773" s="651"/>
      <c r="CC773" s="651"/>
      <c r="CD773" s="651"/>
      <c r="CE773" s="651"/>
      <c r="CF773" s="651"/>
      <c r="CG773" s="651"/>
      <c r="CH773" s="651"/>
      <c r="CI773" s="651"/>
      <c r="CJ773" s="651"/>
      <c r="CK773" s="651"/>
      <c r="CL773" s="651"/>
      <c r="CM773" s="651"/>
      <c r="CN773" s="651"/>
      <c r="CO773" s="651"/>
      <c r="CP773" s="651"/>
      <c r="CQ773" s="651"/>
      <c r="CR773" s="651"/>
      <c r="CS773" s="651"/>
      <c r="CT773" s="651"/>
      <c r="CU773" s="651"/>
      <c r="CV773" s="651"/>
      <c r="CW773" s="651"/>
      <c r="CX773" s="651"/>
      <c r="CY773" s="651"/>
      <c r="CZ773" s="651"/>
      <c r="DA773" s="651"/>
      <c r="DB773" s="651"/>
      <c r="DC773" s="651"/>
      <c r="DD773" s="651"/>
      <c r="DE773" s="651"/>
      <c r="DF773" s="651"/>
      <c r="DG773" s="651"/>
      <c r="DH773" s="651"/>
      <c r="DI773" s="651"/>
      <c r="DJ773" s="651"/>
      <c r="DK773" s="651"/>
      <c r="DL773" s="651"/>
      <c r="DM773" s="651"/>
      <c r="DN773" s="651"/>
      <c r="DO773" s="651"/>
      <c r="DP773" s="651"/>
      <c r="DQ773" s="651"/>
      <c r="DR773" s="651"/>
      <c r="DS773" s="651"/>
      <c r="DT773" s="651"/>
      <c r="DU773" s="651"/>
      <c r="DV773" s="651"/>
      <c r="DW773" s="651"/>
      <c r="DX773" s="651"/>
      <c r="DY773" s="651"/>
    </row>
    <row r="774" ht="12.0" customHeight="1">
      <c r="A774" s="651"/>
      <c r="B774" s="651"/>
      <c r="C774" s="651"/>
      <c r="D774" s="651"/>
      <c r="E774" s="651"/>
      <c r="F774" s="651"/>
      <c r="G774" s="651"/>
      <c r="H774" s="651"/>
      <c r="I774" s="651"/>
      <c r="J774" s="651"/>
      <c r="K774" s="651"/>
      <c r="L774" s="651"/>
      <c r="M774" s="651"/>
      <c r="N774" s="651"/>
      <c r="O774" s="651"/>
      <c r="P774" s="651"/>
      <c r="Q774" s="651"/>
      <c r="R774" s="651"/>
      <c r="S774" s="651"/>
      <c r="T774" s="651"/>
      <c r="U774" s="651"/>
      <c r="V774" s="651"/>
      <c r="W774" s="651"/>
      <c r="X774" s="651"/>
      <c r="Y774" s="651"/>
      <c r="Z774" s="651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651"/>
      <c r="BL774" s="651"/>
      <c r="BM774" s="651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  <c r="BX774" s="651"/>
      <c r="BY774" s="651"/>
      <c r="BZ774" s="651"/>
      <c r="CA774" s="651"/>
      <c r="CB774" s="651"/>
      <c r="CC774" s="651"/>
      <c r="CD774" s="651"/>
      <c r="CE774" s="651"/>
      <c r="CF774" s="651"/>
      <c r="CG774" s="651"/>
      <c r="CH774" s="651"/>
      <c r="CI774" s="651"/>
      <c r="CJ774" s="651"/>
      <c r="CK774" s="651"/>
      <c r="CL774" s="651"/>
      <c r="CM774" s="651"/>
      <c r="CN774" s="651"/>
      <c r="CO774" s="651"/>
      <c r="CP774" s="651"/>
      <c r="CQ774" s="651"/>
      <c r="CR774" s="651"/>
      <c r="CS774" s="651"/>
      <c r="CT774" s="651"/>
      <c r="CU774" s="651"/>
      <c r="CV774" s="651"/>
      <c r="CW774" s="651"/>
      <c r="CX774" s="651"/>
      <c r="CY774" s="651"/>
      <c r="CZ774" s="651"/>
      <c r="DA774" s="651"/>
      <c r="DB774" s="651"/>
      <c r="DC774" s="651"/>
      <c r="DD774" s="651"/>
      <c r="DE774" s="651"/>
      <c r="DF774" s="651"/>
      <c r="DG774" s="651"/>
      <c r="DH774" s="651"/>
      <c r="DI774" s="651"/>
      <c r="DJ774" s="651"/>
      <c r="DK774" s="651"/>
      <c r="DL774" s="651"/>
      <c r="DM774" s="651"/>
      <c r="DN774" s="651"/>
      <c r="DO774" s="651"/>
      <c r="DP774" s="651"/>
      <c r="DQ774" s="651"/>
      <c r="DR774" s="651"/>
      <c r="DS774" s="651"/>
      <c r="DT774" s="651"/>
      <c r="DU774" s="651"/>
      <c r="DV774" s="651"/>
      <c r="DW774" s="651"/>
      <c r="DX774" s="651"/>
      <c r="DY774" s="651"/>
    </row>
    <row r="775" ht="12.0" customHeight="1">
      <c r="A775" s="651"/>
      <c r="B775" s="651"/>
      <c r="C775" s="651"/>
      <c r="D775" s="651"/>
      <c r="E775" s="651"/>
      <c r="F775" s="651"/>
      <c r="G775" s="651"/>
      <c r="H775" s="651"/>
      <c r="I775" s="651"/>
      <c r="J775" s="651"/>
      <c r="K775" s="651"/>
      <c r="L775" s="651"/>
      <c r="M775" s="651"/>
      <c r="N775" s="651"/>
      <c r="O775" s="651"/>
      <c r="P775" s="651"/>
      <c r="Q775" s="651"/>
      <c r="R775" s="651"/>
      <c r="S775" s="651"/>
      <c r="T775" s="651"/>
      <c r="U775" s="651"/>
      <c r="V775" s="651"/>
      <c r="W775" s="651"/>
      <c r="X775" s="651"/>
      <c r="Y775" s="651"/>
      <c r="Z775" s="651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651"/>
      <c r="BL775" s="651"/>
      <c r="BM775" s="651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  <c r="BX775" s="651"/>
      <c r="BY775" s="651"/>
      <c r="BZ775" s="651"/>
      <c r="CA775" s="651"/>
      <c r="CB775" s="651"/>
      <c r="CC775" s="651"/>
      <c r="CD775" s="651"/>
      <c r="CE775" s="651"/>
      <c r="CF775" s="651"/>
      <c r="CG775" s="651"/>
      <c r="CH775" s="651"/>
      <c r="CI775" s="651"/>
      <c r="CJ775" s="651"/>
      <c r="CK775" s="651"/>
      <c r="CL775" s="651"/>
      <c r="CM775" s="651"/>
      <c r="CN775" s="651"/>
      <c r="CO775" s="651"/>
      <c r="CP775" s="651"/>
      <c r="CQ775" s="651"/>
      <c r="CR775" s="651"/>
      <c r="CS775" s="651"/>
      <c r="CT775" s="651"/>
      <c r="CU775" s="651"/>
      <c r="CV775" s="651"/>
      <c r="CW775" s="651"/>
      <c r="CX775" s="651"/>
      <c r="CY775" s="651"/>
      <c r="CZ775" s="651"/>
      <c r="DA775" s="651"/>
      <c r="DB775" s="651"/>
      <c r="DC775" s="651"/>
      <c r="DD775" s="651"/>
      <c r="DE775" s="651"/>
      <c r="DF775" s="651"/>
      <c r="DG775" s="651"/>
      <c r="DH775" s="651"/>
      <c r="DI775" s="651"/>
      <c r="DJ775" s="651"/>
      <c r="DK775" s="651"/>
      <c r="DL775" s="651"/>
      <c r="DM775" s="651"/>
      <c r="DN775" s="651"/>
      <c r="DO775" s="651"/>
      <c r="DP775" s="651"/>
      <c r="DQ775" s="651"/>
      <c r="DR775" s="651"/>
      <c r="DS775" s="651"/>
      <c r="DT775" s="651"/>
      <c r="DU775" s="651"/>
      <c r="DV775" s="651"/>
      <c r="DW775" s="651"/>
      <c r="DX775" s="651"/>
      <c r="DY775" s="651"/>
    </row>
    <row r="776" ht="12.0" customHeight="1">
      <c r="A776" s="651"/>
      <c r="B776" s="651"/>
      <c r="C776" s="651"/>
      <c r="D776" s="651"/>
      <c r="E776" s="651"/>
      <c r="F776" s="651"/>
      <c r="G776" s="651"/>
      <c r="H776" s="651"/>
      <c r="I776" s="651"/>
      <c r="J776" s="651"/>
      <c r="K776" s="651"/>
      <c r="L776" s="651"/>
      <c r="M776" s="651"/>
      <c r="N776" s="651"/>
      <c r="O776" s="651"/>
      <c r="P776" s="651"/>
      <c r="Q776" s="651"/>
      <c r="R776" s="651"/>
      <c r="S776" s="651"/>
      <c r="T776" s="651"/>
      <c r="U776" s="651"/>
      <c r="V776" s="651"/>
      <c r="W776" s="651"/>
      <c r="X776" s="651"/>
      <c r="Y776" s="651"/>
      <c r="Z776" s="651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51"/>
      <c r="BL776" s="651"/>
      <c r="BM776" s="651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  <c r="BX776" s="651"/>
      <c r="BY776" s="651"/>
      <c r="BZ776" s="651"/>
      <c r="CA776" s="651"/>
      <c r="CB776" s="651"/>
      <c r="CC776" s="651"/>
      <c r="CD776" s="651"/>
      <c r="CE776" s="651"/>
      <c r="CF776" s="651"/>
      <c r="CG776" s="651"/>
      <c r="CH776" s="651"/>
      <c r="CI776" s="651"/>
      <c r="CJ776" s="651"/>
      <c r="CK776" s="651"/>
      <c r="CL776" s="651"/>
      <c r="CM776" s="651"/>
      <c r="CN776" s="651"/>
      <c r="CO776" s="651"/>
      <c r="CP776" s="651"/>
      <c r="CQ776" s="651"/>
      <c r="CR776" s="651"/>
      <c r="CS776" s="651"/>
      <c r="CT776" s="651"/>
      <c r="CU776" s="651"/>
      <c r="CV776" s="651"/>
      <c r="CW776" s="651"/>
      <c r="CX776" s="651"/>
      <c r="CY776" s="651"/>
      <c r="CZ776" s="651"/>
      <c r="DA776" s="651"/>
      <c r="DB776" s="651"/>
      <c r="DC776" s="651"/>
      <c r="DD776" s="651"/>
      <c r="DE776" s="651"/>
      <c r="DF776" s="651"/>
      <c r="DG776" s="651"/>
      <c r="DH776" s="651"/>
      <c r="DI776" s="651"/>
      <c r="DJ776" s="651"/>
      <c r="DK776" s="651"/>
      <c r="DL776" s="651"/>
      <c r="DM776" s="651"/>
      <c r="DN776" s="651"/>
      <c r="DO776" s="651"/>
      <c r="DP776" s="651"/>
      <c r="DQ776" s="651"/>
      <c r="DR776" s="651"/>
      <c r="DS776" s="651"/>
      <c r="DT776" s="651"/>
      <c r="DU776" s="651"/>
      <c r="DV776" s="651"/>
      <c r="DW776" s="651"/>
      <c r="DX776" s="651"/>
      <c r="DY776" s="651"/>
    </row>
    <row r="777" ht="12.0" customHeight="1">
      <c r="A777" s="651"/>
      <c r="B777" s="651"/>
      <c r="C777" s="651"/>
      <c r="D777" s="651"/>
      <c r="E777" s="651"/>
      <c r="F777" s="651"/>
      <c r="G777" s="651"/>
      <c r="H777" s="651"/>
      <c r="I777" s="651"/>
      <c r="J777" s="651"/>
      <c r="K777" s="651"/>
      <c r="L777" s="651"/>
      <c r="M777" s="651"/>
      <c r="N777" s="651"/>
      <c r="O777" s="651"/>
      <c r="P777" s="651"/>
      <c r="Q777" s="651"/>
      <c r="R777" s="651"/>
      <c r="S777" s="651"/>
      <c r="T777" s="651"/>
      <c r="U777" s="651"/>
      <c r="V777" s="651"/>
      <c r="W777" s="651"/>
      <c r="X777" s="651"/>
      <c r="Y777" s="651"/>
      <c r="Z777" s="651"/>
      <c r="AA777" s="651"/>
      <c r="AB777" s="651"/>
      <c r="AC777" s="651"/>
      <c r="AD777" s="651"/>
      <c r="AE777" s="651"/>
      <c r="AF777" s="651"/>
      <c r="AG777" s="651"/>
      <c r="AH777" s="651"/>
      <c r="AI777" s="651"/>
      <c r="AJ777" s="651"/>
      <c r="AK777" s="651"/>
      <c r="AL777" s="651"/>
      <c r="AM777" s="651"/>
      <c r="AN777" s="651"/>
      <c r="AO777" s="651"/>
      <c r="AP777" s="651"/>
      <c r="AQ777" s="651"/>
      <c r="AR777" s="651"/>
      <c r="AS777" s="651"/>
      <c r="AT777" s="651"/>
      <c r="AU777" s="651"/>
      <c r="AV777" s="651"/>
      <c r="AW777" s="651"/>
      <c r="AX777" s="651"/>
      <c r="AY777" s="651"/>
      <c r="AZ777" s="651"/>
      <c r="BA777" s="651"/>
      <c r="BB777" s="651"/>
      <c r="BC777" s="651"/>
      <c r="BD777" s="651"/>
      <c r="BE777" s="651"/>
      <c r="BF777" s="651"/>
      <c r="BG777" s="651"/>
      <c r="BH777" s="651"/>
      <c r="BI777" s="651"/>
      <c r="BJ777" s="651"/>
      <c r="BK777" s="651"/>
      <c r="BL777" s="651"/>
      <c r="BM777" s="651"/>
      <c r="BN777" s="651"/>
      <c r="BO777" s="651"/>
      <c r="BP777" s="651"/>
      <c r="BQ777" s="651"/>
      <c r="BR777" s="651"/>
      <c r="BS777" s="651"/>
      <c r="BT777" s="651"/>
      <c r="BU777" s="651"/>
      <c r="BV777" s="651"/>
      <c r="BW777" s="651"/>
      <c r="BX777" s="651"/>
      <c r="BY777" s="651"/>
      <c r="BZ777" s="651"/>
      <c r="CA777" s="651"/>
      <c r="CB777" s="651"/>
      <c r="CC777" s="651"/>
      <c r="CD777" s="651"/>
      <c r="CE777" s="651"/>
      <c r="CF777" s="651"/>
      <c r="CG777" s="651"/>
      <c r="CH777" s="651"/>
      <c r="CI777" s="651"/>
      <c r="CJ777" s="651"/>
      <c r="CK777" s="651"/>
      <c r="CL777" s="651"/>
      <c r="CM777" s="651"/>
      <c r="CN777" s="651"/>
      <c r="CO777" s="651"/>
      <c r="CP777" s="651"/>
      <c r="CQ777" s="651"/>
      <c r="CR777" s="651"/>
      <c r="CS777" s="651"/>
      <c r="CT777" s="651"/>
      <c r="CU777" s="651"/>
      <c r="CV777" s="651"/>
      <c r="CW777" s="651"/>
      <c r="CX777" s="651"/>
      <c r="CY777" s="651"/>
      <c r="CZ777" s="651"/>
      <c r="DA777" s="651"/>
      <c r="DB777" s="651"/>
      <c r="DC777" s="651"/>
      <c r="DD777" s="651"/>
      <c r="DE777" s="651"/>
      <c r="DF777" s="651"/>
      <c r="DG777" s="651"/>
      <c r="DH777" s="651"/>
      <c r="DI777" s="651"/>
      <c r="DJ777" s="651"/>
      <c r="DK777" s="651"/>
      <c r="DL777" s="651"/>
      <c r="DM777" s="651"/>
      <c r="DN777" s="651"/>
      <c r="DO777" s="651"/>
      <c r="DP777" s="651"/>
      <c r="DQ777" s="651"/>
      <c r="DR777" s="651"/>
      <c r="DS777" s="651"/>
      <c r="DT777" s="651"/>
      <c r="DU777" s="651"/>
      <c r="DV777" s="651"/>
      <c r="DW777" s="651"/>
      <c r="DX777" s="651"/>
      <c r="DY777" s="651"/>
    </row>
    <row r="778" ht="12.0" customHeight="1">
      <c r="A778" s="651"/>
      <c r="B778" s="651"/>
      <c r="C778" s="651"/>
      <c r="D778" s="651"/>
      <c r="E778" s="651"/>
      <c r="F778" s="651"/>
      <c r="G778" s="651"/>
      <c r="H778" s="651"/>
      <c r="I778" s="651"/>
      <c r="J778" s="651"/>
      <c r="K778" s="651"/>
      <c r="L778" s="651"/>
      <c r="M778" s="651"/>
      <c r="N778" s="651"/>
      <c r="O778" s="651"/>
      <c r="P778" s="651"/>
      <c r="Q778" s="651"/>
      <c r="R778" s="651"/>
      <c r="S778" s="651"/>
      <c r="T778" s="651"/>
      <c r="U778" s="651"/>
      <c r="V778" s="651"/>
      <c r="W778" s="651"/>
      <c r="X778" s="651"/>
      <c r="Y778" s="651"/>
      <c r="Z778" s="651"/>
      <c r="AA778" s="651"/>
      <c r="AB778" s="651"/>
      <c r="AC778" s="651"/>
      <c r="AD778" s="651"/>
      <c r="AE778" s="651"/>
      <c r="AF778" s="651"/>
      <c r="AG778" s="651"/>
      <c r="AH778" s="651"/>
      <c r="AI778" s="651"/>
      <c r="AJ778" s="651"/>
      <c r="AK778" s="651"/>
      <c r="AL778" s="651"/>
      <c r="AM778" s="651"/>
      <c r="AN778" s="651"/>
      <c r="AO778" s="651"/>
      <c r="AP778" s="651"/>
      <c r="AQ778" s="651"/>
      <c r="AR778" s="651"/>
      <c r="AS778" s="651"/>
      <c r="AT778" s="651"/>
      <c r="AU778" s="651"/>
      <c r="AV778" s="651"/>
      <c r="AW778" s="651"/>
      <c r="AX778" s="651"/>
      <c r="AY778" s="651"/>
      <c r="AZ778" s="651"/>
      <c r="BA778" s="651"/>
      <c r="BB778" s="651"/>
      <c r="BC778" s="651"/>
      <c r="BD778" s="651"/>
      <c r="BE778" s="651"/>
      <c r="BF778" s="651"/>
      <c r="BG778" s="651"/>
      <c r="BH778" s="651"/>
      <c r="BI778" s="651"/>
      <c r="BJ778" s="651"/>
      <c r="BK778" s="651"/>
      <c r="BL778" s="651"/>
      <c r="BM778" s="651"/>
      <c r="BN778" s="651"/>
      <c r="BO778" s="651"/>
      <c r="BP778" s="651"/>
      <c r="BQ778" s="651"/>
      <c r="BR778" s="651"/>
      <c r="BS778" s="651"/>
      <c r="BT778" s="651"/>
      <c r="BU778" s="651"/>
      <c r="BV778" s="651"/>
      <c r="BW778" s="651"/>
      <c r="BX778" s="651"/>
      <c r="BY778" s="651"/>
      <c r="BZ778" s="651"/>
      <c r="CA778" s="651"/>
      <c r="CB778" s="651"/>
      <c r="CC778" s="651"/>
      <c r="CD778" s="651"/>
      <c r="CE778" s="651"/>
      <c r="CF778" s="651"/>
      <c r="CG778" s="651"/>
      <c r="CH778" s="651"/>
      <c r="CI778" s="651"/>
      <c r="CJ778" s="651"/>
      <c r="CK778" s="651"/>
      <c r="CL778" s="651"/>
      <c r="CM778" s="651"/>
      <c r="CN778" s="651"/>
      <c r="CO778" s="651"/>
      <c r="CP778" s="651"/>
      <c r="CQ778" s="651"/>
      <c r="CR778" s="651"/>
      <c r="CS778" s="651"/>
      <c r="CT778" s="651"/>
      <c r="CU778" s="651"/>
      <c r="CV778" s="651"/>
      <c r="CW778" s="651"/>
      <c r="CX778" s="651"/>
      <c r="CY778" s="651"/>
      <c r="CZ778" s="651"/>
      <c r="DA778" s="651"/>
      <c r="DB778" s="651"/>
      <c r="DC778" s="651"/>
      <c r="DD778" s="651"/>
      <c r="DE778" s="651"/>
      <c r="DF778" s="651"/>
      <c r="DG778" s="651"/>
      <c r="DH778" s="651"/>
      <c r="DI778" s="651"/>
      <c r="DJ778" s="651"/>
      <c r="DK778" s="651"/>
      <c r="DL778" s="651"/>
      <c r="DM778" s="651"/>
      <c r="DN778" s="651"/>
      <c r="DO778" s="651"/>
      <c r="DP778" s="651"/>
      <c r="DQ778" s="651"/>
      <c r="DR778" s="651"/>
      <c r="DS778" s="651"/>
      <c r="DT778" s="651"/>
      <c r="DU778" s="651"/>
      <c r="DV778" s="651"/>
      <c r="DW778" s="651"/>
      <c r="DX778" s="651"/>
      <c r="DY778" s="651"/>
    </row>
    <row r="779" ht="12.0" customHeight="1">
      <c r="A779" s="651"/>
      <c r="B779" s="651"/>
      <c r="C779" s="651"/>
      <c r="D779" s="651"/>
      <c r="E779" s="651"/>
      <c r="F779" s="651"/>
      <c r="G779" s="651"/>
      <c r="H779" s="651"/>
      <c r="I779" s="651"/>
      <c r="J779" s="651"/>
      <c r="K779" s="651"/>
      <c r="L779" s="651"/>
      <c r="M779" s="651"/>
      <c r="N779" s="651"/>
      <c r="O779" s="651"/>
      <c r="P779" s="651"/>
      <c r="Q779" s="651"/>
      <c r="R779" s="651"/>
      <c r="S779" s="651"/>
      <c r="T779" s="651"/>
      <c r="U779" s="651"/>
      <c r="V779" s="651"/>
      <c r="W779" s="651"/>
      <c r="X779" s="651"/>
      <c r="Y779" s="651"/>
      <c r="Z779" s="651"/>
      <c r="AA779" s="651"/>
      <c r="AB779" s="651"/>
      <c r="AC779" s="651"/>
      <c r="AD779" s="651"/>
      <c r="AE779" s="651"/>
      <c r="AF779" s="651"/>
      <c r="AG779" s="651"/>
      <c r="AH779" s="651"/>
      <c r="AI779" s="651"/>
      <c r="AJ779" s="651"/>
      <c r="AK779" s="651"/>
      <c r="AL779" s="651"/>
      <c r="AM779" s="651"/>
      <c r="AN779" s="651"/>
      <c r="AO779" s="651"/>
      <c r="AP779" s="651"/>
      <c r="AQ779" s="651"/>
      <c r="AR779" s="651"/>
      <c r="AS779" s="651"/>
      <c r="AT779" s="651"/>
      <c r="AU779" s="651"/>
      <c r="AV779" s="651"/>
      <c r="AW779" s="651"/>
      <c r="AX779" s="651"/>
      <c r="AY779" s="651"/>
      <c r="AZ779" s="651"/>
      <c r="BA779" s="651"/>
      <c r="BB779" s="651"/>
      <c r="BC779" s="651"/>
      <c r="BD779" s="651"/>
      <c r="BE779" s="651"/>
      <c r="BF779" s="651"/>
      <c r="BG779" s="651"/>
      <c r="BH779" s="651"/>
      <c r="BI779" s="651"/>
      <c r="BJ779" s="651"/>
      <c r="BK779" s="651"/>
      <c r="BL779" s="651"/>
      <c r="BM779" s="651"/>
      <c r="BN779" s="651"/>
      <c r="BO779" s="651"/>
      <c r="BP779" s="651"/>
      <c r="BQ779" s="651"/>
      <c r="BR779" s="651"/>
      <c r="BS779" s="651"/>
      <c r="BT779" s="651"/>
      <c r="BU779" s="651"/>
      <c r="BV779" s="651"/>
      <c r="BW779" s="651"/>
      <c r="BX779" s="651"/>
      <c r="BY779" s="651"/>
      <c r="BZ779" s="651"/>
      <c r="CA779" s="651"/>
      <c r="CB779" s="651"/>
      <c r="CC779" s="651"/>
      <c r="CD779" s="651"/>
      <c r="CE779" s="651"/>
      <c r="CF779" s="651"/>
      <c r="CG779" s="651"/>
      <c r="CH779" s="651"/>
      <c r="CI779" s="651"/>
      <c r="CJ779" s="651"/>
      <c r="CK779" s="651"/>
      <c r="CL779" s="651"/>
      <c r="CM779" s="651"/>
      <c r="CN779" s="651"/>
      <c r="CO779" s="651"/>
      <c r="CP779" s="651"/>
      <c r="CQ779" s="651"/>
      <c r="CR779" s="651"/>
      <c r="CS779" s="651"/>
      <c r="CT779" s="651"/>
      <c r="CU779" s="651"/>
      <c r="CV779" s="651"/>
      <c r="CW779" s="651"/>
      <c r="CX779" s="651"/>
      <c r="CY779" s="651"/>
      <c r="CZ779" s="651"/>
      <c r="DA779" s="651"/>
      <c r="DB779" s="651"/>
      <c r="DC779" s="651"/>
      <c r="DD779" s="651"/>
      <c r="DE779" s="651"/>
      <c r="DF779" s="651"/>
      <c r="DG779" s="651"/>
      <c r="DH779" s="651"/>
      <c r="DI779" s="651"/>
      <c r="DJ779" s="651"/>
      <c r="DK779" s="651"/>
      <c r="DL779" s="651"/>
      <c r="DM779" s="651"/>
      <c r="DN779" s="651"/>
      <c r="DO779" s="651"/>
      <c r="DP779" s="651"/>
      <c r="DQ779" s="651"/>
      <c r="DR779" s="651"/>
      <c r="DS779" s="651"/>
      <c r="DT779" s="651"/>
      <c r="DU779" s="651"/>
      <c r="DV779" s="651"/>
      <c r="DW779" s="651"/>
      <c r="DX779" s="651"/>
      <c r="DY779" s="651"/>
    </row>
    <row r="780" ht="12.0" customHeight="1">
      <c r="A780" s="651"/>
      <c r="B780" s="651"/>
      <c r="C780" s="651"/>
      <c r="D780" s="651"/>
      <c r="E780" s="651"/>
      <c r="F780" s="651"/>
      <c r="G780" s="651"/>
      <c r="H780" s="651"/>
      <c r="I780" s="651"/>
      <c r="J780" s="651"/>
      <c r="K780" s="651"/>
      <c r="L780" s="651"/>
      <c r="M780" s="651"/>
      <c r="N780" s="651"/>
      <c r="O780" s="651"/>
      <c r="P780" s="651"/>
      <c r="Q780" s="651"/>
      <c r="R780" s="651"/>
      <c r="S780" s="651"/>
      <c r="T780" s="651"/>
      <c r="U780" s="651"/>
      <c r="V780" s="651"/>
      <c r="W780" s="651"/>
      <c r="X780" s="651"/>
      <c r="Y780" s="651"/>
      <c r="Z780" s="651"/>
      <c r="AA780" s="651"/>
      <c r="AB780" s="651"/>
      <c r="AC780" s="651"/>
      <c r="AD780" s="651"/>
      <c r="AE780" s="651"/>
      <c r="AF780" s="651"/>
      <c r="AG780" s="651"/>
      <c r="AH780" s="651"/>
      <c r="AI780" s="651"/>
      <c r="AJ780" s="651"/>
      <c r="AK780" s="651"/>
      <c r="AL780" s="651"/>
      <c r="AM780" s="651"/>
      <c r="AN780" s="651"/>
      <c r="AO780" s="651"/>
      <c r="AP780" s="651"/>
      <c r="AQ780" s="651"/>
      <c r="AR780" s="651"/>
      <c r="AS780" s="651"/>
      <c r="AT780" s="651"/>
      <c r="AU780" s="651"/>
      <c r="AV780" s="651"/>
      <c r="AW780" s="651"/>
      <c r="AX780" s="651"/>
      <c r="AY780" s="651"/>
      <c r="AZ780" s="651"/>
      <c r="BA780" s="651"/>
      <c r="BB780" s="651"/>
      <c r="BC780" s="651"/>
      <c r="BD780" s="651"/>
      <c r="BE780" s="651"/>
      <c r="BF780" s="651"/>
      <c r="BG780" s="651"/>
      <c r="BH780" s="651"/>
      <c r="BI780" s="651"/>
      <c r="BJ780" s="651"/>
      <c r="BK780" s="651"/>
      <c r="BL780" s="651"/>
      <c r="BM780" s="651"/>
      <c r="BN780" s="651"/>
      <c r="BO780" s="651"/>
      <c r="BP780" s="651"/>
      <c r="BQ780" s="651"/>
      <c r="BR780" s="651"/>
      <c r="BS780" s="651"/>
      <c r="BT780" s="651"/>
      <c r="BU780" s="651"/>
      <c r="BV780" s="651"/>
      <c r="BW780" s="651"/>
      <c r="BX780" s="651"/>
      <c r="BY780" s="651"/>
      <c r="BZ780" s="651"/>
      <c r="CA780" s="651"/>
      <c r="CB780" s="651"/>
      <c r="CC780" s="651"/>
      <c r="CD780" s="651"/>
      <c r="CE780" s="651"/>
      <c r="CF780" s="651"/>
      <c r="CG780" s="651"/>
      <c r="CH780" s="651"/>
      <c r="CI780" s="651"/>
      <c r="CJ780" s="651"/>
      <c r="CK780" s="651"/>
      <c r="CL780" s="651"/>
      <c r="CM780" s="651"/>
      <c r="CN780" s="651"/>
      <c r="CO780" s="651"/>
      <c r="CP780" s="651"/>
      <c r="CQ780" s="651"/>
      <c r="CR780" s="651"/>
      <c r="CS780" s="651"/>
      <c r="CT780" s="651"/>
      <c r="CU780" s="651"/>
      <c r="CV780" s="651"/>
      <c r="CW780" s="651"/>
      <c r="CX780" s="651"/>
      <c r="CY780" s="651"/>
      <c r="CZ780" s="651"/>
      <c r="DA780" s="651"/>
      <c r="DB780" s="651"/>
      <c r="DC780" s="651"/>
      <c r="DD780" s="651"/>
      <c r="DE780" s="651"/>
      <c r="DF780" s="651"/>
      <c r="DG780" s="651"/>
      <c r="DH780" s="651"/>
      <c r="DI780" s="651"/>
      <c r="DJ780" s="651"/>
      <c r="DK780" s="651"/>
      <c r="DL780" s="651"/>
      <c r="DM780" s="651"/>
      <c r="DN780" s="651"/>
      <c r="DO780" s="651"/>
      <c r="DP780" s="651"/>
      <c r="DQ780" s="651"/>
      <c r="DR780" s="651"/>
      <c r="DS780" s="651"/>
      <c r="DT780" s="651"/>
      <c r="DU780" s="651"/>
      <c r="DV780" s="651"/>
      <c r="DW780" s="651"/>
      <c r="DX780" s="651"/>
      <c r="DY780" s="651"/>
    </row>
    <row r="781" ht="12.0" customHeight="1">
      <c r="A781" s="651"/>
      <c r="B781" s="651"/>
      <c r="C781" s="651"/>
      <c r="D781" s="651"/>
      <c r="E781" s="651"/>
      <c r="F781" s="651"/>
      <c r="G781" s="651"/>
      <c r="H781" s="651"/>
      <c r="I781" s="651"/>
      <c r="J781" s="651"/>
      <c r="K781" s="651"/>
      <c r="L781" s="651"/>
      <c r="M781" s="651"/>
      <c r="N781" s="651"/>
      <c r="O781" s="651"/>
      <c r="P781" s="651"/>
      <c r="Q781" s="651"/>
      <c r="R781" s="651"/>
      <c r="S781" s="651"/>
      <c r="T781" s="651"/>
      <c r="U781" s="651"/>
      <c r="V781" s="651"/>
      <c r="W781" s="651"/>
      <c r="X781" s="651"/>
      <c r="Y781" s="651"/>
      <c r="Z781" s="651"/>
      <c r="AA781" s="651"/>
      <c r="AB781" s="651"/>
      <c r="AC781" s="651"/>
      <c r="AD781" s="651"/>
      <c r="AE781" s="651"/>
      <c r="AF781" s="651"/>
      <c r="AG781" s="651"/>
      <c r="AH781" s="651"/>
      <c r="AI781" s="651"/>
      <c r="AJ781" s="651"/>
      <c r="AK781" s="651"/>
      <c r="AL781" s="651"/>
      <c r="AM781" s="651"/>
      <c r="AN781" s="651"/>
      <c r="AO781" s="651"/>
      <c r="AP781" s="651"/>
      <c r="AQ781" s="651"/>
      <c r="AR781" s="651"/>
      <c r="AS781" s="651"/>
      <c r="AT781" s="651"/>
      <c r="AU781" s="651"/>
      <c r="AV781" s="651"/>
      <c r="AW781" s="651"/>
      <c r="AX781" s="651"/>
      <c r="AY781" s="651"/>
      <c r="AZ781" s="651"/>
      <c r="BA781" s="651"/>
      <c r="BB781" s="651"/>
      <c r="BC781" s="651"/>
      <c r="BD781" s="651"/>
      <c r="BE781" s="651"/>
      <c r="BF781" s="651"/>
      <c r="BG781" s="651"/>
      <c r="BH781" s="651"/>
      <c r="BI781" s="651"/>
      <c r="BJ781" s="651"/>
      <c r="BK781" s="651"/>
      <c r="BL781" s="651"/>
      <c r="BM781" s="651"/>
      <c r="BN781" s="651"/>
      <c r="BO781" s="651"/>
      <c r="BP781" s="651"/>
      <c r="BQ781" s="651"/>
      <c r="BR781" s="651"/>
      <c r="BS781" s="651"/>
      <c r="BT781" s="651"/>
      <c r="BU781" s="651"/>
      <c r="BV781" s="651"/>
      <c r="BW781" s="651"/>
      <c r="BX781" s="651"/>
      <c r="BY781" s="651"/>
      <c r="BZ781" s="651"/>
      <c r="CA781" s="651"/>
      <c r="CB781" s="651"/>
      <c r="CC781" s="651"/>
      <c r="CD781" s="651"/>
      <c r="CE781" s="651"/>
      <c r="CF781" s="651"/>
      <c r="CG781" s="651"/>
      <c r="CH781" s="651"/>
      <c r="CI781" s="651"/>
      <c r="CJ781" s="651"/>
      <c r="CK781" s="651"/>
      <c r="CL781" s="651"/>
      <c r="CM781" s="651"/>
      <c r="CN781" s="651"/>
      <c r="CO781" s="651"/>
      <c r="CP781" s="651"/>
      <c r="CQ781" s="651"/>
      <c r="CR781" s="651"/>
      <c r="CS781" s="651"/>
      <c r="CT781" s="651"/>
      <c r="CU781" s="651"/>
      <c r="CV781" s="651"/>
      <c r="CW781" s="651"/>
      <c r="CX781" s="651"/>
      <c r="CY781" s="651"/>
      <c r="CZ781" s="651"/>
      <c r="DA781" s="651"/>
      <c r="DB781" s="651"/>
      <c r="DC781" s="651"/>
      <c r="DD781" s="651"/>
      <c r="DE781" s="651"/>
      <c r="DF781" s="651"/>
      <c r="DG781" s="651"/>
      <c r="DH781" s="651"/>
      <c r="DI781" s="651"/>
      <c r="DJ781" s="651"/>
      <c r="DK781" s="651"/>
      <c r="DL781" s="651"/>
      <c r="DM781" s="651"/>
      <c r="DN781" s="651"/>
      <c r="DO781" s="651"/>
      <c r="DP781" s="651"/>
      <c r="DQ781" s="651"/>
      <c r="DR781" s="651"/>
      <c r="DS781" s="651"/>
      <c r="DT781" s="651"/>
      <c r="DU781" s="651"/>
      <c r="DV781" s="651"/>
      <c r="DW781" s="651"/>
      <c r="DX781" s="651"/>
      <c r="DY781" s="651"/>
    </row>
    <row r="782" ht="12.0" customHeight="1">
      <c r="A782" s="651"/>
      <c r="B782" s="651"/>
      <c r="C782" s="651"/>
      <c r="D782" s="651"/>
      <c r="E782" s="651"/>
      <c r="F782" s="651"/>
      <c r="G782" s="651"/>
      <c r="H782" s="651"/>
      <c r="I782" s="651"/>
      <c r="J782" s="651"/>
      <c r="K782" s="651"/>
      <c r="L782" s="651"/>
      <c r="M782" s="651"/>
      <c r="N782" s="651"/>
      <c r="O782" s="651"/>
      <c r="P782" s="651"/>
      <c r="Q782" s="651"/>
      <c r="R782" s="651"/>
      <c r="S782" s="651"/>
      <c r="T782" s="651"/>
      <c r="U782" s="651"/>
      <c r="V782" s="651"/>
      <c r="W782" s="651"/>
      <c r="X782" s="651"/>
      <c r="Y782" s="651"/>
      <c r="Z782" s="651"/>
      <c r="AA782" s="651"/>
      <c r="AB782" s="651"/>
      <c r="AC782" s="651"/>
      <c r="AD782" s="651"/>
      <c r="AE782" s="651"/>
      <c r="AF782" s="651"/>
      <c r="AG782" s="651"/>
      <c r="AH782" s="651"/>
      <c r="AI782" s="651"/>
      <c r="AJ782" s="651"/>
      <c r="AK782" s="651"/>
      <c r="AL782" s="651"/>
      <c r="AM782" s="651"/>
      <c r="AN782" s="651"/>
      <c r="AO782" s="651"/>
      <c r="AP782" s="651"/>
      <c r="AQ782" s="651"/>
      <c r="AR782" s="651"/>
      <c r="AS782" s="651"/>
      <c r="AT782" s="651"/>
      <c r="AU782" s="651"/>
      <c r="AV782" s="651"/>
      <c r="AW782" s="651"/>
      <c r="AX782" s="651"/>
      <c r="AY782" s="651"/>
      <c r="AZ782" s="651"/>
      <c r="BA782" s="651"/>
      <c r="BB782" s="651"/>
      <c r="BC782" s="651"/>
      <c r="BD782" s="651"/>
      <c r="BE782" s="651"/>
      <c r="BF782" s="651"/>
      <c r="BG782" s="651"/>
      <c r="BH782" s="651"/>
      <c r="BI782" s="651"/>
      <c r="BJ782" s="651"/>
      <c r="BK782" s="651"/>
      <c r="BL782" s="651"/>
      <c r="BM782" s="651"/>
      <c r="BN782" s="651"/>
      <c r="BO782" s="651"/>
      <c r="BP782" s="651"/>
      <c r="BQ782" s="651"/>
      <c r="BR782" s="651"/>
      <c r="BS782" s="651"/>
      <c r="BT782" s="651"/>
      <c r="BU782" s="651"/>
      <c r="BV782" s="651"/>
      <c r="BW782" s="651"/>
      <c r="BX782" s="651"/>
      <c r="BY782" s="651"/>
      <c r="BZ782" s="651"/>
      <c r="CA782" s="651"/>
      <c r="CB782" s="651"/>
      <c r="CC782" s="651"/>
      <c r="CD782" s="651"/>
      <c r="CE782" s="651"/>
      <c r="CF782" s="651"/>
      <c r="CG782" s="651"/>
      <c r="CH782" s="651"/>
      <c r="CI782" s="651"/>
      <c r="CJ782" s="651"/>
      <c r="CK782" s="651"/>
      <c r="CL782" s="651"/>
      <c r="CM782" s="651"/>
      <c r="CN782" s="651"/>
      <c r="CO782" s="651"/>
      <c r="CP782" s="651"/>
      <c r="CQ782" s="651"/>
      <c r="CR782" s="651"/>
      <c r="CS782" s="651"/>
      <c r="CT782" s="651"/>
      <c r="CU782" s="651"/>
      <c r="CV782" s="651"/>
      <c r="CW782" s="651"/>
      <c r="CX782" s="651"/>
      <c r="CY782" s="651"/>
      <c r="CZ782" s="651"/>
      <c r="DA782" s="651"/>
      <c r="DB782" s="651"/>
      <c r="DC782" s="651"/>
      <c r="DD782" s="651"/>
      <c r="DE782" s="651"/>
      <c r="DF782" s="651"/>
      <c r="DG782" s="651"/>
      <c r="DH782" s="651"/>
      <c r="DI782" s="651"/>
      <c r="DJ782" s="651"/>
      <c r="DK782" s="651"/>
      <c r="DL782" s="651"/>
      <c r="DM782" s="651"/>
      <c r="DN782" s="651"/>
      <c r="DO782" s="651"/>
      <c r="DP782" s="651"/>
      <c r="DQ782" s="651"/>
      <c r="DR782" s="651"/>
      <c r="DS782" s="651"/>
      <c r="DT782" s="651"/>
      <c r="DU782" s="651"/>
      <c r="DV782" s="651"/>
      <c r="DW782" s="651"/>
      <c r="DX782" s="651"/>
      <c r="DY782" s="651"/>
    </row>
    <row r="783" ht="12.0" customHeight="1">
      <c r="A783" s="651"/>
      <c r="B783" s="651"/>
      <c r="C783" s="651"/>
      <c r="D783" s="651"/>
      <c r="E783" s="651"/>
      <c r="F783" s="651"/>
      <c r="G783" s="651"/>
      <c r="H783" s="651"/>
      <c r="I783" s="651"/>
      <c r="J783" s="651"/>
      <c r="K783" s="651"/>
      <c r="L783" s="651"/>
      <c r="M783" s="651"/>
      <c r="N783" s="651"/>
      <c r="O783" s="651"/>
      <c r="P783" s="651"/>
      <c r="Q783" s="651"/>
      <c r="R783" s="651"/>
      <c r="S783" s="651"/>
      <c r="T783" s="651"/>
      <c r="U783" s="651"/>
      <c r="V783" s="651"/>
      <c r="W783" s="651"/>
      <c r="X783" s="651"/>
      <c r="Y783" s="651"/>
      <c r="Z783" s="651"/>
      <c r="AA783" s="651"/>
      <c r="AB783" s="651"/>
      <c r="AC783" s="651"/>
      <c r="AD783" s="651"/>
      <c r="AE783" s="651"/>
      <c r="AF783" s="651"/>
      <c r="AG783" s="651"/>
      <c r="AH783" s="651"/>
      <c r="AI783" s="651"/>
      <c r="AJ783" s="651"/>
      <c r="AK783" s="651"/>
      <c r="AL783" s="651"/>
      <c r="AM783" s="651"/>
      <c r="AN783" s="651"/>
      <c r="AO783" s="651"/>
      <c r="AP783" s="651"/>
      <c r="AQ783" s="651"/>
      <c r="AR783" s="651"/>
      <c r="AS783" s="651"/>
      <c r="AT783" s="651"/>
      <c r="AU783" s="651"/>
      <c r="AV783" s="651"/>
      <c r="AW783" s="651"/>
      <c r="AX783" s="651"/>
      <c r="AY783" s="651"/>
      <c r="AZ783" s="651"/>
      <c r="BA783" s="651"/>
      <c r="BB783" s="651"/>
      <c r="BC783" s="651"/>
      <c r="BD783" s="651"/>
      <c r="BE783" s="651"/>
      <c r="BF783" s="651"/>
      <c r="BG783" s="651"/>
      <c r="BH783" s="651"/>
      <c r="BI783" s="651"/>
      <c r="BJ783" s="651"/>
      <c r="BK783" s="651"/>
      <c r="BL783" s="651"/>
      <c r="BM783" s="651"/>
      <c r="BN783" s="651"/>
      <c r="BO783" s="651"/>
      <c r="BP783" s="651"/>
      <c r="BQ783" s="651"/>
      <c r="BR783" s="651"/>
      <c r="BS783" s="651"/>
      <c r="BT783" s="651"/>
      <c r="BU783" s="651"/>
      <c r="BV783" s="651"/>
      <c r="BW783" s="651"/>
      <c r="BX783" s="651"/>
      <c r="BY783" s="651"/>
      <c r="BZ783" s="651"/>
      <c r="CA783" s="651"/>
      <c r="CB783" s="651"/>
      <c r="CC783" s="651"/>
      <c r="CD783" s="651"/>
      <c r="CE783" s="651"/>
      <c r="CF783" s="651"/>
      <c r="CG783" s="651"/>
      <c r="CH783" s="651"/>
      <c r="CI783" s="651"/>
      <c r="CJ783" s="651"/>
      <c r="CK783" s="651"/>
      <c r="CL783" s="651"/>
      <c r="CM783" s="651"/>
      <c r="CN783" s="651"/>
      <c r="CO783" s="651"/>
      <c r="CP783" s="651"/>
      <c r="CQ783" s="651"/>
      <c r="CR783" s="651"/>
      <c r="CS783" s="651"/>
      <c r="CT783" s="651"/>
      <c r="CU783" s="651"/>
      <c r="CV783" s="651"/>
      <c r="CW783" s="651"/>
      <c r="CX783" s="651"/>
      <c r="CY783" s="651"/>
      <c r="CZ783" s="651"/>
      <c r="DA783" s="651"/>
      <c r="DB783" s="651"/>
      <c r="DC783" s="651"/>
      <c r="DD783" s="651"/>
      <c r="DE783" s="651"/>
      <c r="DF783" s="651"/>
      <c r="DG783" s="651"/>
      <c r="DH783" s="651"/>
      <c r="DI783" s="651"/>
      <c r="DJ783" s="651"/>
      <c r="DK783" s="651"/>
      <c r="DL783" s="651"/>
      <c r="DM783" s="651"/>
      <c r="DN783" s="651"/>
      <c r="DO783" s="651"/>
      <c r="DP783" s="651"/>
      <c r="DQ783" s="651"/>
      <c r="DR783" s="651"/>
      <c r="DS783" s="651"/>
      <c r="DT783" s="651"/>
      <c r="DU783" s="651"/>
      <c r="DV783" s="651"/>
      <c r="DW783" s="651"/>
      <c r="DX783" s="651"/>
      <c r="DY783" s="651"/>
    </row>
    <row r="784" ht="12.0" customHeight="1">
      <c r="A784" s="651"/>
      <c r="B784" s="651"/>
      <c r="C784" s="651"/>
      <c r="D784" s="651"/>
      <c r="E784" s="651"/>
      <c r="F784" s="651"/>
      <c r="G784" s="651"/>
      <c r="H784" s="651"/>
      <c r="I784" s="651"/>
      <c r="J784" s="651"/>
      <c r="K784" s="651"/>
      <c r="L784" s="651"/>
      <c r="M784" s="651"/>
      <c r="N784" s="651"/>
      <c r="O784" s="651"/>
      <c r="P784" s="651"/>
      <c r="Q784" s="651"/>
      <c r="R784" s="651"/>
      <c r="S784" s="651"/>
      <c r="T784" s="651"/>
      <c r="U784" s="651"/>
      <c r="V784" s="651"/>
      <c r="W784" s="651"/>
      <c r="X784" s="651"/>
      <c r="Y784" s="651"/>
      <c r="Z784" s="651"/>
      <c r="AA784" s="651"/>
      <c r="AB784" s="651"/>
      <c r="AC784" s="651"/>
      <c r="AD784" s="651"/>
      <c r="AE784" s="651"/>
      <c r="AF784" s="651"/>
      <c r="AG784" s="651"/>
      <c r="AH784" s="651"/>
      <c r="AI784" s="651"/>
      <c r="AJ784" s="651"/>
      <c r="AK784" s="651"/>
      <c r="AL784" s="651"/>
      <c r="AM784" s="651"/>
      <c r="AN784" s="651"/>
      <c r="AO784" s="651"/>
      <c r="AP784" s="651"/>
      <c r="AQ784" s="651"/>
      <c r="AR784" s="651"/>
      <c r="AS784" s="651"/>
      <c r="AT784" s="651"/>
      <c r="AU784" s="651"/>
      <c r="AV784" s="651"/>
      <c r="AW784" s="651"/>
      <c r="AX784" s="651"/>
      <c r="AY784" s="651"/>
      <c r="AZ784" s="651"/>
      <c r="BA784" s="651"/>
      <c r="BB784" s="651"/>
      <c r="BC784" s="651"/>
      <c r="BD784" s="651"/>
      <c r="BE784" s="651"/>
      <c r="BF784" s="651"/>
      <c r="BG784" s="651"/>
      <c r="BH784" s="651"/>
      <c r="BI784" s="651"/>
      <c r="BJ784" s="651"/>
      <c r="BK784" s="651"/>
      <c r="BL784" s="651"/>
      <c r="BM784" s="651"/>
      <c r="BN784" s="651"/>
      <c r="BO784" s="651"/>
      <c r="BP784" s="651"/>
      <c r="BQ784" s="651"/>
      <c r="BR784" s="651"/>
      <c r="BS784" s="651"/>
      <c r="BT784" s="651"/>
      <c r="BU784" s="651"/>
      <c r="BV784" s="651"/>
      <c r="BW784" s="651"/>
      <c r="BX784" s="651"/>
      <c r="BY784" s="651"/>
      <c r="BZ784" s="651"/>
      <c r="CA784" s="651"/>
      <c r="CB784" s="651"/>
      <c r="CC784" s="651"/>
      <c r="CD784" s="651"/>
      <c r="CE784" s="651"/>
      <c r="CF784" s="651"/>
      <c r="CG784" s="651"/>
      <c r="CH784" s="651"/>
      <c r="CI784" s="651"/>
      <c r="CJ784" s="651"/>
      <c r="CK784" s="651"/>
      <c r="CL784" s="651"/>
      <c r="CM784" s="651"/>
      <c r="CN784" s="651"/>
      <c r="CO784" s="651"/>
      <c r="CP784" s="651"/>
      <c r="CQ784" s="651"/>
      <c r="CR784" s="651"/>
      <c r="CS784" s="651"/>
      <c r="CT784" s="651"/>
      <c r="CU784" s="651"/>
      <c r="CV784" s="651"/>
      <c r="CW784" s="651"/>
      <c r="CX784" s="651"/>
      <c r="CY784" s="651"/>
      <c r="CZ784" s="651"/>
      <c r="DA784" s="651"/>
      <c r="DB784" s="651"/>
      <c r="DC784" s="651"/>
      <c r="DD784" s="651"/>
      <c r="DE784" s="651"/>
      <c r="DF784" s="651"/>
      <c r="DG784" s="651"/>
      <c r="DH784" s="651"/>
      <c r="DI784" s="651"/>
      <c r="DJ784" s="651"/>
      <c r="DK784" s="651"/>
      <c r="DL784" s="651"/>
      <c r="DM784" s="651"/>
      <c r="DN784" s="651"/>
      <c r="DO784" s="651"/>
      <c r="DP784" s="651"/>
      <c r="DQ784" s="651"/>
      <c r="DR784" s="651"/>
      <c r="DS784" s="651"/>
      <c r="DT784" s="651"/>
      <c r="DU784" s="651"/>
      <c r="DV784" s="651"/>
      <c r="DW784" s="651"/>
      <c r="DX784" s="651"/>
      <c r="DY784" s="651"/>
    </row>
    <row r="785" ht="12.0" customHeight="1">
      <c r="A785" s="651"/>
      <c r="B785" s="651"/>
      <c r="C785" s="651"/>
      <c r="D785" s="651"/>
      <c r="E785" s="651"/>
      <c r="F785" s="651"/>
      <c r="G785" s="651"/>
      <c r="H785" s="651"/>
      <c r="I785" s="651"/>
      <c r="J785" s="651"/>
      <c r="K785" s="651"/>
      <c r="L785" s="651"/>
      <c r="M785" s="651"/>
      <c r="N785" s="651"/>
      <c r="O785" s="651"/>
      <c r="P785" s="651"/>
      <c r="Q785" s="651"/>
      <c r="R785" s="651"/>
      <c r="S785" s="651"/>
      <c r="T785" s="651"/>
      <c r="U785" s="651"/>
      <c r="V785" s="651"/>
      <c r="W785" s="651"/>
      <c r="X785" s="651"/>
      <c r="Y785" s="651"/>
      <c r="Z785" s="651"/>
      <c r="AA785" s="651"/>
      <c r="AB785" s="651"/>
      <c r="AC785" s="651"/>
      <c r="AD785" s="651"/>
      <c r="AE785" s="651"/>
      <c r="AF785" s="651"/>
      <c r="AG785" s="651"/>
      <c r="AH785" s="651"/>
      <c r="AI785" s="651"/>
      <c r="AJ785" s="651"/>
      <c r="AK785" s="651"/>
      <c r="AL785" s="651"/>
      <c r="AM785" s="651"/>
      <c r="AN785" s="651"/>
      <c r="AO785" s="651"/>
      <c r="AP785" s="651"/>
      <c r="AQ785" s="651"/>
      <c r="AR785" s="651"/>
      <c r="AS785" s="651"/>
      <c r="AT785" s="651"/>
      <c r="AU785" s="651"/>
      <c r="AV785" s="651"/>
      <c r="AW785" s="651"/>
      <c r="AX785" s="651"/>
      <c r="AY785" s="651"/>
      <c r="AZ785" s="651"/>
      <c r="BA785" s="651"/>
      <c r="BB785" s="651"/>
      <c r="BC785" s="651"/>
      <c r="BD785" s="651"/>
      <c r="BE785" s="651"/>
      <c r="BF785" s="651"/>
      <c r="BG785" s="651"/>
      <c r="BH785" s="651"/>
      <c r="BI785" s="651"/>
      <c r="BJ785" s="651"/>
      <c r="BK785" s="651"/>
      <c r="BL785" s="651"/>
      <c r="BM785" s="651"/>
      <c r="BN785" s="651"/>
      <c r="BO785" s="651"/>
      <c r="BP785" s="651"/>
      <c r="BQ785" s="651"/>
      <c r="BR785" s="651"/>
      <c r="BS785" s="651"/>
      <c r="BT785" s="651"/>
      <c r="BU785" s="651"/>
      <c r="BV785" s="651"/>
      <c r="BW785" s="651"/>
      <c r="BX785" s="651"/>
      <c r="BY785" s="651"/>
      <c r="BZ785" s="651"/>
      <c r="CA785" s="651"/>
      <c r="CB785" s="651"/>
      <c r="CC785" s="651"/>
      <c r="CD785" s="651"/>
      <c r="CE785" s="651"/>
      <c r="CF785" s="651"/>
      <c r="CG785" s="651"/>
      <c r="CH785" s="651"/>
      <c r="CI785" s="651"/>
      <c r="CJ785" s="651"/>
      <c r="CK785" s="651"/>
      <c r="CL785" s="651"/>
      <c r="CM785" s="651"/>
      <c r="CN785" s="651"/>
      <c r="CO785" s="651"/>
      <c r="CP785" s="651"/>
      <c r="CQ785" s="651"/>
      <c r="CR785" s="651"/>
      <c r="CS785" s="651"/>
      <c r="CT785" s="651"/>
      <c r="CU785" s="651"/>
      <c r="CV785" s="651"/>
      <c r="CW785" s="651"/>
      <c r="CX785" s="651"/>
      <c r="CY785" s="651"/>
      <c r="CZ785" s="651"/>
      <c r="DA785" s="651"/>
      <c r="DB785" s="651"/>
      <c r="DC785" s="651"/>
      <c r="DD785" s="651"/>
      <c r="DE785" s="651"/>
      <c r="DF785" s="651"/>
      <c r="DG785" s="651"/>
      <c r="DH785" s="651"/>
      <c r="DI785" s="651"/>
      <c r="DJ785" s="651"/>
      <c r="DK785" s="651"/>
      <c r="DL785" s="651"/>
      <c r="DM785" s="651"/>
      <c r="DN785" s="651"/>
      <c r="DO785" s="651"/>
      <c r="DP785" s="651"/>
      <c r="DQ785" s="651"/>
      <c r="DR785" s="651"/>
      <c r="DS785" s="651"/>
      <c r="DT785" s="651"/>
      <c r="DU785" s="651"/>
      <c r="DV785" s="651"/>
      <c r="DW785" s="651"/>
      <c r="DX785" s="651"/>
      <c r="DY785" s="651"/>
    </row>
    <row r="786" ht="12.0" customHeight="1">
      <c r="A786" s="651"/>
      <c r="B786" s="651"/>
      <c r="C786" s="651"/>
      <c r="D786" s="651"/>
      <c r="E786" s="651"/>
      <c r="F786" s="651"/>
      <c r="G786" s="651"/>
      <c r="H786" s="651"/>
      <c r="I786" s="651"/>
      <c r="J786" s="651"/>
      <c r="K786" s="651"/>
      <c r="L786" s="651"/>
      <c r="M786" s="651"/>
      <c r="N786" s="651"/>
      <c r="O786" s="651"/>
      <c r="P786" s="651"/>
      <c r="Q786" s="651"/>
      <c r="R786" s="651"/>
      <c r="S786" s="651"/>
      <c r="T786" s="651"/>
      <c r="U786" s="651"/>
      <c r="V786" s="651"/>
      <c r="W786" s="651"/>
      <c r="X786" s="651"/>
      <c r="Y786" s="651"/>
      <c r="Z786" s="651"/>
      <c r="AA786" s="651"/>
      <c r="AB786" s="651"/>
      <c r="AC786" s="651"/>
      <c r="AD786" s="651"/>
      <c r="AE786" s="651"/>
      <c r="AF786" s="651"/>
      <c r="AG786" s="651"/>
      <c r="AH786" s="651"/>
      <c r="AI786" s="651"/>
      <c r="AJ786" s="651"/>
      <c r="AK786" s="651"/>
      <c r="AL786" s="651"/>
      <c r="AM786" s="651"/>
      <c r="AN786" s="651"/>
      <c r="AO786" s="651"/>
      <c r="AP786" s="651"/>
      <c r="AQ786" s="651"/>
      <c r="AR786" s="651"/>
      <c r="AS786" s="651"/>
      <c r="AT786" s="651"/>
      <c r="AU786" s="651"/>
      <c r="AV786" s="651"/>
      <c r="AW786" s="651"/>
      <c r="AX786" s="651"/>
      <c r="AY786" s="651"/>
      <c r="AZ786" s="651"/>
      <c r="BA786" s="651"/>
      <c r="BB786" s="651"/>
      <c r="BC786" s="651"/>
      <c r="BD786" s="651"/>
      <c r="BE786" s="651"/>
      <c r="BF786" s="651"/>
      <c r="BG786" s="651"/>
      <c r="BH786" s="651"/>
      <c r="BI786" s="651"/>
      <c r="BJ786" s="651"/>
      <c r="BK786" s="651"/>
      <c r="BL786" s="651"/>
      <c r="BM786" s="651"/>
      <c r="BN786" s="651"/>
      <c r="BO786" s="651"/>
      <c r="BP786" s="651"/>
      <c r="BQ786" s="651"/>
      <c r="BR786" s="651"/>
      <c r="BS786" s="651"/>
      <c r="BT786" s="651"/>
      <c r="BU786" s="651"/>
      <c r="BV786" s="651"/>
      <c r="BW786" s="651"/>
      <c r="BX786" s="651"/>
      <c r="BY786" s="651"/>
      <c r="BZ786" s="651"/>
      <c r="CA786" s="651"/>
      <c r="CB786" s="651"/>
      <c r="CC786" s="651"/>
      <c r="CD786" s="651"/>
      <c r="CE786" s="651"/>
      <c r="CF786" s="651"/>
      <c r="CG786" s="651"/>
      <c r="CH786" s="651"/>
      <c r="CI786" s="651"/>
      <c r="CJ786" s="651"/>
      <c r="CK786" s="651"/>
      <c r="CL786" s="651"/>
      <c r="CM786" s="651"/>
      <c r="CN786" s="651"/>
      <c r="CO786" s="651"/>
      <c r="CP786" s="651"/>
      <c r="CQ786" s="651"/>
      <c r="CR786" s="651"/>
      <c r="CS786" s="651"/>
      <c r="CT786" s="651"/>
      <c r="CU786" s="651"/>
      <c r="CV786" s="651"/>
      <c r="CW786" s="651"/>
      <c r="CX786" s="651"/>
      <c r="CY786" s="651"/>
      <c r="CZ786" s="651"/>
      <c r="DA786" s="651"/>
      <c r="DB786" s="651"/>
      <c r="DC786" s="651"/>
      <c r="DD786" s="651"/>
      <c r="DE786" s="651"/>
      <c r="DF786" s="651"/>
      <c r="DG786" s="651"/>
      <c r="DH786" s="651"/>
      <c r="DI786" s="651"/>
      <c r="DJ786" s="651"/>
      <c r="DK786" s="651"/>
      <c r="DL786" s="651"/>
      <c r="DM786" s="651"/>
      <c r="DN786" s="651"/>
      <c r="DO786" s="651"/>
      <c r="DP786" s="651"/>
      <c r="DQ786" s="651"/>
      <c r="DR786" s="651"/>
      <c r="DS786" s="651"/>
      <c r="DT786" s="651"/>
      <c r="DU786" s="651"/>
      <c r="DV786" s="651"/>
      <c r="DW786" s="651"/>
      <c r="DX786" s="651"/>
      <c r="DY786" s="651"/>
    </row>
    <row r="787" ht="12.0" customHeight="1">
      <c r="A787" s="651"/>
      <c r="B787" s="651"/>
      <c r="C787" s="651"/>
      <c r="D787" s="651"/>
      <c r="E787" s="651"/>
      <c r="F787" s="651"/>
      <c r="G787" s="651"/>
      <c r="H787" s="651"/>
      <c r="I787" s="651"/>
      <c r="J787" s="651"/>
      <c r="K787" s="651"/>
      <c r="L787" s="651"/>
      <c r="M787" s="651"/>
      <c r="N787" s="651"/>
      <c r="O787" s="651"/>
      <c r="P787" s="651"/>
      <c r="Q787" s="651"/>
      <c r="R787" s="651"/>
      <c r="S787" s="651"/>
      <c r="T787" s="651"/>
      <c r="U787" s="651"/>
      <c r="V787" s="651"/>
      <c r="W787" s="651"/>
      <c r="X787" s="651"/>
      <c r="Y787" s="651"/>
      <c r="Z787" s="651"/>
      <c r="AA787" s="651"/>
      <c r="AB787" s="651"/>
      <c r="AC787" s="651"/>
      <c r="AD787" s="651"/>
      <c r="AE787" s="651"/>
      <c r="AF787" s="651"/>
      <c r="AG787" s="651"/>
      <c r="AH787" s="651"/>
      <c r="AI787" s="651"/>
      <c r="AJ787" s="651"/>
      <c r="AK787" s="651"/>
      <c r="AL787" s="651"/>
      <c r="AM787" s="651"/>
      <c r="AN787" s="651"/>
      <c r="AO787" s="651"/>
      <c r="AP787" s="651"/>
      <c r="AQ787" s="651"/>
      <c r="AR787" s="651"/>
      <c r="AS787" s="651"/>
      <c r="AT787" s="651"/>
      <c r="AU787" s="651"/>
      <c r="AV787" s="651"/>
      <c r="AW787" s="651"/>
      <c r="AX787" s="651"/>
      <c r="AY787" s="651"/>
      <c r="AZ787" s="651"/>
      <c r="BA787" s="651"/>
      <c r="BB787" s="651"/>
      <c r="BC787" s="651"/>
      <c r="BD787" s="651"/>
      <c r="BE787" s="651"/>
      <c r="BF787" s="651"/>
      <c r="BG787" s="651"/>
      <c r="BH787" s="651"/>
      <c r="BI787" s="651"/>
      <c r="BJ787" s="651"/>
      <c r="BK787" s="651"/>
      <c r="BL787" s="651"/>
      <c r="BM787" s="651"/>
      <c r="BN787" s="651"/>
      <c r="BO787" s="651"/>
      <c r="BP787" s="651"/>
      <c r="BQ787" s="651"/>
      <c r="BR787" s="651"/>
      <c r="BS787" s="651"/>
      <c r="BT787" s="651"/>
      <c r="BU787" s="651"/>
      <c r="BV787" s="651"/>
      <c r="BW787" s="651"/>
      <c r="BX787" s="651"/>
      <c r="BY787" s="651"/>
      <c r="BZ787" s="651"/>
      <c r="CA787" s="651"/>
      <c r="CB787" s="651"/>
      <c r="CC787" s="651"/>
      <c r="CD787" s="651"/>
      <c r="CE787" s="651"/>
      <c r="CF787" s="651"/>
      <c r="CG787" s="651"/>
      <c r="CH787" s="651"/>
      <c r="CI787" s="651"/>
      <c r="CJ787" s="651"/>
      <c r="CK787" s="651"/>
      <c r="CL787" s="651"/>
      <c r="CM787" s="651"/>
      <c r="CN787" s="651"/>
      <c r="CO787" s="651"/>
      <c r="CP787" s="651"/>
      <c r="CQ787" s="651"/>
      <c r="CR787" s="651"/>
      <c r="CS787" s="651"/>
      <c r="CT787" s="651"/>
      <c r="CU787" s="651"/>
      <c r="CV787" s="651"/>
      <c r="CW787" s="651"/>
      <c r="CX787" s="651"/>
      <c r="CY787" s="651"/>
      <c r="CZ787" s="651"/>
      <c r="DA787" s="651"/>
      <c r="DB787" s="651"/>
      <c r="DC787" s="651"/>
      <c r="DD787" s="651"/>
      <c r="DE787" s="651"/>
      <c r="DF787" s="651"/>
      <c r="DG787" s="651"/>
      <c r="DH787" s="651"/>
      <c r="DI787" s="651"/>
      <c r="DJ787" s="651"/>
      <c r="DK787" s="651"/>
      <c r="DL787" s="651"/>
      <c r="DM787" s="651"/>
      <c r="DN787" s="651"/>
      <c r="DO787" s="651"/>
      <c r="DP787" s="651"/>
      <c r="DQ787" s="651"/>
      <c r="DR787" s="651"/>
      <c r="DS787" s="651"/>
      <c r="DT787" s="651"/>
      <c r="DU787" s="651"/>
      <c r="DV787" s="651"/>
      <c r="DW787" s="651"/>
      <c r="DX787" s="651"/>
      <c r="DY787" s="651"/>
    </row>
    <row r="788" ht="12.0" customHeight="1">
      <c r="A788" s="651"/>
      <c r="B788" s="651"/>
      <c r="C788" s="651"/>
      <c r="D788" s="651"/>
      <c r="E788" s="651"/>
      <c r="F788" s="651"/>
      <c r="G788" s="651"/>
      <c r="H788" s="651"/>
      <c r="I788" s="651"/>
      <c r="J788" s="651"/>
      <c r="K788" s="651"/>
      <c r="L788" s="651"/>
      <c r="M788" s="651"/>
      <c r="N788" s="651"/>
      <c r="O788" s="651"/>
      <c r="P788" s="651"/>
      <c r="Q788" s="651"/>
      <c r="R788" s="651"/>
      <c r="S788" s="651"/>
      <c r="T788" s="651"/>
      <c r="U788" s="651"/>
      <c r="V788" s="651"/>
      <c r="W788" s="651"/>
      <c r="X788" s="651"/>
      <c r="Y788" s="651"/>
      <c r="Z788" s="651"/>
      <c r="AA788" s="651"/>
      <c r="AB788" s="651"/>
      <c r="AC788" s="651"/>
      <c r="AD788" s="651"/>
      <c r="AE788" s="651"/>
      <c r="AF788" s="651"/>
      <c r="AG788" s="651"/>
      <c r="AH788" s="651"/>
      <c r="AI788" s="651"/>
      <c r="AJ788" s="651"/>
      <c r="AK788" s="651"/>
      <c r="AL788" s="651"/>
      <c r="AM788" s="651"/>
      <c r="AN788" s="651"/>
      <c r="AO788" s="651"/>
      <c r="AP788" s="651"/>
      <c r="AQ788" s="651"/>
      <c r="AR788" s="651"/>
      <c r="AS788" s="651"/>
      <c r="AT788" s="651"/>
      <c r="AU788" s="651"/>
      <c r="AV788" s="651"/>
      <c r="AW788" s="651"/>
      <c r="AX788" s="651"/>
      <c r="AY788" s="651"/>
      <c r="AZ788" s="651"/>
      <c r="BA788" s="651"/>
      <c r="BB788" s="651"/>
      <c r="BC788" s="651"/>
      <c r="BD788" s="651"/>
      <c r="BE788" s="651"/>
      <c r="BF788" s="651"/>
      <c r="BG788" s="651"/>
      <c r="BH788" s="651"/>
      <c r="BI788" s="651"/>
      <c r="BJ788" s="651"/>
      <c r="BK788" s="651"/>
      <c r="BL788" s="651"/>
      <c r="BM788" s="651"/>
      <c r="BN788" s="651"/>
      <c r="BO788" s="651"/>
      <c r="BP788" s="651"/>
      <c r="BQ788" s="651"/>
      <c r="BR788" s="651"/>
      <c r="BS788" s="651"/>
      <c r="BT788" s="651"/>
      <c r="BU788" s="651"/>
      <c r="BV788" s="651"/>
      <c r="BW788" s="651"/>
      <c r="BX788" s="651"/>
      <c r="BY788" s="651"/>
      <c r="BZ788" s="651"/>
      <c r="CA788" s="651"/>
      <c r="CB788" s="651"/>
      <c r="CC788" s="651"/>
      <c r="CD788" s="651"/>
      <c r="CE788" s="651"/>
      <c r="CF788" s="651"/>
      <c r="CG788" s="651"/>
      <c r="CH788" s="651"/>
      <c r="CI788" s="651"/>
      <c r="CJ788" s="651"/>
      <c r="CK788" s="651"/>
      <c r="CL788" s="651"/>
      <c r="CM788" s="651"/>
      <c r="CN788" s="651"/>
      <c r="CO788" s="651"/>
      <c r="CP788" s="651"/>
      <c r="CQ788" s="651"/>
      <c r="CR788" s="651"/>
      <c r="CS788" s="651"/>
      <c r="CT788" s="651"/>
      <c r="CU788" s="651"/>
      <c r="CV788" s="651"/>
      <c r="CW788" s="651"/>
      <c r="CX788" s="651"/>
      <c r="CY788" s="651"/>
      <c r="CZ788" s="651"/>
      <c r="DA788" s="651"/>
      <c r="DB788" s="651"/>
      <c r="DC788" s="651"/>
      <c r="DD788" s="651"/>
      <c r="DE788" s="651"/>
      <c r="DF788" s="651"/>
      <c r="DG788" s="651"/>
      <c r="DH788" s="651"/>
      <c r="DI788" s="651"/>
      <c r="DJ788" s="651"/>
      <c r="DK788" s="651"/>
      <c r="DL788" s="651"/>
      <c r="DM788" s="651"/>
      <c r="DN788" s="651"/>
      <c r="DO788" s="651"/>
      <c r="DP788" s="651"/>
      <c r="DQ788" s="651"/>
      <c r="DR788" s="651"/>
      <c r="DS788" s="651"/>
      <c r="DT788" s="651"/>
      <c r="DU788" s="651"/>
      <c r="DV788" s="651"/>
      <c r="DW788" s="651"/>
      <c r="DX788" s="651"/>
      <c r="DY788" s="651"/>
    </row>
    <row r="789" ht="12.0" customHeight="1">
      <c r="A789" s="651"/>
      <c r="B789" s="651"/>
      <c r="C789" s="651"/>
      <c r="D789" s="651"/>
      <c r="E789" s="651"/>
      <c r="F789" s="651"/>
      <c r="G789" s="651"/>
      <c r="H789" s="651"/>
      <c r="I789" s="651"/>
      <c r="J789" s="651"/>
      <c r="K789" s="651"/>
      <c r="L789" s="651"/>
      <c r="M789" s="651"/>
      <c r="N789" s="651"/>
      <c r="O789" s="651"/>
      <c r="P789" s="651"/>
      <c r="Q789" s="651"/>
      <c r="R789" s="651"/>
      <c r="S789" s="651"/>
      <c r="T789" s="651"/>
      <c r="U789" s="651"/>
      <c r="V789" s="651"/>
      <c r="W789" s="651"/>
      <c r="X789" s="651"/>
      <c r="Y789" s="651"/>
      <c r="Z789" s="651"/>
      <c r="AA789" s="651"/>
      <c r="AB789" s="651"/>
      <c r="AC789" s="651"/>
      <c r="AD789" s="651"/>
      <c r="AE789" s="651"/>
      <c r="AF789" s="651"/>
      <c r="AG789" s="651"/>
      <c r="AH789" s="651"/>
      <c r="AI789" s="651"/>
      <c r="AJ789" s="651"/>
      <c r="AK789" s="651"/>
      <c r="AL789" s="651"/>
      <c r="AM789" s="651"/>
      <c r="AN789" s="651"/>
      <c r="AO789" s="651"/>
      <c r="AP789" s="651"/>
      <c r="AQ789" s="651"/>
      <c r="AR789" s="651"/>
      <c r="AS789" s="651"/>
      <c r="AT789" s="651"/>
      <c r="AU789" s="651"/>
      <c r="AV789" s="651"/>
      <c r="AW789" s="651"/>
      <c r="AX789" s="651"/>
      <c r="AY789" s="651"/>
      <c r="AZ789" s="651"/>
      <c r="BA789" s="651"/>
      <c r="BB789" s="651"/>
      <c r="BC789" s="651"/>
      <c r="BD789" s="651"/>
      <c r="BE789" s="651"/>
      <c r="BF789" s="651"/>
      <c r="BG789" s="651"/>
      <c r="BH789" s="651"/>
      <c r="BI789" s="651"/>
      <c r="BJ789" s="651"/>
      <c r="BK789" s="651"/>
      <c r="BL789" s="651"/>
      <c r="BM789" s="651"/>
      <c r="BN789" s="651"/>
      <c r="BO789" s="651"/>
      <c r="BP789" s="651"/>
      <c r="BQ789" s="651"/>
      <c r="BR789" s="651"/>
      <c r="BS789" s="651"/>
      <c r="BT789" s="651"/>
      <c r="BU789" s="651"/>
      <c r="BV789" s="651"/>
      <c r="BW789" s="651"/>
      <c r="BX789" s="651"/>
      <c r="BY789" s="651"/>
      <c r="BZ789" s="651"/>
      <c r="CA789" s="651"/>
      <c r="CB789" s="651"/>
      <c r="CC789" s="651"/>
      <c r="CD789" s="651"/>
      <c r="CE789" s="651"/>
      <c r="CF789" s="651"/>
      <c r="CG789" s="651"/>
      <c r="CH789" s="651"/>
      <c r="CI789" s="651"/>
      <c r="CJ789" s="651"/>
      <c r="CK789" s="651"/>
      <c r="CL789" s="651"/>
      <c r="CM789" s="651"/>
      <c r="CN789" s="651"/>
      <c r="CO789" s="651"/>
      <c r="CP789" s="651"/>
      <c r="CQ789" s="651"/>
      <c r="CR789" s="651"/>
      <c r="CS789" s="651"/>
      <c r="CT789" s="651"/>
      <c r="CU789" s="651"/>
      <c r="CV789" s="651"/>
      <c r="CW789" s="651"/>
      <c r="CX789" s="651"/>
      <c r="CY789" s="651"/>
      <c r="CZ789" s="651"/>
      <c r="DA789" s="651"/>
      <c r="DB789" s="651"/>
      <c r="DC789" s="651"/>
      <c r="DD789" s="651"/>
      <c r="DE789" s="651"/>
      <c r="DF789" s="651"/>
      <c r="DG789" s="651"/>
      <c r="DH789" s="651"/>
      <c r="DI789" s="651"/>
      <c r="DJ789" s="651"/>
      <c r="DK789" s="651"/>
      <c r="DL789" s="651"/>
      <c r="DM789" s="651"/>
      <c r="DN789" s="651"/>
      <c r="DO789" s="651"/>
      <c r="DP789" s="651"/>
      <c r="DQ789" s="651"/>
      <c r="DR789" s="651"/>
      <c r="DS789" s="651"/>
      <c r="DT789" s="651"/>
      <c r="DU789" s="651"/>
      <c r="DV789" s="651"/>
      <c r="DW789" s="651"/>
      <c r="DX789" s="651"/>
      <c r="DY789" s="651"/>
    </row>
    <row r="790" ht="12.0" customHeight="1">
      <c r="A790" s="651"/>
      <c r="B790" s="651"/>
      <c r="C790" s="651"/>
      <c r="D790" s="651"/>
      <c r="E790" s="651"/>
      <c r="F790" s="651"/>
      <c r="G790" s="651"/>
      <c r="H790" s="651"/>
      <c r="I790" s="651"/>
      <c r="J790" s="651"/>
      <c r="K790" s="651"/>
      <c r="L790" s="651"/>
      <c r="M790" s="651"/>
      <c r="N790" s="651"/>
      <c r="O790" s="651"/>
      <c r="P790" s="651"/>
      <c r="Q790" s="651"/>
      <c r="R790" s="651"/>
      <c r="S790" s="651"/>
      <c r="T790" s="651"/>
      <c r="U790" s="651"/>
      <c r="V790" s="651"/>
      <c r="W790" s="651"/>
      <c r="X790" s="651"/>
      <c r="Y790" s="651"/>
      <c r="Z790" s="651"/>
      <c r="AA790" s="651"/>
      <c r="AB790" s="651"/>
      <c r="AC790" s="651"/>
      <c r="AD790" s="651"/>
      <c r="AE790" s="651"/>
      <c r="AF790" s="651"/>
      <c r="AG790" s="651"/>
      <c r="AH790" s="651"/>
      <c r="AI790" s="651"/>
      <c r="AJ790" s="651"/>
      <c r="AK790" s="651"/>
      <c r="AL790" s="651"/>
      <c r="AM790" s="651"/>
      <c r="AN790" s="651"/>
      <c r="AO790" s="651"/>
      <c r="AP790" s="651"/>
      <c r="AQ790" s="651"/>
      <c r="AR790" s="651"/>
      <c r="AS790" s="651"/>
      <c r="AT790" s="651"/>
      <c r="AU790" s="651"/>
      <c r="AV790" s="651"/>
      <c r="AW790" s="651"/>
      <c r="AX790" s="651"/>
      <c r="AY790" s="651"/>
      <c r="AZ790" s="651"/>
      <c r="BA790" s="651"/>
      <c r="BB790" s="651"/>
      <c r="BC790" s="651"/>
      <c r="BD790" s="651"/>
      <c r="BE790" s="651"/>
      <c r="BF790" s="651"/>
      <c r="BG790" s="651"/>
      <c r="BH790" s="651"/>
      <c r="BI790" s="651"/>
      <c r="BJ790" s="651"/>
      <c r="BK790" s="651"/>
      <c r="BL790" s="651"/>
      <c r="BM790" s="651"/>
      <c r="BN790" s="651"/>
      <c r="BO790" s="651"/>
      <c r="BP790" s="651"/>
      <c r="BQ790" s="651"/>
      <c r="BR790" s="651"/>
      <c r="BS790" s="651"/>
      <c r="BT790" s="651"/>
      <c r="BU790" s="651"/>
      <c r="BV790" s="651"/>
      <c r="BW790" s="651"/>
      <c r="BX790" s="651"/>
      <c r="BY790" s="651"/>
      <c r="BZ790" s="651"/>
      <c r="CA790" s="651"/>
      <c r="CB790" s="651"/>
      <c r="CC790" s="651"/>
      <c r="CD790" s="651"/>
      <c r="CE790" s="651"/>
      <c r="CF790" s="651"/>
      <c r="CG790" s="651"/>
      <c r="CH790" s="651"/>
      <c r="CI790" s="651"/>
      <c r="CJ790" s="651"/>
      <c r="CK790" s="651"/>
      <c r="CL790" s="651"/>
      <c r="CM790" s="651"/>
      <c r="CN790" s="651"/>
      <c r="CO790" s="651"/>
      <c r="CP790" s="651"/>
      <c r="CQ790" s="651"/>
      <c r="CR790" s="651"/>
      <c r="CS790" s="651"/>
      <c r="CT790" s="651"/>
      <c r="CU790" s="651"/>
      <c r="CV790" s="651"/>
      <c r="CW790" s="651"/>
      <c r="CX790" s="651"/>
      <c r="CY790" s="651"/>
      <c r="CZ790" s="651"/>
      <c r="DA790" s="651"/>
      <c r="DB790" s="651"/>
      <c r="DC790" s="651"/>
      <c r="DD790" s="651"/>
      <c r="DE790" s="651"/>
      <c r="DF790" s="651"/>
      <c r="DG790" s="651"/>
      <c r="DH790" s="651"/>
      <c r="DI790" s="651"/>
      <c r="DJ790" s="651"/>
      <c r="DK790" s="651"/>
      <c r="DL790" s="651"/>
      <c r="DM790" s="651"/>
      <c r="DN790" s="651"/>
      <c r="DO790" s="651"/>
      <c r="DP790" s="651"/>
      <c r="DQ790" s="651"/>
      <c r="DR790" s="651"/>
      <c r="DS790" s="651"/>
      <c r="DT790" s="651"/>
      <c r="DU790" s="651"/>
      <c r="DV790" s="651"/>
      <c r="DW790" s="651"/>
      <c r="DX790" s="651"/>
      <c r="DY790" s="651"/>
    </row>
    <row r="791" ht="12.0" customHeight="1">
      <c r="A791" s="651"/>
      <c r="B791" s="651"/>
      <c r="C791" s="651"/>
      <c r="D791" s="651"/>
      <c r="E791" s="651"/>
      <c r="F791" s="651"/>
      <c r="G791" s="651"/>
      <c r="H791" s="651"/>
      <c r="I791" s="651"/>
      <c r="J791" s="651"/>
      <c r="K791" s="651"/>
      <c r="L791" s="651"/>
      <c r="M791" s="651"/>
      <c r="N791" s="651"/>
      <c r="O791" s="651"/>
      <c r="P791" s="651"/>
      <c r="Q791" s="651"/>
      <c r="R791" s="651"/>
      <c r="S791" s="651"/>
      <c r="T791" s="651"/>
      <c r="U791" s="651"/>
      <c r="V791" s="651"/>
      <c r="W791" s="651"/>
      <c r="X791" s="651"/>
      <c r="Y791" s="651"/>
      <c r="Z791" s="651"/>
      <c r="AA791" s="651"/>
      <c r="AB791" s="651"/>
      <c r="AC791" s="651"/>
      <c r="AD791" s="651"/>
      <c r="AE791" s="651"/>
      <c r="AF791" s="651"/>
      <c r="AG791" s="651"/>
      <c r="AH791" s="651"/>
      <c r="AI791" s="651"/>
      <c r="AJ791" s="651"/>
      <c r="AK791" s="651"/>
      <c r="AL791" s="651"/>
      <c r="AM791" s="651"/>
      <c r="AN791" s="651"/>
      <c r="AO791" s="651"/>
      <c r="AP791" s="651"/>
      <c r="AQ791" s="651"/>
      <c r="AR791" s="651"/>
      <c r="AS791" s="651"/>
      <c r="AT791" s="651"/>
      <c r="AU791" s="651"/>
      <c r="AV791" s="651"/>
      <c r="AW791" s="651"/>
      <c r="AX791" s="651"/>
      <c r="AY791" s="651"/>
      <c r="AZ791" s="651"/>
      <c r="BA791" s="651"/>
      <c r="BB791" s="651"/>
      <c r="BC791" s="651"/>
      <c r="BD791" s="651"/>
      <c r="BE791" s="651"/>
      <c r="BF791" s="651"/>
      <c r="BG791" s="651"/>
      <c r="BH791" s="651"/>
      <c r="BI791" s="651"/>
      <c r="BJ791" s="651"/>
      <c r="BK791" s="651"/>
      <c r="BL791" s="651"/>
      <c r="BM791" s="651"/>
      <c r="BN791" s="651"/>
      <c r="BO791" s="651"/>
      <c r="BP791" s="651"/>
      <c r="BQ791" s="651"/>
      <c r="BR791" s="651"/>
      <c r="BS791" s="651"/>
      <c r="BT791" s="651"/>
      <c r="BU791" s="651"/>
      <c r="BV791" s="651"/>
      <c r="BW791" s="651"/>
      <c r="BX791" s="651"/>
      <c r="BY791" s="651"/>
      <c r="BZ791" s="651"/>
      <c r="CA791" s="651"/>
      <c r="CB791" s="651"/>
      <c r="CC791" s="651"/>
      <c r="CD791" s="651"/>
      <c r="CE791" s="651"/>
      <c r="CF791" s="651"/>
      <c r="CG791" s="651"/>
      <c r="CH791" s="651"/>
      <c r="CI791" s="651"/>
      <c r="CJ791" s="651"/>
      <c r="CK791" s="651"/>
      <c r="CL791" s="651"/>
      <c r="CM791" s="651"/>
      <c r="CN791" s="651"/>
      <c r="CO791" s="651"/>
      <c r="CP791" s="651"/>
      <c r="CQ791" s="651"/>
      <c r="CR791" s="651"/>
      <c r="CS791" s="651"/>
      <c r="CT791" s="651"/>
      <c r="CU791" s="651"/>
      <c r="CV791" s="651"/>
      <c r="CW791" s="651"/>
      <c r="CX791" s="651"/>
      <c r="CY791" s="651"/>
      <c r="CZ791" s="651"/>
      <c r="DA791" s="651"/>
      <c r="DB791" s="651"/>
      <c r="DC791" s="651"/>
      <c r="DD791" s="651"/>
      <c r="DE791" s="651"/>
      <c r="DF791" s="651"/>
      <c r="DG791" s="651"/>
      <c r="DH791" s="651"/>
      <c r="DI791" s="651"/>
      <c r="DJ791" s="651"/>
      <c r="DK791" s="651"/>
      <c r="DL791" s="651"/>
      <c r="DM791" s="651"/>
      <c r="DN791" s="651"/>
      <c r="DO791" s="651"/>
      <c r="DP791" s="651"/>
      <c r="DQ791" s="651"/>
      <c r="DR791" s="651"/>
      <c r="DS791" s="651"/>
      <c r="DT791" s="651"/>
      <c r="DU791" s="651"/>
      <c r="DV791" s="651"/>
      <c r="DW791" s="651"/>
      <c r="DX791" s="651"/>
      <c r="DY791" s="651"/>
    </row>
    <row r="792" ht="12.0" customHeight="1">
      <c r="A792" s="651"/>
      <c r="B792" s="651"/>
      <c r="C792" s="651"/>
      <c r="D792" s="651"/>
      <c r="E792" s="651"/>
      <c r="F792" s="651"/>
      <c r="G792" s="651"/>
      <c r="H792" s="651"/>
      <c r="I792" s="651"/>
      <c r="J792" s="651"/>
      <c r="K792" s="651"/>
      <c r="L792" s="651"/>
      <c r="M792" s="651"/>
      <c r="N792" s="651"/>
      <c r="O792" s="651"/>
      <c r="P792" s="651"/>
      <c r="Q792" s="651"/>
      <c r="R792" s="651"/>
      <c r="S792" s="651"/>
      <c r="T792" s="651"/>
      <c r="U792" s="651"/>
      <c r="V792" s="651"/>
      <c r="W792" s="651"/>
      <c r="X792" s="651"/>
      <c r="Y792" s="651"/>
      <c r="Z792" s="651"/>
      <c r="AA792" s="651"/>
      <c r="AB792" s="651"/>
      <c r="AC792" s="651"/>
      <c r="AD792" s="651"/>
      <c r="AE792" s="651"/>
      <c r="AF792" s="651"/>
      <c r="AG792" s="651"/>
      <c r="AH792" s="651"/>
      <c r="AI792" s="651"/>
      <c r="AJ792" s="651"/>
      <c r="AK792" s="651"/>
      <c r="AL792" s="651"/>
      <c r="AM792" s="651"/>
      <c r="AN792" s="651"/>
      <c r="AO792" s="651"/>
      <c r="AP792" s="651"/>
      <c r="AQ792" s="651"/>
      <c r="AR792" s="651"/>
      <c r="AS792" s="651"/>
      <c r="AT792" s="651"/>
      <c r="AU792" s="651"/>
      <c r="AV792" s="651"/>
      <c r="AW792" s="651"/>
      <c r="AX792" s="651"/>
      <c r="AY792" s="651"/>
      <c r="AZ792" s="651"/>
      <c r="BA792" s="651"/>
      <c r="BB792" s="651"/>
      <c r="BC792" s="651"/>
      <c r="BD792" s="651"/>
      <c r="BE792" s="651"/>
      <c r="BF792" s="651"/>
      <c r="BG792" s="651"/>
      <c r="BH792" s="651"/>
      <c r="BI792" s="651"/>
      <c r="BJ792" s="651"/>
      <c r="BK792" s="651"/>
      <c r="BL792" s="651"/>
      <c r="BM792" s="651"/>
      <c r="BN792" s="651"/>
      <c r="BO792" s="651"/>
      <c r="BP792" s="651"/>
      <c r="BQ792" s="651"/>
      <c r="BR792" s="651"/>
      <c r="BS792" s="651"/>
      <c r="BT792" s="651"/>
      <c r="BU792" s="651"/>
      <c r="BV792" s="651"/>
      <c r="BW792" s="651"/>
      <c r="BX792" s="651"/>
      <c r="BY792" s="651"/>
      <c r="BZ792" s="651"/>
      <c r="CA792" s="651"/>
      <c r="CB792" s="651"/>
      <c r="CC792" s="651"/>
      <c r="CD792" s="651"/>
      <c r="CE792" s="651"/>
      <c r="CF792" s="651"/>
      <c r="CG792" s="651"/>
      <c r="CH792" s="651"/>
      <c r="CI792" s="651"/>
      <c r="CJ792" s="651"/>
      <c r="CK792" s="651"/>
      <c r="CL792" s="651"/>
      <c r="CM792" s="651"/>
      <c r="CN792" s="651"/>
      <c r="CO792" s="651"/>
      <c r="CP792" s="651"/>
      <c r="CQ792" s="651"/>
      <c r="CR792" s="651"/>
      <c r="CS792" s="651"/>
      <c r="CT792" s="651"/>
      <c r="CU792" s="651"/>
      <c r="CV792" s="651"/>
      <c r="CW792" s="651"/>
      <c r="CX792" s="651"/>
      <c r="CY792" s="651"/>
      <c r="CZ792" s="651"/>
      <c r="DA792" s="651"/>
      <c r="DB792" s="651"/>
      <c r="DC792" s="651"/>
      <c r="DD792" s="651"/>
      <c r="DE792" s="651"/>
      <c r="DF792" s="651"/>
      <c r="DG792" s="651"/>
      <c r="DH792" s="651"/>
      <c r="DI792" s="651"/>
      <c r="DJ792" s="651"/>
      <c r="DK792" s="651"/>
      <c r="DL792" s="651"/>
      <c r="DM792" s="651"/>
      <c r="DN792" s="651"/>
      <c r="DO792" s="651"/>
      <c r="DP792" s="651"/>
      <c r="DQ792" s="651"/>
      <c r="DR792" s="651"/>
      <c r="DS792" s="651"/>
      <c r="DT792" s="651"/>
      <c r="DU792" s="651"/>
      <c r="DV792" s="651"/>
      <c r="DW792" s="651"/>
      <c r="DX792" s="651"/>
      <c r="DY792" s="651"/>
    </row>
    <row r="793" ht="12.0" customHeight="1">
      <c r="A793" s="651"/>
      <c r="B793" s="651"/>
      <c r="C793" s="651"/>
      <c r="D793" s="651"/>
      <c r="E793" s="651"/>
      <c r="F793" s="651"/>
      <c r="G793" s="651"/>
      <c r="H793" s="651"/>
      <c r="I793" s="651"/>
      <c r="J793" s="651"/>
      <c r="K793" s="651"/>
      <c r="L793" s="651"/>
      <c r="M793" s="651"/>
      <c r="N793" s="651"/>
      <c r="O793" s="651"/>
      <c r="P793" s="651"/>
      <c r="Q793" s="651"/>
      <c r="R793" s="651"/>
      <c r="S793" s="651"/>
      <c r="T793" s="651"/>
      <c r="U793" s="651"/>
      <c r="V793" s="651"/>
      <c r="W793" s="651"/>
      <c r="X793" s="651"/>
      <c r="Y793" s="651"/>
      <c r="Z793" s="651"/>
      <c r="AA793" s="651"/>
      <c r="AB793" s="651"/>
      <c r="AC793" s="651"/>
      <c r="AD793" s="651"/>
      <c r="AE793" s="651"/>
      <c r="AF793" s="651"/>
      <c r="AG793" s="651"/>
      <c r="AH793" s="651"/>
      <c r="AI793" s="651"/>
      <c r="AJ793" s="651"/>
      <c r="AK793" s="651"/>
      <c r="AL793" s="651"/>
      <c r="AM793" s="651"/>
      <c r="AN793" s="651"/>
      <c r="AO793" s="651"/>
      <c r="AP793" s="651"/>
      <c r="AQ793" s="651"/>
      <c r="AR793" s="651"/>
      <c r="AS793" s="651"/>
      <c r="AT793" s="651"/>
      <c r="AU793" s="651"/>
      <c r="AV793" s="651"/>
      <c r="AW793" s="651"/>
      <c r="AX793" s="651"/>
      <c r="AY793" s="651"/>
      <c r="AZ793" s="651"/>
      <c r="BA793" s="651"/>
      <c r="BB793" s="651"/>
      <c r="BC793" s="651"/>
      <c r="BD793" s="651"/>
      <c r="BE793" s="651"/>
      <c r="BF793" s="651"/>
      <c r="BG793" s="651"/>
      <c r="BH793" s="651"/>
      <c r="BI793" s="651"/>
      <c r="BJ793" s="651"/>
      <c r="BK793" s="651"/>
      <c r="BL793" s="651"/>
      <c r="BM793" s="651"/>
      <c r="BN793" s="651"/>
      <c r="BO793" s="651"/>
      <c r="BP793" s="651"/>
      <c r="BQ793" s="651"/>
      <c r="BR793" s="651"/>
      <c r="BS793" s="651"/>
      <c r="BT793" s="651"/>
      <c r="BU793" s="651"/>
      <c r="BV793" s="651"/>
      <c r="BW793" s="651"/>
      <c r="BX793" s="651"/>
      <c r="BY793" s="651"/>
      <c r="BZ793" s="651"/>
      <c r="CA793" s="651"/>
      <c r="CB793" s="651"/>
      <c r="CC793" s="651"/>
      <c r="CD793" s="651"/>
      <c r="CE793" s="651"/>
      <c r="CF793" s="651"/>
      <c r="CG793" s="651"/>
      <c r="CH793" s="651"/>
      <c r="CI793" s="651"/>
      <c r="CJ793" s="651"/>
      <c r="CK793" s="651"/>
      <c r="CL793" s="651"/>
      <c r="CM793" s="651"/>
      <c r="CN793" s="651"/>
      <c r="CO793" s="651"/>
      <c r="CP793" s="651"/>
      <c r="CQ793" s="651"/>
      <c r="CR793" s="651"/>
      <c r="CS793" s="651"/>
      <c r="CT793" s="651"/>
      <c r="CU793" s="651"/>
      <c r="CV793" s="651"/>
      <c r="CW793" s="651"/>
      <c r="CX793" s="651"/>
      <c r="CY793" s="651"/>
      <c r="CZ793" s="651"/>
      <c r="DA793" s="651"/>
      <c r="DB793" s="651"/>
      <c r="DC793" s="651"/>
      <c r="DD793" s="651"/>
      <c r="DE793" s="651"/>
      <c r="DF793" s="651"/>
      <c r="DG793" s="651"/>
      <c r="DH793" s="651"/>
      <c r="DI793" s="651"/>
      <c r="DJ793" s="651"/>
      <c r="DK793" s="651"/>
      <c r="DL793" s="651"/>
      <c r="DM793" s="651"/>
      <c r="DN793" s="651"/>
      <c r="DO793" s="651"/>
      <c r="DP793" s="651"/>
      <c r="DQ793" s="651"/>
      <c r="DR793" s="651"/>
      <c r="DS793" s="651"/>
      <c r="DT793" s="651"/>
      <c r="DU793" s="651"/>
      <c r="DV793" s="651"/>
      <c r="DW793" s="651"/>
      <c r="DX793" s="651"/>
      <c r="DY793" s="651"/>
    </row>
    <row r="794" ht="12.0" customHeight="1">
      <c r="A794" s="651"/>
      <c r="B794" s="651"/>
      <c r="C794" s="651"/>
      <c r="D794" s="651"/>
      <c r="E794" s="651"/>
      <c r="F794" s="651"/>
      <c r="G794" s="651"/>
      <c r="H794" s="651"/>
      <c r="I794" s="651"/>
      <c r="J794" s="651"/>
      <c r="K794" s="651"/>
      <c r="L794" s="651"/>
      <c r="M794" s="651"/>
      <c r="N794" s="651"/>
      <c r="O794" s="651"/>
      <c r="P794" s="651"/>
      <c r="Q794" s="651"/>
      <c r="R794" s="651"/>
      <c r="S794" s="651"/>
      <c r="T794" s="651"/>
      <c r="U794" s="651"/>
      <c r="V794" s="651"/>
      <c r="W794" s="651"/>
      <c r="X794" s="651"/>
      <c r="Y794" s="651"/>
      <c r="Z794" s="651"/>
      <c r="AA794" s="651"/>
      <c r="AB794" s="651"/>
      <c r="AC794" s="651"/>
      <c r="AD794" s="651"/>
      <c r="AE794" s="651"/>
      <c r="AF794" s="651"/>
      <c r="AG794" s="651"/>
      <c r="AH794" s="651"/>
      <c r="AI794" s="651"/>
      <c r="AJ794" s="651"/>
      <c r="AK794" s="651"/>
      <c r="AL794" s="651"/>
      <c r="AM794" s="651"/>
      <c r="AN794" s="651"/>
      <c r="AO794" s="651"/>
      <c r="AP794" s="651"/>
      <c r="AQ794" s="651"/>
      <c r="AR794" s="651"/>
      <c r="AS794" s="651"/>
      <c r="AT794" s="651"/>
      <c r="AU794" s="651"/>
      <c r="AV794" s="651"/>
      <c r="AW794" s="651"/>
      <c r="AX794" s="651"/>
      <c r="AY794" s="651"/>
      <c r="AZ794" s="651"/>
      <c r="BA794" s="651"/>
      <c r="BB794" s="651"/>
      <c r="BC794" s="651"/>
      <c r="BD794" s="651"/>
      <c r="BE794" s="651"/>
      <c r="BF794" s="651"/>
      <c r="BG794" s="651"/>
      <c r="BH794" s="651"/>
      <c r="BI794" s="651"/>
      <c r="BJ794" s="651"/>
      <c r="BK794" s="651"/>
      <c r="BL794" s="651"/>
      <c r="BM794" s="651"/>
      <c r="BN794" s="651"/>
      <c r="BO794" s="651"/>
      <c r="BP794" s="651"/>
      <c r="BQ794" s="651"/>
      <c r="BR794" s="651"/>
      <c r="BS794" s="651"/>
      <c r="BT794" s="651"/>
      <c r="BU794" s="651"/>
      <c r="BV794" s="651"/>
      <c r="BW794" s="651"/>
      <c r="BX794" s="651"/>
      <c r="BY794" s="651"/>
      <c r="BZ794" s="651"/>
      <c r="CA794" s="651"/>
      <c r="CB794" s="651"/>
      <c r="CC794" s="651"/>
      <c r="CD794" s="651"/>
      <c r="CE794" s="651"/>
      <c r="CF794" s="651"/>
      <c r="CG794" s="651"/>
      <c r="CH794" s="651"/>
      <c r="CI794" s="651"/>
      <c r="CJ794" s="651"/>
      <c r="CK794" s="651"/>
      <c r="CL794" s="651"/>
      <c r="CM794" s="651"/>
      <c r="CN794" s="651"/>
      <c r="CO794" s="651"/>
      <c r="CP794" s="651"/>
      <c r="CQ794" s="651"/>
      <c r="CR794" s="651"/>
      <c r="CS794" s="651"/>
      <c r="CT794" s="651"/>
      <c r="CU794" s="651"/>
      <c r="CV794" s="651"/>
      <c r="CW794" s="651"/>
      <c r="CX794" s="651"/>
      <c r="CY794" s="651"/>
      <c r="CZ794" s="651"/>
      <c r="DA794" s="651"/>
      <c r="DB794" s="651"/>
      <c r="DC794" s="651"/>
      <c r="DD794" s="651"/>
      <c r="DE794" s="651"/>
      <c r="DF794" s="651"/>
      <c r="DG794" s="651"/>
      <c r="DH794" s="651"/>
      <c r="DI794" s="651"/>
      <c r="DJ794" s="651"/>
      <c r="DK794" s="651"/>
      <c r="DL794" s="651"/>
      <c r="DM794" s="651"/>
      <c r="DN794" s="651"/>
      <c r="DO794" s="651"/>
      <c r="DP794" s="651"/>
      <c r="DQ794" s="651"/>
      <c r="DR794" s="651"/>
      <c r="DS794" s="651"/>
      <c r="DT794" s="651"/>
      <c r="DU794" s="651"/>
      <c r="DV794" s="651"/>
      <c r="DW794" s="651"/>
      <c r="DX794" s="651"/>
      <c r="DY794" s="651"/>
    </row>
    <row r="795" ht="12.0" customHeight="1">
      <c r="A795" s="651"/>
      <c r="B795" s="651"/>
      <c r="C795" s="651"/>
      <c r="D795" s="651"/>
      <c r="E795" s="651"/>
      <c r="F795" s="651"/>
      <c r="G795" s="651"/>
      <c r="H795" s="651"/>
      <c r="I795" s="651"/>
      <c r="J795" s="651"/>
      <c r="K795" s="651"/>
      <c r="L795" s="651"/>
      <c r="M795" s="651"/>
      <c r="N795" s="651"/>
      <c r="O795" s="651"/>
      <c r="P795" s="651"/>
      <c r="Q795" s="651"/>
      <c r="R795" s="651"/>
      <c r="S795" s="651"/>
      <c r="T795" s="651"/>
      <c r="U795" s="651"/>
      <c r="V795" s="651"/>
      <c r="W795" s="651"/>
      <c r="X795" s="651"/>
      <c r="Y795" s="651"/>
      <c r="Z795" s="651"/>
      <c r="AA795" s="651"/>
      <c r="AB795" s="651"/>
      <c r="AC795" s="651"/>
      <c r="AD795" s="651"/>
      <c r="AE795" s="651"/>
      <c r="AF795" s="651"/>
      <c r="AG795" s="651"/>
      <c r="AH795" s="651"/>
      <c r="AI795" s="651"/>
      <c r="AJ795" s="651"/>
      <c r="AK795" s="651"/>
      <c r="AL795" s="651"/>
      <c r="AM795" s="651"/>
      <c r="AN795" s="651"/>
      <c r="AO795" s="651"/>
      <c r="AP795" s="651"/>
      <c r="AQ795" s="651"/>
      <c r="AR795" s="651"/>
      <c r="AS795" s="651"/>
      <c r="AT795" s="651"/>
      <c r="AU795" s="651"/>
      <c r="AV795" s="651"/>
      <c r="AW795" s="651"/>
      <c r="AX795" s="651"/>
      <c r="AY795" s="651"/>
      <c r="AZ795" s="651"/>
      <c r="BA795" s="651"/>
      <c r="BB795" s="651"/>
      <c r="BC795" s="651"/>
      <c r="BD795" s="651"/>
      <c r="BE795" s="651"/>
      <c r="BF795" s="651"/>
      <c r="BG795" s="651"/>
      <c r="BH795" s="651"/>
      <c r="BI795" s="651"/>
      <c r="BJ795" s="651"/>
      <c r="BK795" s="651"/>
      <c r="BL795" s="651"/>
      <c r="BM795" s="651"/>
      <c r="BN795" s="651"/>
      <c r="BO795" s="651"/>
      <c r="BP795" s="651"/>
      <c r="BQ795" s="651"/>
      <c r="BR795" s="651"/>
      <c r="BS795" s="651"/>
      <c r="BT795" s="651"/>
      <c r="BU795" s="651"/>
      <c r="BV795" s="651"/>
      <c r="BW795" s="651"/>
      <c r="BX795" s="651"/>
      <c r="BY795" s="651"/>
      <c r="BZ795" s="651"/>
      <c r="CA795" s="651"/>
      <c r="CB795" s="651"/>
      <c r="CC795" s="651"/>
      <c r="CD795" s="651"/>
      <c r="CE795" s="651"/>
      <c r="CF795" s="651"/>
      <c r="CG795" s="651"/>
      <c r="CH795" s="651"/>
      <c r="CI795" s="651"/>
      <c r="CJ795" s="651"/>
      <c r="CK795" s="651"/>
      <c r="CL795" s="651"/>
      <c r="CM795" s="651"/>
      <c r="CN795" s="651"/>
      <c r="CO795" s="651"/>
      <c r="CP795" s="651"/>
      <c r="CQ795" s="651"/>
      <c r="CR795" s="651"/>
      <c r="CS795" s="651"/>
      <c r="CT795" s="651"/>
      <c r="CU795" s="651"/>
      <c r="CV795" s="651"/>
      <c r="CW795" s="651"/>
      <c r="CX795" s="651"/>
      <c r="CY795" s="651"/>
      <c r="CZ795" s="651"/>
      <c r="DA795" s="651"/>
      <c r="DB795" s="651"/>
      <c r="DC795" s="651"/>
      <c r="DD795" s="651"/>
      <c r="DE795" s="651"/>
      <c r="DF795" s="651"/>
      <c r="DG795" s="651"/>
      <c r="DH795" s="651"/>
      <c r="DI795" s="651"/>
      <c r="DJ795" s="651"/>
      <c r="DK795" s="651"/>
      <c r="DL795" s="651"/>
      <c r="DM795" s="651"/>
      <c r="DN795" s="651"/>
      <c r="DO795" s="651"/>
      <c r="DP795" s="651"/>
      <c r="DQ795" s="651"/>
      <c r="DR795" s="651"/>
      <c r="DS795" s="651"/>
      <c r="DT795" s="651"/>
      <c r="DU795" s="651"/>
      <c r="DV795" s="651"/>
      <c r="DW795" s="651"/>
      <c r="DX795" s="651"/>
      <c r="DY795" s="651"/>
    </row>
    <row r="796" ht="12.0" customHeight="1">
      <c r="A796" s="651"/>
      <c r="B796" s="651"/>
      <c r="C796" s="651"/>
      <c r="D796" s="651"/>
      <c r="E796" s="651"/>
      <c r="F796" s="651"/>
      <c r="G796" s="651"/>
      <c r="H796" s="651"/>
      <c r="I796" s="651"/>
      <c r="J796" s="651"/>
      <c r="K796" s="651"/>
      <c r="L796" s="651"/>
      <c r="M796" s="651"/>
      <c r="N796" s="651"/>
      <c r="O796" s="651"/>
      <c r="P796" s="651"/>
      <c r="Q796" s="651"/>
      <c r="R796" s="651"/>
      <c r="S796" s="651"/>
      <c r="T796" s="651"/>
      <c r="U796" s="651"/>
      <c r="V796" s="651"/>
      <c r="W796" s="651"/>
      <c r="X796" s="651"/>
      <c r="Y796" s="651"/>
      <c r="Z796" s="651"/>
      <c r="AA796" s="651"/>
      <c r="AB796" s="651"/>
      <c r="AC796" s="651"/>
      <c r="AD796" s="651"/>
      <c r="AE796" s="651"/>
      <c r="AF796" s="651"/>
      <c r="AG796" s="651"/>
      <c r="AH796" s="651"/>
      <c r="AI796" s="651"/>
      <c r="AJ796" s="651"/>
      <c r="AK796" s="651"/>
      <c r="AL796" s="651"/>
      <c r="AM796" s="651"/>
      <c r="AN796" s="651"/>
      <c r="AO796" s="651"/>
      <c r="AP796" s="651"/>
      <c r="AQ796" s="651"/>
      <c r="AR796" s="651"/>
      <c r="AS796" s="651"/>
      <c r="AT796" s="651"/>
      <c r="AU796" s="651"/>
      <c r="AV796" s="651"/>
      <c r="AW796" s="651"/>
      <c r="AX796" s="651"/>
      <c r="AY796" s="651"/>
      <c r="AZ796" s="651"/>
      <c r="BA796" s="651"/>
      <c r="BB796" s="651"/>
      <c r="BC796" s="651"/>
      <c r="BD796" s="651"/>
      <c r="BE796" s="651"/>
      <c r="BF796" s="651"/>
      <c r="BG796" s="651"/>
      <c r="BH796" s="651"/>
      <c r="BI796" s="651"/>
      <c r="BJ796" s="651"/>
      <c r="BK796" s="651"/>
      <c r="BL796" s="651"/>
      <c r="BM796" s="651"/>
      <c r="BN796" s="651"/>
      <c r="BO796" s="651"/>
      <c r="BP796" s="651"/>
      <c r="BQ796" s="651"/>
      <c r="BR796" s="651"/>
      <c r="BS796" s="651"/>
      <c r="BT796" s="651"/>
      <c r="BU796" s="651"/>
      <c r="BV796" s="651"/>
      <c r="BW796" s="651"/>
      <c r="BX796" s="651"/>
      <c r="BY796" s="651"/>
      <c r="BZ796" s="651"/>
      <c r="CA796" s="651"/>
      <c r="CB796" s="651"/>
      <c r="CC796" s="651"/>
      <c r="CD796" s="651"/>
      <c r="CE796" s="651"/>
      <c r="CF796" s="651"/>
      <c r="CG796" s="651"/>
      <c r="CH796" s="651"/>
      <c r="CI796" s="651"/>
      <c r="CJ796" s="651"/>
      <c r="CK796" s="651"/>
      <c r="CL796" s="651"/>
      <c r="CM796" s="651"/>
      <c r="CN796" s="651"/>
      <c r="CO796" s="651"/>
      <c r="CP796" s="651"/>
      <c r="CQ796" s="651"/>
      <c r="CR796" s="651"/>
      <c r="CS796" s="651"/>
      <c r="CT796" s="651"/>
      <c r="CU796" s="651"/>
      <c r="CV796" s="651"/>
      <c r="CW796" s="651"/>
      <c r="CX796" s="651"/>
      <c r="CY796" s="651"/>
      <c r="CZ796" s="651"/>
      <c r="DA796" s="651"/>
      <c r="DB796" s="651"/>
      <c r="DC796" s="651"/>
      <c r="DD796" s="651"/>
      <c r="DE796" s="651"/>
      <c r="DF796" s="651"/>
      <c r="DG796" s="651"/>
      <c r="DH796" s="651"/>
      <c r="DI796" s="651"/>
      <c r="DJ796" s="651"/>
      <c r="DK796" s="651"/>
      <c r="DL796" s="651"/>
      <c r="DM796" s="651"/>
      <c r="DN796" s="651"/>
      <c r="DO796" s="651"/>
      <c r="DP796" s="651"/>
      <c r="DQ796" s="651"/>
      <c r="DR796" s="651"/>
      <c r="DS796" s="651"/>
      <c r="DT796" s="651"/>
      <c r="DU796" s="651"/>
      <c r="DV796" s="651"/>
      <c r="DW796" s="651"/>
      <c r="DX796" s="651"/>
      <c r="DY796" s="651"/>
    </row>
    <row r="797" ht="12.0" customHeight="1">
      <c r="A797" s="651"/>
      <c r="B797" s="651"/>
      <c r="C797" s="651"/>
      <c r="D797" s="651"/>
      <c r="E797" s="651"/>
      <c r="F797" s="651"/>
      <c r="G797" s="651"/>
      <c r="H797" s="651"/>
      <c r="I797" s="651"/>
      <c r="J797" s="651"/>
      <c r="K797" s="651"/>
      <c r="L797" s="651"/>
      <c r="M797" s="651"/>
      <c r="N797" s="651"/>
      <c r="O797" s="651"/>
      <c r="P797" s="651"/>
      <c r="Q797" s="651"/>
      <c r="R797" s="651"/>
      <c r="S797" s="651"/>
      <c r="T797" s="651"/>
      <c r="U797" s="651"/>
      <c r="V797" s="651"/>
      <c r="W797" s="651"/>
      <c r="X797" s="651"/>
      <c r="Y797" s="651"/>
      <c r="Z797" s="651"/>
      <c r="AA797" s="651"/>
      <c r="AB797" s="651"/>
      <c r="AC797" s="651"/>
      <c r="AD797" s="651"/>
      <c r="AE797" s="651"/>
      <c r="AF797" s="651"/>
      <c r="AG797" s="651"/>
      <c r="AH797" s="651"/>
      <c r="AI797" s="651"/>
      <c r="AJ797" s="651"/>
      <c r="AK797" s="651"/>
      <c r="AL797" s="651"/>
      <c r="AM797" s="651"/>
      <c r="AN797" s="651"/>
      <c r="AO797" s="651"/>
      <c r="AP797" s="651"/>
      <c r="AQ797" s="651"/>
      <c r="AR797" s="651"/>
      <c r="AS797" s="651"/>
      <c r="AT797" s="651"/>
      <c r="AU797" s="651"/>
      <c r="AV797" s="651"/>
      <c r="AW797" s="651"/>
      <c r="AX797" s="651"/>
      <c r="AY797" s="651"/>
      <c r="AZ797" s="651"/>
      <c r="BA797" s="651"/>
      <c r="BB797" s="651"/>
      <c r="BC797" s="651"/>
      <c r="BD797" s="651"/>
      <c r="BE797" s="651"/>
      <c r="BF797" s="651"/>
      <c r="BG797" s="651"/>
      <c r="BH797" s="651"/>
      <c r="BI797" s="651"/>
      <c r="BJ797" s="651"/>
      <c r="BK797" s="651"/>
      <c r="BL797" s="651"/>
      <c r="BM797" s="651"/>
      <c r="BN797" s="651"/>
      <c r="BO797" s="651"/>
      <c r="BP797" s="651"/>
      <c r="BQ797" s="651"/>
      <c r="BR797" s="651"/>
      <c r="BS797" s="651"/>
      <c r="BT797" s="651"/>
      <c r="BU797" s="651"/>
      <c r="BV797" s="651"/>
      <c r="BW797" s="651"/>
      <c r="BX797" s="651"/>
      <c r="BY797" s="651"/>
      <c r="BZ797" s="651"/>
      <c r="CA797" s="651"/>
      <c r="CB797" s="651"/>
      <c r="CC797" s="651"/>
      <c r="CD797" s="651"/>
      <c r="CE797" s="651"/>
      <c r="CF797" s="651"/>
      <c r="CG797" s="651"/>
      <c r="CH797" s="651"/>
      <c r="CI797" s="651"/>
      <c r="CJ797" s="651"/>
      <c r="CK797" s="651"/>
      <c r="CL797" s="651"/>
      <c r="CM797" s="651"/>
      <c r="CN797" s="651"/>
      <c r="CO797" s="651"/>
      <c r="CP797" s="651"/>
      <c r="CQ797" s="651"/>
      <c r="CR797" s="651"/>
      <c r="CS797" s="651"/>
      <c r="CT797" s="651"/>
      <c r="CU797" s="651"/>
      <c r="CV797" s="651"/>
      <c r="CW797" s="651"/>
      <c r="CX797" s="651"/>
      <c r="CY797" s="651"/>
      <c r="CZ797" s="651"/>
      <c r="DA797" s="651"/>
      <c r="DB797" s="651"/>
      <c r="DC797" s="651"/>
      <c r="DD797" s="651"/>
      <c r="DE797" s="651"/>
      <c r="DF797" s="651"/>
      <c r="DG797" s="651"/>
      <c r="DH797" s="651"/>
      <c r="DI797" s="651"/>
      <c r="DJ797" s="651"/>
      <c r="DK797" s="651"/>
      <c r="DL797" s="651"/>
      <c r="DM797" s="651"/>
      <c r="DN797" s="651"/>
      <c r="DO797" s="651"/>
      <c r="DP797" s="651"/>
      <c r="DQ797" s="651"/>
      <c r="DR797" s="651"/>
      <c r="DS797" s="651"/>
      <c r="DT797" s="651"/>
      <c r="DU797" s="651"/>
      <c r="DV797" s="651"/>
      <c r="DW797" s="651"/>
      <c r="DX797" s="651"/>
      <c r="DY797" s="651"/>
    </row>
    <row r="798" ht="12.0" customHeight="1">
      <c r="A798" s="651"/>
      <c r="B798" s="651"/>
      <c r="C798" s="651"/>
      <c r="D798" s="651"/>
      <c r="E798" s="651"/>
      <c r="F798" s="651"/>
      <c r="G798" s="651"/>
      <c r="H798" s="651"/>
      <c r="I798" s="651"/>
      <c r="J798" s="651"/>
      <c r="K798" s="651"/>
      <c r="L798" s="651"/>
      <c r="M798" s="651"/>
      <c r="N798" s="651"/>
      <c r="O798" s="651"/>
      <c r="P798" s="651"/>
      <c r="Q798" s="651"/>
      <c r="R798" s="651"/>
      <c r="S798" s="651"/>
      <c r="T798" s="651"/>
      <c r="U798" s="651"/>
      <c r="V798" s="651"/>
      <c r="W798" s="651"/>
      <c r="X798" s="651"/>
      <c r="Y798" s="651"/>
      <c r="Z798" s="651"/>
      <c r="AA798" s="651"/>
      <c r="AB798" s="651"/>
      <c r="AC798" s="651"/>
      <c r="AD798" s="651"/>
      <c r="AE798" s="651"/>
      <c r="AF798" s="651"/>
      <c r="AG798" s="651"/>
      <c r="AH798" s="651"/>
      <c r="AI798" s="651"/>
      <c r="AJ798" s="651"/>
      <c r="AK798" s="651"/>
      <c r="AL798" s="651"/>
      <c r="AM798" s="651"/>
      <c r="AN798" s="651"/>
      <c r="AO798" s="651"/>
      <c r="AP798" s="651"/>
      <c r="AQ798" s="651"/>
      <c r="AR798" s="651"/>
      <c r="AS798" s="651"/>
      <c r="AT798" s="651"/>
      <c r="AU798" s="651"/>
      <c r="AV798" s="651"/>
      <c r="AW798" s="651"/>
      <c r="AX798" s="651"/>
      <c r="AY798" s="651"/>
      <c r="AZ798" s="651"/>
      <c r="BA798" s="651"/>
      <c r="BB798" s="651"/>
      <c r="BC798" s="651"/>
      <c r="BD798" s="651"/>
      <c r="BE798" s="651"/>
      <c r="BF798" s="651"/>
      <c r="BG798" s="651"/>
      <c r="BH798" s="651"/>
      <c r="BI798" s="651"/>
      <c r="BJ798" s="651"/>
      <c r="BK798" s="651"/>
      <c r="BL798" s="651"/>
      <c r="BM798" s="651"/>
      <c r="BN798" s="651"/>
      <c r="BO798" s="651"/>
      <c r="BP798" s="651"/>
      <c r="BQ798" s="651"/>
      <c r="BR798" s="651"/>
      <c r="BS798" s="651"/>
      <c r="BT798" s="651"/>
      <c r="BU798" s="651"/>
      <c r="BV798" s="651"/>
      <c r="BW798" s="651"/>
      <c r="BX798" s="651"/>
      <c r="BY798" s="651"/>
      <c r="BZ798" s="651"/>
      <c r="CA798" s="651"/>
      <c r="CB798" s="651"/>
      <c r="CC798" s="651"/>
      <c r="CD798" s="651"/>
      <c r="CE798" s="651"/>
      <c r="CF798" s="651"/>
      <c r="CG798" s="651"/>
      <c r="CH798" s="651"/>
      <c r="CI798" s="651"/>
      <c r="CJ798" s="651"/>
      <c r="CK798" s="651"/>
      <c r="CL798" s="651"/>
      <c r="CM798" s="651"/>
      <c r="CN798" s="651"/>
      <c r="CO798" s="651"/>
      <c r="CP798" s="651"/>
      <c r="CQ798" s="651"/>
      <c r="CR798" s="651"/>
      <c r="CS798" s="651"/>
      <c r="CT798" s="651"/>
      <c r="CU798" s="651"/>
      <c r="CV798" s="651"/>
      <c r="CW798" s="651"/>
      <c r="CX798" s="651"/>
      <c r="CY798" s="651"/>
      <c r="CZ798" s="651"/>
      <c r="DA798" s="651"/>
      <c r="DB798" s="651"/>
      <c r="DC798" s="651"/>
      <c r="DD798" s="651"/>
      <c r="DE798" s="651"/>
      <c r="DF798" s="651"/>
      <c r="DG798" s="651"/>
      <c r="DH798" s="651"/>
      <c r="DI798" s="651"/>
      <c r="DJ798" s="651"/>
      <c r="DK798" s="651"/>
      <c r="DL798" s="651"/>
      <c r="DM798" s="651"/>
      <c r="DN798" s="651"/>
      <c r="DO798" s="651"/>
      <c r="DP798" s="651"/>
      <c r="DQ798" s="651"/>
      <c r="DR798" s="651"/>
      <c r="DS798" s="651"/>
      <c r="DT798" s="651"/>
      <c r="DU798" s="651"/>
      <c r="DV798" s="651"/>
      <c r="DW798" s="651"/>
      <c r="DX798" s="651"/>
      <c r="DY798" s="651"/>
    </row>
    <row r="799" ht="12.0" customHeight="1">
      <c r="A799" s="651"/>
      <c r="B799" s="651"/>
      <c r="C799" s="651"/>
      <c r="D799" s="651"/>
      <c r="E799" s="651"/>
      <c r="F799" s="651"/>
      <c r="G799" s="651"/>
      <c r="H799" s="651"/>
      <c r="I799" s="651"/>
      <c r="J799" s="651"/>
      <c r="K799" s="651"/>
      <c r="L799" s="651"/>
      <c r="M799" s="651"/>
      <c r="N799" s="651"/>
      <c r="O799" s="651"/>
      <c r="P799" s="651"/>
      <c r="Q799" s="651"/>
      <c r="R799" s="651"/>
      <c r="S799" s="651"/>
      <c r="T799" s="651"/>
      <c r="U799" s="651"/>
      <c r="V799" s="651"/>
      <c r="W799" s="651"/>
      <c r="X799" s="651"/>
      <c r="Y799" s="651"/>
      <c r="Z799" s="651"/>
      <c r="AA799" s="651"/>
      <c r="AB799" s="651"/>
      <c r="AC799" s="651"/>
      <c r="AD799" s="651"/>
      <c r="AE799" s="651"/>
      <c r="AF799" s="651"/>
      <c r="AG799" s="651"/>
      <c r="AH799" s="651"/>
      <c r="AI799" s="651"/>
      <c r="AJ799" s="651"/>
      <c r="AK799" s="651"/>
      <c r="AL799" s="651"/>
      <c r="AM799" s="651"/>
      <c r="AN799" s="651"/>
      <c r="AO799" s="651"/>
      <c r="AP799" s="651"/>
      <c r="AQ799" s="651"/>
      <c r="AR799" s="651"/>
      <c r="AS799" s="651"/>
      <c r="AT799" s="651"/>
      <c r="AU799" s="651"/>
      <c r="AV799" s="651"/>
      <c r="AW799" s="651"/>
      <c r="AX799" s="651"/>
      <c r="AY799" s="651"/>
      <c r="AZ799" s="651"/>
      <c r="BA799" s="651"/>
      <c r="BB799" s="651"/>
      <c r="BC799" s="651"/>
      <c r="BD799" s="651"/>
      <c r="BE799" s="651"/>
      <c r="BF799" s="651"/>
      <c r="BG799" s="651"/>
      <c r="BH799" s="651"/>
      <c r="BI799" s="651"/>
      <c r="BJ799" s="651"/>
      <c r="BK799" s="651"/>
      <c r="BL799" s="651"/>
      <c r="BM799" s="651"/>
      <c r="BN799" s="651"/>
      <c r="BO799" s="651"/>
      <c r="BP799" s="651"/>
      <c r="BQ799" s="651"/>
      <c r="BR799" s="651"/>
      <c r="BS799" s="651"/>
      <c r="BT799" s="651"/>
      <c r="BU799" s="651"/>
      <c r="BV799" s="651"/>
      <c r="BW799" s="651"/>
      <c r="BX799" s="651"/>
      <c r="BY799" s="651"/>
      <c r="BZ799" s="651"/>
      <c r="CA799" s="651"/>
      <c r="CB799" s="651"/>
      <c r="CC799" s="651"/>
      <c r="CD799" s="651"/>
      <c r="CE799" s="651"/>
      <c r="CF799" s="651"/>
      <c r="CG799" s="651"/>
      <c r="CH799" s="651"/>
      <c r="CI799" s="651"/>
      <c r="CJ799" s="651"/>
      <c r="CK799" s="651"/>
      <c r="CL799" s="651"/>
      <c r="CM799" s="651"/>
      <c r="CN799" s="651"/>
      <c r="CO799" s="651"/>
      <c r="CP799" s="651"/>
      <c r="CQ799" s="651"/>
      <c r="CR799" s="651"/>
      <c r="CS799" s="651"/>
      <c r="CT799" s="651"/>
      <c r="CU799" s="651"/>
      <c r="CV799" s="651"/>
      <c r="CW799" s="651"/>
      <c r="CX799" s="651"/>
      <c r="CY799" s="651"/>
      <c r="CZ799" s="651"/>
      <c r="DA799" s="651"/>
      <c r="DB799" s="651"/>
      <c r="DC799" s="651"/>
      <c r="DD799" s="651"/>
      <c r="DE799" s="651"/>
      <c r="DF799" s="651"/>
      <c r="DG799" s="651"/>
      <c r="DH799" s="651"/>
      <c r="DI799" s="651"/>
      <c r="DJ799" s="651"/>
      <c r="DK799" s="651"/>
      <c r="DL799" s="651"/>
      <c r="DM799" s="651"/>
      <c r="DN799" s="651"/>
      <c r="DO799" s="651"/>
      <c r="DP799" s="651"/>
      <c r="DQ799" s="651"/>
      <c r="DR799" s="651"/>
      <c r="DS799" s="651"/>
      <c r="DT799" s="651"/>
      <c r="DU799" s="651"/>
      <c r="DV799" s="651"/>
      <c r="DW799" s="651"/>
      <c r="DX799" s="651"/>
      <c r="DY799" s="651"/>
    </row>
    <row r="800" ht="12.0" customHeight="1">
      <c r="A800" s="651"/>
      <c r="B800" s="651"/>
      <c r="C800" s="651"/>
      <c r="D800" s="651"/>
      <c r="E800" s="651"/>
      <c r="F800" s="651"/>
      <c r="G800" s="651"/>
      <c r="H800" s="651"/>
      <c r="I800" s="651"/>
      <c r="J800" s="651"/>
      <c r="K800" s="651"/>
      <c r="L800" s="651"/>
      <c r="M800" s="651"/>
      <c r="N800" s="651"/>
      <c r="O800" s="651"/>
      <c r="P800" s="651"/>
      <c r="Q800" s="651"/>
      <c r="R800" s="651"/>
      <c r="S800" s="651"/>
      <c r="T800" s="651"/>
      <c r="U800" s="651"/>
      <c r="V800" s="651"/>
      <c r="W800" s="651"/>
      <c r="X800" s="651"/>
      <c r="Y800" s="651"/>
      <c r="Z800" s="651"/>
      <c r="AA800" s="651"/>
      <c r="AB800" s="651"/>
      <c r="AC800" s="651"/>
      <c r="AD800" s="651"/>
      <c r="AE800" s="651"/>
      <c r="AF800" s="651"/>
      <c r="AG800" s="651"/>
      <c r="AH800" s="651"/>
      <c r="AI800" s="651"/>
      <c r="AJ800" s="651"/>
      <c r="AK800" s="651"/>
      <c r="AL800" s="651"/>
      <c r="AM800" s="651"/>
      <c r="AN800" s="651"/>
      <c r="AO800" s="651"/>
      <c r="AP800" s="651"/>
      <c r="AQ800" s="651"/>
      <c r="AR800" s="651"/>
      <c r="AS800" s="651"/>
      <c r="AT800" s="651"/>
      <c r="AU800" s="651"/>
      <c r="AV800" s="651"/>
      <c r="AW800" s="651"/>
      <c r="AX800" s="651"/>
      <c r="AY800" s="651"/>
      <c r="AZ800" s="651"/>
      <c r="BA800" s="651"/>
      <c r="BB800" s="651"/>
      <c r="BC800" s="651"/>
      <c r="BD800" s="651"/>
      <c r="BE800" s="651"/>
      <c r="BF800" s="651"/>
      <c r="BG800" s="651"/>
      <c r="BH800" s="651"/>
      <c r="BI800" s="651"/>
      <c r="BJ800" s="651"/>
      <c r="BK800" s="651"/>
      <c r="BL800" s="651"/>
      <c r="BM800" s="651"/>
      <c r="BN800" s="651"/>
      <c r="BO800" s="651"/>
      <c r="BP800" s="651"/>
      <c r="BQ800" s="651"/>
      <c r="BR800" s="651"/>
      <c r="BS800" s="651"/>
      <c r="BT800" s="651"/>
      <c r="BU800" s="651"/>
      <c r="BV800" s="651"/>
      <c r="BW800" s="651"/>
      <c r="BX800" s="651"/>
      <c r="BY800" s="651"/>
      <c r="BZ800" s="651"/>
      <c r="CA800" s="651"/>
      <c r="CB800" s="651"/>
      <c r="CC800" s="651"/>
      <c r="CD800" s="651"/>
      <c r="CE800" s="651"/>
      <c r="CF800" s="651"/>
      <c r="CG800" s="651"/>
      <c r="CH800" s="651"/>
      <c r="CI800" s="651"/>
      <c r="CJ800" s="651"/>
      <c r="CK800" s="651"/>
      <c r="CL800" s="651"/>
      <c r="CM800" s="651"/>
      <c r="CN800" s="651"/>
      <c r="CO800" s="651"/>
      <c r="CP800" s="651"/>
      <c r="CQ800" s="651"/>
      <c r="CR800" s="651"/>
      <c r="CS800" s="651"/>
      <c r="CT800" s="651"/>
      <c r="CU800" s="651"/>
      <c r="CV800" s="651"/>
      <c r="CW800" s="651"/>
      <c r="CX800" s="651"/>
      <c r="CY800" s="651"/>
      <c r="CZ800" s="651"/>
      <c r="DA800" s="651"/>
      <c r="DB800" s="651"/>
      <c r="DC800" s="651"/>
      <c r="DD800" s="651"/>
      <c r="DE800" s="651"/>
      <c r="DF800" s="651"/>
      <c r="DG800" s="651"/>
      <c r="DH800" s="651"/>
      <c r="DI800" s="651"/>
      <c r="DJ800" s="651"/>
      <c r="DK800" s="651"/>
      <c r="DL800" s="651"/>
      <c r="DM800" s="651"/>
      <c r="DN800" s="651"/>
      <c r="DO800" s="651"/>
      <c r="DP800" s="651"/>
      <c r="DQ800" s="651"/>
      <c r="DR800" s="651"/>
      <c r="DS800" s="651"/>
      <c r="DT800" s="651"/>
      <c r="DU800" s="651"/>
      <c r="DV800" s="651"/>
      <c r="DW800" s="651"/>
      <c r="DX800" s="651"/>
      <c r="DY800" s="651"/>
    </row>
    <row r="801" ht="12.0" customHeight="1">
      <c r="A801" s="651"/>
      <c r="B801" s="651"/>
      <c r="C801" s="651"/>
      <c r="D801" s="651"/>
      <c r="E801" s="651"/>
      <c r="F801" s="651"/>
      <c r="G801" s="651"/>
      <c r="H801" s="651"/>
      <c r="I801" s="651"/>
      <c r="J801" s="651"/>
      <c r="K801" s="651"/>
      <c r="L801" s="651"/>
      <c r="M801" s="651"/>
      <c r="N801" s="651"/>
      <c r="O801" s="651"/>
      <c r="P801" s="651"/>
      <c r="Q801" s="651"/>
      <c r="R801" s="651"/>
      <c r="S801" s="651"/>
      <c r="T801" s="651"/>
      <c r="U801" s="651"/>
      <c r="V801" s="651"/>
      <c r="W801" s="651"/>
      <c r="X801" s="651"/>
      <c r="Y801" s="651"/>
      <c r="Z801" s="651"/>
      <c r="AA801" s="651"/>
      <c r="AB801" s="651"/>
      <c r="AC801" s="651"/>
      <c r="AD801" s="651"/>
      <c r="AE801" s="651"/>
      <c r="AF801" s="651"/>
      <c r="AG801" s="651"/>
      <c r="AH801" s="651"/>
      <c r="AI801" s="651"/>
      <c r="AJ801" s="651"/>
      <c r="AK801" s="651"/>
      <c r="AL801" s="651"/>
      <c r="AM801" s="651"/>
      <c r="AN801" s="651"/>
      <c r="AO801" s="651"/>
      <c r="AP801" s="651"/>
      <c r="AQ801" s="651"/>
      <c r="AR801" s="651"/>
      <c r="AS801" s="651"/>
      <c r="AT801" s="651"/>
      <c r="AU801" s="651"/>
      <c r="AV801" s="651"/>
      <c r="AW801" s="651"/>
      <c r="AX801" s="651"/>
      <c r="AY801" s="651"/>
      <c r="AZ801" s="651"/>
      <c r="BA801" s="651"/>
      <c r="BB801" s="651"/>
      <c r="BC801" s="651"/>
      <c r="BD801" s="651"/>
      <c r="BE801" s="651"/>
      <c r="BF801" s="651"/>
      <c r="BG801" s="651"/>
      <c r="BH801" s="651"/>
      <c r="BI801" s="651"/>
      <c r="BJ801" s="651"/>
      <c r="BK801" s="651"/>
      <c r="BL801" s="651"/>
      <c r="BM801" s="651"/>
      <c r="BN801" s="651"/>
      <c r="BO801" s="651"/>
      <c r="BP801" s="651"/>
      <c r="BQ801" s="651"/>
      <c r="BR801" s="651"/>
      <c r="BS801" s="651"/>
      <c r="BT801" s="651"/>
      <c r="BU801" s="651"/>
      <c r="BV801" s="651"/>
      <c r="BW801" s="651"/>
      <c r="BX801" s="651"/>
      <c r="BY801" s="651"/>
      <c r="BZ801" s="651"/>
      <c r="CA801" s="651"/>
      <c r="CB801" s="651"/>
      <c r="CC801" s="651"/>
      <c r="CD801" s="651"/>
      <c r="CE801" s="651"/>
      <c r="CF801" s="651"/>
      <c r="CG801" s="651"/>
      <c r="CH801" s="651"/>
      <c r="CI801" s="651"/>
      <c r="CJ801" s="651"/>
      <c r="CK801" s="651"/>
      <c r="CL801" s="651"/>
      <c r="CM801" s="651"/>
      <c r="CN801" s="651"/>
      <c r="CO801" s="651"/>
      <c r="CP801" s="651"/>
      <c r="CQ801" s="651"/>
      <c r="CR801" s="651"/>
      <c r="CS801" s="651"/>
      <c r="CT801" s="651"/>
      <c r="CU801" s="651"/>
      <c r="CV801" s="651"/>
      <c r="CW801" s="651"/>
      <c r="CX801" s="651"/>
      <c r="CY801" s="651"/>
      <c r="CZ801" s="651"/>
      <c r="DA801" s="651"/>
      <c r="DB801" s="651"/>
      <c r="DC801" s="651"/>
      <c r="DD801" s="651"/>
      <c r="DE801" s="651"/>
      <c r="DF801" s="651"/>
      <c r="DG801" s="651"/>
      <c r="DH801" s="651"/>
      <c r="DI801" s="651"/>
      <c r="DJ801" s="651"/>
      <c r="DK801" s="651"/>
      <c r="DL801" s="651"/>
      <c r="DM801" s="651"/>
      <c r="DN801" s="651"/>
      <c r="DO801" s="651"/>
      <c r="DP801" s="651"/>
      <c r="DQ801" s="651"/>
      <c r="DR801" s="651"/>
      <c r="DS801" s="651"/>
      <c r="DT801" s="651"/>
      <c r="DU801" s="651"/>
      <c r="DV801" s="651"/>
      <c r="DW801" s="651"/>
      <c r="DX801" s="651"/>
      <c r="DY801" s="651"/>
    </row>
    <row r="802" ht="12.0" customHeight="1">
      <c r="A802" s="651"/>
      <c r="B802" s="651"/>
      <c r="C802" s="651"/>
      <c r="D802" s="651"/>
      <c r="E802" s="651"/>
      <c r="F802" s="651"/>
      <c r="G802" s="651"/>
      <c r="H802" s="651"/>
      <c r="I802" s="651"/>
      <c r="J802" s="651"/>
      <c r="K802" s="651"/>
      <c r="L802" s="651"/>
      <c r="M802" s="651"/>
      <c r="N802" s="651"/>
      <c r="O802" s="651"/>
      <c r="P802" s="651"/>
      <c r="Q802" s="651"/>
      <c r="R802" s="651"/>
      <c r="S802" s="651"/>
      <c r="T802" s="651"/>
      <c r="U802" s="651"/>
      <c r="V802" s="651"/>
      <c r="W802" s="651"/>
      <c r="X802" s="651"/>
      <c r="Y802" s="651"/>
      <c r="Z802" s="651"/>
      <c r="AA802" s="651"/>
      <c r="AB802" s="651"/>
      <c r="AC802" s="651"/>
      <c r="AD802" s="651"/>
      <c r="AE802" s="651"/>
      <c r="AF802" s="651"/>
      <c r="AG802" s="651"/>
      <c r="AH802" s="651"/>
      <c r="AI802" s="651"/>
      <c r="AJ802" s="651"/>
      <c r="AK802" s="651"/>
      <c r="AL802" s="651"/>
      <c r="AM802" s="651"/>
      <c r="AN802" s="651"/>
      <c r="AO802" s="651"/>
      <c r="AP802" s="651"/>
      <c r="AQ802" s="651"/>
      <c r="AR802" s="651"/>
      <c r="AS802" s="651"/>
      <c r="AT802" s="651"/>
      <c r="AU802" s="651"/>
      <c r="AV802" s="651"/>
      <c r="AW802" s="651"/>
      <c r="AX802" s="651"/>
      <c r="AY802" s="651"/>
      <c r="AZ802" s="651"/>
      <c r="BA802" s="651"/>
      <c r="BB802" s="651"/>
      <c r="BC802" s="651"/>
      <c r="BD802" s="651"/>
      <c r="BE802" s="651"/>
      <c r="BF802" s="651"/>
      <c r="BG802" s="651"/>
      <c r="BH802" s="651"/>
      <c r="BI802" s="651"/>
      <c r="BJ802" s="651"/>
      <c r="BK802" s="651"/>
      <c r="BL802" s="651"/>
      <c r="BM802" s="651"/>
      <c r="BN802" s="651"/>
      <c r="BO802" s="651"/>
      <c r="BP802" s="651"/>
      <c r="BQ802" s="651"/>
      <c r="BR802" s="651"/>
      <c r="BS802" s="651"/>
      <c r="BT802" s="651"/>
      <c r="BU802" s="651"/>
      <c r="BV802" s="651"/>
      <c r="BW802" s="651"/>
      <c r="BX802" s="651"/>
      <c r="BY802" s="651"/>
      <c r="BZ802" s="651"/>
      <c r="CA802" s="651"/>
      <c r="CB802" s="651"/>
      <c r="CC802" s="651"/>
      <c r="CD802" s="651"/>
      <c r="CE802" s="651"/>
      <c r="CF802" s="651"/>
      <c r="CG802" s="651"/>
      <c r="CH802" s="651"/>
      <c r="CI802" s="651"/>
      <c r="CJ802" s="651"/>
      <c r="CK802" s="651"/>
      <c r="CL802" s="651"/>
      <c r="CM802" s="651"/>
      <c r="CN802" s="651"/>
      <c r="CO802" s="651"/>
      <c r="CP802" s="651"/>
      <c r="CQ802" s="651"/>
      <c r="CR802" s="651"/>
      <c r="CS802" s="651"/>
      <c r="CT802" s="651"/>
      <c r="CU802" s="651"/>
      <c r="CV802" s="651"/>
      <c r="CW802" s="651"/>
      <c r="CX802" s="651"/>
      <c r="CY802" s="651"/>
      <c r="CZ802" s="651"/>
      <c r="DA802" s="651"/>
      <c r="DB802" s="651"/>
      <c r="DC802" s="651"/>
      <c r="DD802" s="651"/>
      <c r="DE802" s="651"/>
      <c r="DF802" s="651"/>
      <c r="DG802" s="651"/>
      <c r="DH802" s="651"/>
      <c r="DI802" s="651"/>
      <c r="DJ802" s="651"/>
      <c r="DK802" s="651"/>
      <c r="DL802" s="651"/>
      <c r="DM802" s="651"/>
      <c r="DN802" s="651"/>
      <c r="DO802" s="651"/>
      <c r="DP802" s="651"/>
      <c r="DQ802" s="651"/>
      <c r="DR802" s="651"/>
      <c r="DS802" s="651"/>
      <c r="DT802" s="651"/>
      <c r="DU802" s="651"/>
      <c r="DV802" s="651"/>
      <c r="DW802" s="651"/>
      <c r="DX802" s="651"/>
      <c r="DY802" s="651"/>
    </row>
    <row r="803" ht="12.0" customHeight="1">
      <c r="A803" s="651"/>
      <c r="B803" s="651"/>
      <c r="C803" s="651"/>
      <c r="D803" s="651"/>
      <c r="E803" s="651"/>
      <c r="F803" s="651"/>
      <c r="G803" s="651"/>
      <c r="H803" s="651"/>
      <c r="I803" s="651"/>
      <c r="J803" s="651"/>
      <c r="K803" s="651"/>
      <c r="L803" s="651"/>
      <c r="M803" s="651"/>
      <c r="N803" s="651"/>
      <c r="O803" s="651"/>
      <c r="P803" s="651"/>
      <c r="Q803" s="651"/>
      <c r="R803" s="651"/>
      <c r="S803" s="651"/>
      <c r="T803" s="651"/>
      <c r="U803" s="651"/>
      <c r="V803" s="651"/>
      <c r="W803" s="651"/>
      <c r="X803" s="651"/>
      <c r="Y803" s="651"/>
      <c r="Z803" s="651"/>
      <c r="AA803" s="651"/>
      <c r="AB803" s="651"/>
      <c r="AC803" s="651"/>
      <c r="AD803" s="651"/>
      <c r="AE803" s="651"/>
      <c r="AF803" s="651"/>
      <c r="AG803" s="651"/>
      <c r="AH803" s="651"/>
      <c r="AI803" s="651"/>
      <c r="AJ803" s="651"/>
      <c r="AK803" s="651"/>
      <c r="AL803" s="651"/>
      <c r="AM803" s="651"/>
      <c r="AN803" s="651"/>
      <c r="AO803" s="651"/>
      <c r="AP803" s="651"/>
      <c r="AQ803" s="651"/>
      <c r="AR803" s="651"/>
      <c r="AS803" s="651"/>
      <c r="AT803" s="651"/>
      <c r="AU803" s="651"/>
      <c r="AV803" s="651"/>
      <c r="AW803" s="651"/>
      <c r="AX803" s="651"/>
      <c r="AY803" s="651"/>
      <c r="AZ803" s="651"/>
      <c r="BA803" s="651"/>
      <c r="BB803" s="651"/>
      <c r="BC803" s="651"/>
      <c r="BD803" s="651"/>
      <c r="BE803" s="651"/>
      <c r="BF803" s="651"/>
      <c r="BG803" s="651"/>
      <c r="BH803" s="651"/>
      <c r="BI803" s="651"/>
      <c r="BJ803" s="651"/>
      <c r="BK803" s="651"/>
      <c r="BL803" s="651"/>
      <c r="BM803" s="651"/>
      <c r="BN803" s="651"/>
      <c r="BO803" s="651"/>
      <c r="BP803" s="651"/>
      <c r="BQ803" s="651"/>
      <c r="BR803" s="651"/>
      <c r="BS803" s="651"/>
      <c r="BT803" s="651"/>
      <c r="BU803" s="651"/>
      <c r="BV803" s="651"/>
      <c r="BW803" s="651"/>
      <c r="BX803" s="651"/>
      <c r="BY803" s="651"/>
      <c r="BZ803" s="651"/>
      <c r="CA803" s="651"/>
      <c r="CB803" s="651"/>
      <c r="CC803" s="651"/>
      <c r="CD803" s="651"/>
      <c r="CE803" s="651"/>
      <c r="CF803" s="651"/>
      <c r="CG803" s="651"/>
      <c r="CH803" s="651"/>
      <c r="CI803" s="651"/>
      <c r="CJ803" s="651"/>
      <c r="CK803" s="651"/>
      <c r="CL803" s="651"/>
      <c r="CM803" s="651"/>
      <c r="CN803" s="651"/>
      <c r="CO803" s="651"/>
      <c r="CP803" s="651"/>
      <c r="CQ803" s="651"/>
      <c r="CR803" s="651"/>
      <c r="CS803" s="651"/>
      <c r="CT803" s="651"/>
      <c r="CU803" s="651"/>
      <c r="CV803" s="651"/>
      <c r="CW803" s="651"/>
      <c r="CX803" s="651"/>
      <c r="CY803" s="651"/>
      <c r="CZ803" s="651"/>
      <c r="DA803" s="651"/>
      <c r="DB803" s="651"/>
      <c r="DC803" s="651"/>
      <c r="DD803" s="651"/>
      <c r="DE803" s="651"/>
      <c r="DF803" s="651"/>
      <c r="DG803" s="651"/>
      <c r="DH803" s="651"/>
      <c r="DI803" s="651"/>
      <c r="DJ803" s="651"/>
      <c r="DK803" s="651"/>
      <c r="DL803" s="651"/>
      <c r="DM803" s="651"/>
      <c r="DN803" s="651"/>
      <c r="DO803" s="651"/>
      <c r="DP803" s="651"/>
      <c r="DQ803" s="651"/>
      <c r="DR803" s="651"/>
      <c r="DS803" s="651"/>
      <c r="DT803" s="651"/>
      <c r="DU803" s="651"/>
      <c r="DV803" s="651"/>
      <c r="DW803" s="651"/>
      <c r="DX803" s="651"/>
      <c r="DY803" s="651"/>
    </row>
    <row r="804" ht="12.0" customHeight="1">
      <c r="A804" s="651"/>
      <c r="B804" s="651"/>
      <c r="C804" s="651"/>
      <c r="D804" s="651"/>
      <c r="E804" s="651"/>
      <c r="F804" s="651"/>
      <c r="G804" s="651"/>
      <c r="H804" s="651"/>
      <c r="I804" s="651"/>
      <c r="J804" s="651"/>
      <c r="K804" s="651"/>
      <c r="L804" s="651"/>
      <c r="M804" s="651"/>
      <c r="N804" s="651"/>
      <c r="O804" s="651"/>
      <c r="P804" s="651"/>
      <c r="Q804" s="651"/>
      <c r="R804" s="651"/>
      <c r="S804" s="651"/>
      <c r="T804" s="651"/>
      <c r="U804" s="651"/>
      <c r="V804" s="651"/>
      <c r="W804" s="651"/>
      <c r="X804" s="651"/>
      <c r="Y804" s="651"/>
      <c r="Z804" s="651"/>
      <c r="AA804" s="651"/>
      <c r="AB804" s="651"/>
      <c r="AC804" s="651"/>
      <c r="AD804" s="651"/>
      <c r="AE804" s="651"/>
      <c r="AF804" s="651"/>
      <c r="AG804" s="651"/>
      <c r="AH804" s="651"/>
      <c r="AI804" s="651"/>
      <c r="AJ804" s="651"/>
      <c r="AK804" s="651"/>
      <c r="AL804" s="651"/>
      <c r="AM804" s="651"/>
      <c r="AN804" s="651"/>
      <c r="AO804" s="651"/>
      <c r="AP804" s="651"/>
      <c r="AQ804" s="651"/>
      <c r="AR804" s="651"/>
      <c r="AS804" s="651"/>
      <c r="AT804" s="651"/>
      <c r="AU804" s="651"/>
      <c r="AV804" s="651"/>
      <c r="AW804" s="651"/>
      <c r="AX804" s="651"/>
      <c r="AY804" s="651"/>
      <c r="AZ804" s="651"/>
      <c r="BA804" s="651"/>
      <c r="BB804" s="651"/>
      <c r="BC804" s="651"/>
      <c r="BD804" s="651"/>
      <c r="BE804" s="651"/>
      <c r="BF804" s="651"/>
      <c r="BG804" s="651"/>
      <c r="BH804" s="651"/>
      <c r="BI804" s="651"/>
      <c r="BJ804" s="651"/>
      <c r="BK804" s="651"/>
      <c r="BL804" s="651"/>
      <c r="BM804" s="651"/>
      <c r="BN804" s="651"/>
      <c r="BO804" s="651"/>
      <c r="BP804" s="651"/>
      <c r="BQ804" s="651"/>
      <c r="BR804" s="651"/>
      <c r="BS804" s="651"/>
      <c r="BT804" s="651"/>
      <c r="BU804" s="651"/>
      <c r="BV804" s="651"/>
      <c r="BW804" s="651"/>
      <c r="BX804" s="651"/>
      <c r="BY804" s="651"/>
      <c r="BZ804" s="651"/>
      <c r="CA804" s="651"/>
      <c r="CB804" s="651"/>
      <c r="CC804" s="651"/>
      <c r="CD804" s="651"/>
      <c r="CE804" s="651"/>
      <c r="CF804" s="651"/>
      <c r="CG804" s="651"/>
      <c r="CH804" s="651"/>
      <c r="CI804" s="651"/>
      <c r="CJ804" s="651"/>
      <c r="CK804" s="651"/>
      <c r="CL804" s="651"/>
      <c r="CM804" s="651"/>
      <c r="CN804" s="651"/>
      <c r="CO804" s="651"/>
      <c r="CP804" s="651"/>
      <c r="CQ804" s="651"/>
      <c r="CR804" s="651"/>
      <c r="CS804" s="651"/>
      <c r="CT804" s="651"/>
      <c r="CU804" s="651"/>
      <c r="CV804" s="651"/>
      <c r="CW804" s="651"/>
      <c r="CX804" s="651"/>
      <c r="CY804" s="651"/>
      <c r="CZ804" s="651"/>
      <c r="DA804" s="651"/>
      <c r="DB804" s="651"/>
      <c r="DC804" s="651"/>
      <c r="DD804" s="651"/>
      <c r="DE804" s="651"/>
      <c r="DF804" s="651"/>
      <c r="DG804" s="651"/>
      <c r="DH804" s="651"/>
      <c r="DI804" s="651"/>
      <c r="DJ804" s="651"/>
      <c r="DK804" s="651"/>
      <c r="DL804" s="651"/>
      <c r="DM804" s="651"/>
      <c r="DN804" s="651"/>
      <c r="DO804" s="651"/>
      <c r="DP804" s="651"/>
      <c r="DQ804" s="651"/>
      <c r="DR804" s="651"/>
      <c r="DS804" s="651"/>
      <c r="DT804" s="651"/>
      <c r="DU804" s="651"/>
      <c r="DV804" s="651"/>
      <c r="DW804" s="651"/>
      <c r="DX804" s="651"/>
      <c r="DY804" s="651"/>
    </row>
    <row r="805" ht="12.0" customHeight="1">
      <c r="A805" s="651"/>
      <c r="B805" s="651"/>
      <c r="C805" s="651"/>
      <c r="D805" s="651"/>
      <c r="E805" s="651"/>
      <c r="F805" s="651"/>
      <c r="G805" s="651"/>
      <c r="H805" s="651"/>
      <c r="I805" s="651"/>
      <c r="J805" s="651"/>
      <c r="K805" s="651"/>
      <c r="L805" s="651"/>
      <c r="M805" s="651"/>
      <c r="N805" s="651"/>
      <c r="O805" s="651"/>
      <c r="P805" s="651"/>
      <c r="Q805" s="651"/>
      <c r="R805" s="651"/>
      <c r="S805" s="651"/>
      <c r="T805" s="651"/>
      <c r="U805" s="651"/>
      <c r="V805" s="651"/>
      <c r="W805" s="651"/>
      <c r="X805" s="651"/>
      <c r="Y805" s="651"/>
      <c r="Z805" s="651"/>
      <c r="AA805" s="651"/>
      <c r="AB805" s="651"/>
      <c r="AC805" s="651"/>
      <c r="AD805" s="651"/>
      <c r="AE805" s="651"/>
      <c r="AF805" s="651"/>
      <c r="AG805" s="651"/>
      <c r="AH805" s="651"/>
      <c r="AI805" s="651"/>
      <c r="AJ805" s="651"/>
      <c r="AK805" s="651"/>
      <c r="AL805" s="651"/>
      <c r="AM805" s="651"/>
      <c r="AN805" s="651"/>
      <c r="AO805" s="651"/>
      <c r="AP805" s="651"/>
      <c r="AQ805" s="651"/>
      <c r="AR805" s="651"/>
      <c r="AS805" s="651"/>
      <c r="AT805" s="651"/>
      <c r="AU805" s="651"/>
      <c r="AV805" s="651"/>
      <c r="AW805" s="651"/>
      <c r="AX805" s="651"/>
      <c r="AY805" s="651"/>
      <c r="AZ805" s="651"/>
      <c r="BA805" s="651"/>
      <c r="BB805" s="651"/>
      <c r="BC805" s="651"/>
      <c r="BD805" s="651"/>
      <c r="BE805" s="651"/>
      <c r="BF805" s="651"/>
      <c r="BG805" s="651"/>
      <c r="BH805" s="651"/>
      <c r="BI805" s="651"/>
      <c r="BJ805" s="651"/>
      <c r="BK805" s="651"/>
      <c r="BL805" s="651"/>
      <c r="BM805" s="651"/>
      <c r="BN805" s="651"/>
      <c r="BO805" s="651"/>
      <c r="BP805" s="651"/>
      <c r="BQ805" s="651"/>
      <c r="BR805" s="651"/>
      <c r="BS805" s="651"/>
      <c r="BT805" s="651"/>
      <c r="BU805" s="651"/>
      <c r="BV805" s="651"/>
      <c r="BW805" s="651"/>
      <c r="BX805" s="651"/>
      <c r="BY805" s="651"/>
      <c r="BZ805" s="651"/>
      <c r="CA805" s="651"/>
      <c r="CB805" s="651"/>
      <c r="CC805" s="651"/>
      <c r="CD805" s="651"/>
      <c r="CE805" s="651"/>
      <c r="CF805" s="651"/>
      <c r="CG805" s="651"/>
      <c r="CH805" s="651"/>
      <c r="CI805" s="651"/>
      <c r="CJ805" s="651"/>
      <c r="CK805" s="651"/>
      <c r="CL805" s="651"/>
      <c r="CM805" s="651"/>
      <c r="CN805" s="651"/>
      <c r="CO805" s="651"/>
      <c r="CP805" s="651"/>
      <c r="CQ805" s="651"/>
      <c r="CR805" s="651"/>
      <c r="CS805" s="651"/>
      <c r="CT805" s="651"/>
      <c r="CU805" s="651"/>
      <c r="CV805" s="651"/>
      <c r="CW805" s="651"/>
      <c r="CX805" s="651"/>
      <c r="CY805" s="651"/>
      <c r="CZ805" s="651"/>
      <c r="DA805" s="651"/>
      <c r="DB805" s="651"/>
      <c r="DC805" s="651"/>
      <c r="DD805" s="651"/>
      <c r="DE805" s="651"/>
      <c r="DF805" s="651"/>
      <c r="DG805" s="651"/>
      <c r="DH805" s="651"/>
      <c r="DI805" s="651"/>
      <c r="DJ805" s="651"/>
      <c r="DK805" s="651"/>
      <c r="DL805" s="651"/>
      <c r="DM805" s="651"/>
      <c r="DN805" s="651"/>
      <c r="DO805" s="651"/>
      <c r="DP805" s="651"/>
      <c r="DQ805" s="651"/>
      <c r="DR805" s="651"/>
      <c r="DS805" s="651"/>
      <c r="DT805" s="651"/>
      <c r="DU805" s="651"/>
      <c r="DV805" s="651"/>
      <c r="DW805" s="651"/>
      <c r="DX805" s="651"/>
      <c r="DY805" s="651"/>
    </row>
    <row r="806" ht="12.0" customHeight="1">
      <c r="A806" s="651"/>
      <c r="B806" s="651"/>
      <c r="C806" s="651"/>
      <c r="D806" s="651"/>
      <c r="E806" s="651"/>
      <c r="F806" s="651"/>
      <c r="G806" s="651"/>
      <c r="H806" s="651"/>
      <c r="I806" s="651"/>
      <c r="J806" s="651"/>
      <c r="K806" s="651"/>
      <c r="L806" s="651"/>
      <c r="M806" s="651"/>
      <c r="N806" s="651"/>
      <c r="O806" s="651"/>
      <c r="P806" s="651"/>
      <c r="Q806" s="651"/>
      <c r="R806" s="651"/>
      <c r="S806" s="651"/>
      <c r="T806" s="651"/>
      <c r="U806" s="651"/>
      <c r="V806" s="651"/>
      <c r="W806" s="651"/>
      <c r="X806" s="651"/>
      <c r="Y806" s="651"/>
      <c r="Z806" s="651"/>
      <c r="AA806" s="651"/>
      <c r="AB806" s="651"/>
      <c r="AC806" s="651"/>
      <c r="AD806" s="651"/>
      <c r="AE806" s="651"/>
      <c r="AF806" s="651"/>
      <c r="AG806" s="651"/>
      <c r="AH806" s="651"/>
      <c r="AI806" s="651"/>
      <c r="AJ806" s="651"/>
      <c r="AK806" s="651"/>
      <c r="AL806" s="651"/>
      <c r="AM806" s="651"/>
      <c r="AN806" s="651"/>
      <c r="AO806" s="651"/>
      <c r="AP806" s="651"/>
      <c r="AQ806" s="651"/>
      <c r="AR806" s="651"/>
      <c r="AS806" s="651"/>
      <c r="AT806" s="651"/>
      <c r="AU806" s="651"/>
      <c r="AV806" s="651"/>
      <c r="AW806" s="651"/>
      <c r="AX806" s="651"/>
      <c r="AY806" s="651"/>
      <c r="AZ806" s="651"/>
      <c r="BA806" s="651"/>
      <c r="BB806" s="651"/>
      <c r="BC806" s="651"/>
      <c r="BD806" s="651"/>
      <c r="BE806" s="651"/>
      <c r="BF806" s="651"/>
      <c r="BG806" s="651"/>
      <c r="BH806" s="651"/>
      <c r="BI806" s="651"/>
      <c r="BJ806" s="651"/>
      <c r="BK806" s="651"/>
      <c r="BL806" s="651"/>
      <c r="BM806" s="651"/>
      <c r="BN806" s="651"/>
      <c r="BO806" s="651"/>
      <c r="BP806" s="651"/>
      <c r="BQ806" s="651"/>
      <c r="BR806" s="651"/>
      <c r="BS806" s="651"/>
      <c r="BT806" s="651"/>
      <c r="BU806" s="651"/>
      <c r="BV806" s="651"/>
      <c r="BW806" s="651"/>
      <c r="BX806" s="651"/>
      <c r="BY806" s="651"/>
      <c r="BZ806" s="651"/>
      <c r="CA806" s="651"/>
      <c r="CB806" s="651"/>
      <c r="CC806" s="651"/>
      <c r="CD806" s="651"/>
      <c r="CE806" s="651"/>
      <c r="CF806" s="651"/>
      <c r="CG806" s="651"/>
      <c r="CH806" s="651"/>
      <c r="CI806" s="651"/>
      <c r="CJ806" s="651"/>
      <c r="CK806" s="651"/>
      <c r="CL806" s="651"/>
      <c r="CM806" s="651"/>
      <c r="CN806" s="651"/>
      <c r="CO806" s="651"/>
      <c r="CP806" s="651"/>
      <c r="CQ806" s="651"/>
      <c r="CR806" s="651"/>
      <c r="CS806" s="651"/>
      <c r="CT806" s="651"/>
      <c r="CU806" s="651"/>
      <c r="CV806" s="651"/>
      <c r="CW806" s="651"/>
      <c r="CX806" s="651"/>
      <c r="CY806" s="651"/>
      <c r="CZ806" s="651"/>
      <c r="DA806" s="651"/>
      <c r="DB806" s="651"/>
      <c r="DC806" s="651"/>
      <c r="DD806" s="651"/>
      <c r="DE806" s="651"/>
      <c r="DF806" s="651"/>
      <c r="DG806" s="651"/>
      <c r="DH806" s="651"/>
      <c r="DI806" s="651"/>
      <c r="DJ806" s="651"/>
      <c r="DK806" s="651"/>
      <c r="DL806" s="651"/>
      <c r="DM806" s="651"/>
      <c r="DN806" s="651"/>
      <c r="DO806" s="651"/>
      <c r="DP806" s="651"/>
      <c r="DQ806" s="651"/>
      <c r="DR806" s="651"/>
      <c r="DS806" s="651"/>
      <c r="DT806" s="651"/>
      <c r="DU806" s="651"/>
      <c r="DV806" s="651"/>
      <c r="DW806" s="651"/>
      <c r="DX806" s="651"/>
      <c r="DY806" s="651"/>
    </row>
    <row r="807" ht="12.0" customHeight="1">
      <c r="A807" s="651"/>
      <c r="B807" s="651"/>
      <c r="C807" s="651"/>
      <c r="D807" s="651"/>
      <c r="E807" s="651"/>
      <c r="F807" s="651"/>
      <c r="G807" s="651"/>
      <c r="H807" s="651"/>
      <c r="I807" s="651"/>
      <c r="J807" s="651"/>
      <c r="K807" s="651"/>
      <c r="L807" s="651"/>
      <c r="M807" s="651"/>
      <c r="N807" s="651"/>
      <c r="O807" s="651"/>
      <c r="P807" s="651"/>
      <c r="Q807" s="651"/>
      <c r="R807" s="651"/>
      <c r="S807" s="651"/>
      <c r="T807" s="651"/>
      <c r="U807" s="651"/>
      <c r="V807" s="651"/>
      <c r="W807" s="651"/>
      <c r="X807" s="651"/>
      <c r="Y807" s="651"/>
      <c r="Z807" s="651"/>
      <c r="AA807" s="651"/>
      <c r="AB807" s="651"/>
      <c r="AC807" s="651"/>
      <c r="AD807" s="651"/>
      <c r="AE807" s="651"/>
      <c r="AF807" s="651"/>
      <c r="AG807" s="651"/>
      <c r="AH807" s="651"/>
      <c r="AI807" s="651"/>
      <c r="AJ807" s="651"/>
      <c r="AK807" s="651"/>
      <c r="AL807" s="651"/>
      <c r="AM807" s="651"/>
      <c r="AN807" s="651"/>
      <c r="AO807" s="651"/>
      <c r="AP807" s="651"/>
      <c r="AQ807" s="651"/>
      <c r="AR807" s="651"/>
      <c r="AS807" s="651"/>
      <c r="AT807" s="651"/>
      <c r="AU807" s="651"/>
      <c r="AV807" s="651"/>
      <c r="AW807" s="651"/>
      <c r="AX807" s="651"/>
      <c r="AY807" s="651"/>
      <c r="AZ807" s="651"/>
      <c r="BA807" s="651"/>
      <c r="BB807" s="651"/>
      <c r="BC807" s="651"/>
      <c r="BD807" s="651"/>
      <c r="BE807" s="651"/>
      <c r="BF807" s="651"/>
      <c r="BG807" s="651"/>
      <c r="BH807" s="651"/>
      <c r="BI807" s="651"/>
      <c r="BJ807" s="651"/>
      <c r="BK807" s="651"/>
      <c r="BL807" s="651"/>
      <c r="BM807" s="651"/>
      <c r="BN807" s="651"/>
      <c r="BO807" s="651"/>
      <c r="BP807" s="651"/>
      <c r="BQ807" s="651"/>
      <c r="BR807" s="651"/>
      <c r="BS807" s="651"/>
      <c r="BT807" s="651"/>
      <c r="BU807" s="651"/>
      <c r="BV807" s="651"/>
      <c r="BW807" s="651"/>
      <c r="BX807" s="651"/>
      <c r="BY807" s="651"/>
      <c r="BZ807" s="651"/>
      <c r="CA807" s="651"/>
      <c r="CB807" s="651"/>
      <c r="CC807" s="651"/>
      <c r="CD807" s="651"/>
      <c r="CE807" s="651"/>
      <c r="CF807" s="651"/>
      <c r="CG807" s="651"/>
      <c r="CH807" s="651"/>
      <c r="CI807" s="651"/>
      <c r="CJ807" s="651"/>
      <c r="CK807" s="651"/>
      <c r="CL807" s="651"/>
      <c r="CM807" s="651"/>
      <c r="CN807" s="651"/>
      <c r="CO807" s="651"/>
      <c r="CP807" s="651"/>
      <c r="CQ807" s="651"/>
      <c r="CR807" s="651"/>
      <c r="CS807" s="651"/>
      <c r="CT807" s="651"/>
      <c r="CU807" s="651"/>
      <c r="CV807" s="651"/>
      <c r="CW807" s="651"/>
      <c r="CX807" s="651"/>
      <c r="CY807" s="651"/>
      <c r="CZ807" s="651"/>
      <c r="DA807" s="651"/>
      <c r="DB807" s="651"/>
      <c r="DC807" s="651"/>
      <c r="DD807" s="651"/>
      <c r="DE807" s="651"/>
      <c r="DF807" s="651"/>
      <c r="DG807" s="651"/>
      <c r="DH807" s="651"/>
      <c r="DI807" s="651"/>
      <c r="DJ807" s="651"/>
      <c r="DK807" s="651"/>
      <c r="DL807" s="651"/>
      <c r="DM807" s="651"/>
      <c r="DN807" s="651"/>
      <c r="DO807" s="651"/>
      <c r="DP807" s="651"/>
      <c r="DQ807" s="651"/>
      <c r="DR807" s="651"/>
      <c r="DS807" s="651"/>
      <c r="DT807" s="651"/>
      <c r="DU807" s="651"/>
      <c r="DV807" s="651"/>
      <c r="DW807" s="651"/>
      <c r="DX807" s="651"/>
      <c r="DY807" s="651"/>
    </row>
    <row r="808" ht="12.0" customHeight="1">
      <c r="A808" s="651"/>
      <c r="B808" s="651"/>
      <c r="C808" s="651"/>
      <c r="D808" s="651"/>
      <c r="E808" s="651"/>
      <c r="F808" s="651"/>
      <c r="G808" s="651"/>
      <c r="H808" s="651"/>
      <c r="I808" s="651"/>
      <c r="J808" s="651"/>
      <c r="K808" s="651"/>
      <c r="L808" s="651"/>
      <c r="M808" s="651"/>
      <c r="N808" s="651"/>
      <c r="O808" s="651"/>
      <c r="P808" s="651"/>
      <c r="Q808" s="651"/>
      <c r="R808" s="651"/>
      <c r="S808" s="651"/>
      <c r="T808" s="651"/>
      <c r="U808" s="651"/>
      <c r="V808" s="651"/>
      <c r="W808" s="651"/>
      <c r="X808" s="651"/>
      <c r="Y808" s="651"/>
      <c r="Z808" s="651"/>
      <c r="AA808" s="651"/>
      <c r="AB808" s="651"/>
      <c r="AC808" s="651"/>
      <c r="AD808" s="651"/>
      <c r="AE808" s="651"/>
      <c r="AF808" s="651"/>
      <c r="AG808" s="651"/>
      <c r="AH808" s="651"/>
      <c r="AI808" s="651"/>
      <c r="AJ808" s="651"/>
      <c r="AK808" s="651"/>
      <c r="AL808" s="651"/>
      <c r="AM808" s="651"/>
      <c r="AN808" s="651"/>
      <c r="AO808" s="651"/>
      <c r="AP808" s="651"/>
      <c r="AQ808" s="651"/>
      <c r="AR808" s="651"/>
      <c r="AS808" s="651"/>
      <c r="AT808" s="651"/>
      <c r="AU808" s="651"/>
      <c r="AV808" s="651"/>
      <c r="AW808" s="651"/>
      <c r="AX808" s="651"/>
      <c r="AY808" s="651"/>
      <c r="AZ808" s="651"/>
      <c r="BA808" s="651"/>
      <c r="BB808" s="651"/>
      <c r="BC808" s="651"/>
      <c r="BD808" s="651"/>
      <c r="BE808" s="651"/>
      <c r="BF808" s="651"/>
      <c r="BG808" s="651"/>
      <c r="BH808" s="651"/>
      <c r="BI808" s="651"/>
      <c r="BJ808" s="651"/>
      <c r="BK808" s="651"/>
      <c r="BL808" s="651"/>
      <c r="BM808" s="651"/>
      <c r="BN808" s="651"/>
      <c r="BO808" s="651"/>
      <c r="BP808" s="651"/>
      <c r="BQ808" s="651"/>
      <c r="BR808" s="651"/>
      <c r="BS808" s="651"/>
      <c r="BT808" s="651"/>
      <c r="BU808" s="651"/>
      <c r="BV808" s="651"/>
      <c r="BW808" s="651"/>
      <c r="BX808" s="651"/>
      <c r="BY808" s="651"/>
      <c r="BZ808" s="651"/>
      <c r="CA808" s="651"/>
      <c r="CB808" s="651"/>
      <c r="CC808" s="651"/>
      <c r="CD808" s="651"/>
      <c r="CE808" s="651"/>
      <c r="CF808" s="651"/>
      <c r="CG808" s="651"/>
      <c r="CH808" s="651"/>
      <c r="CI808" s="651"/>
      <c r="CJ808" s="651"/>
      <c r="CK808" s="651"/>
      <c r="CL808" s="651"/>
      <c r="CM808" s="651"/>
      <c r="CN808" s="651"/>
      <c r="CO808" s="651"/>
      <c r="CP808" s="651"/>
      <c r="CQ808" s="651"/>
      <c r="CR808" s="651"/>
      <c r="CS808" s="651"/>
      <c r="CT808" s="651"/>
      <c r="CU808" s="651"/>
      <c r="CV808" s="651"/>
      <c r="CW808" s="651"/>
      <c r="CX808" s="651"/>
      <c r="CY808" s="651"/>
      <c r="CZ808" s="651"/>
      <c r="DA808" s="651"/>
      <c r="DB808" s="651"/>
      <c r="DC808" s="651"/>
      <c r="DD808" s="651"/>
      <c r="DE808" s="651"/>
      <c r="DF808" s="651"/>
      <c r="DG808" s="651"/>
      <c r="DH808" s="651"/>
      <c r="DI808" s="651"/>
      <c r="DJ808" s="651"/>
      <c r="DK808" s="651"/>
      <c r="DL808" s="651"/>
      <c r="DM808" s="651"/>
      <c r="DN808" s="651"/>
      <c r="DO808" s="651"/>
      <c r="DP808" s="651"/>
      <c r="DQ808" s="651"/>
      <c r="DR808" s="651"/>
      <c r="DS808" s="651"/>
      <c r="DT808" s="651"/>
      <c r="DU808" s="651"/>
      <c r="DV808" s="651"/>
      <c r="DW808" s="651"/>
      <c r="DX808" s="651"/>
      <c r="DY808" s="651"/>
    </row>
    <row r="809" ht="12.0" customHeight="1">
      <c r="A809" s="651"/>
      <c r="B809" s="651"/>
      <c r="C809" s="651"/>
      <c r="D809" s="651"/>
      <c r="E809" s="651"/>
      <c r="F809" s="651"/>
      <c r="G809" s="651"/>
      <c r="H809" s="651"/>
      <c r="I809" s="651"/>
      <c r="J809" s="651"/>
      <c r="K809" s="651"/>
      <c r="L809" s="651"/>
      <c r="M809" s="651"/>
      <c r="N809" s="651"/>
      <c r="O809" s="651"/>
      <c r="P809" s="651"/>
      <c r="Q809" s="651"/>
      <c r="R809" s="651"/>
      <c r="S809" s="651"/>
      <c r="T809" s="651"/>
      <c r="U809" s="651"/>
      <c r="V809" s="651"/>
      <c r="W809" s="651"/>
      <c r="X809" s="651"/>
      <c r="Y809" s="651"/>
      <c r="Z809" s="651"/>
      <c r="AA809" s="651"/>
      <c r="AB809" s="651"/>
      <c r="AC809" s="651"/>
      <c r="AD809" s="651"/>
      <c r="AE809" s="651"/>
      <c r="AF809" s="651"/>
      <c r="AG809" s="651"/>
      <c r="AH809" s="651"/>
      <c r="AI809" s="651"/>
      <c r="AJ809" s="651"/>
      <c r="AK809" s="651"/>
      <c r="AL809" s="651"/>
      <c r="AM809" s="651"/>
      <c r="AN809" s="651"/>
      <c r="AO809" s="651"/>
      <c r="AP809" s="651"/>
      <c r="AQ809" s="651"/>
      <c r="AR809" s="651"/>
      <c r="AS809" s="651"/>
      <c r="AT809" s="651"/>
      <c r="AU809" s="651"/>
      <c r="AV809" s="651"/>
      <c r="AW809" s="651"/>
      <c r="AX809" s="651"/>
      <c r="AY809" s="651"/>
      <c r="AZ809" s="651"/>
      <c r="BA809" s="651"/>
      <c r="BB809" s="651"/>
      <c r="BC809" s="651"/>
      <c r="BD809" s="651"/>
      <c r="BE809" s="651"/>
      <c r="BF809" s="651"/>
      <c r="BG809" s="651"/>
      <c r="BH809" s="651"/>
      <c r="BI809" s="651"/>
      <c r="BJ809" s="651"/>
      <c r="BK809" s="651"/>
      <c r="BL809" s="651"/>
      <c r="BM809" s="651"/>
      <c r="BN809" s="651"/>
      <c r="BO809" s="651"/>
      <c r="BP809" s="651"/>
      <c r="BQ809" s="651"/>
      <c r="BR809" s="651"/>
      <c r="BS809" s="651"/>
      <c r="BT809" s="651"/>
      <c r="BU809" s="651"/>
      <c r="BV809" s="651"/>
      <c r="BW809" s="651"/>
      <c r="BX809" s="651"/>
      <c r="BY809" s="651"/>
      <c r="BZ809" s="651"/>
      <c r="CA809" s="651"/>
      <c r="CB809" s="651"/>
      <c r="CC809" s="651"/>
      <c r="CD809" s="651"/>
      <c r="CE809" s="651"/>
      <c r="CF809" s="651"/>
      <c r="CG809" s="651"/>
      <c r="CH809" s="651"/>
      <c r="CI809" s="651"/>
      <c r="CJ809" s="651"/>
      <c r="CK809" s="651"/>
      <c r="CL809" s="651"/>
      <c r="CM809" s="651"/>
      <c r="CN809" s="651"/>
      <c r="CO809" s="651"/>
      <c r="CP809" s="651"/>
      <c r="CQ809" s="651"/>
      <c r="CR809" s="651"/>
      <c r="CS809" s="651"/>
      <c r="CT809" s="651"/>
      <c r="CU809" s="651"/>
      <c r="CV809" s="651"/>
      <c r="CW809" s="651"/>
      <c r="CX809" s="651"/>
      <c r="CY809" s="651"/>
      <c r="CZ809" s="651"/>
      <c r="DA809" s="651"/>
      <c r="DB809" s="651"/>
      <c r="DC809" s="651"/>
      <c r="DD809" s="651"/>
      <c r="DE809" s="651"/>
      <c r="DF809" s="651"/>
      <c r="DG809" s="651"/>
      <c r="DH809" s="651"/>
      <c r="DI809" s="651"/>
      <c r="DJ809" s="651"/>
      <c r="DK809" s="651"/>
      <c r="DL809" s="651"/>
      <c r="DM809" s="651"/>
      <c r="DN809" s="651"/>
      <c r="DO809" s="651"/>
      <c r="DP809" s="651"/>
      <c r="DQ809" s="651"/>
      <c r="DR809" s="651"/>
      <c r="DS809" s="651"/>
      <c r="DT809" s="651"/>
      <c r="DU809" s="651"/>
      <c r="DV809" s="651"/>
      <c r="DW809" s="651"/>
      <c r="DX809" s="651"/>
      <c r="DY809" s="651"/>
    </row>
    <row r="810" ht="12.0" customHeight="1">
      <c r="A810" s="651"/>
      <c r="B810" s="651"/>
      <c r="C810" s="651"/>
      <c r="D810" s="651"/>
      <c r="E810" s="651"/>
      <c r="F810" s="651"/>
      <c r="G810" s="651"/>
      <c r="H810" s="651"/>
      <c r="I810" s="651"/>
      <c r="J810" s="651"/>
      <c r="K810" s="651"/>
      <c r="L810" s="651"/>
      <c r="M810" s="651"/>
      <c r="N810" s="651"/>
      <c r="O810" s="651"/>
      <c r="P810" s="651"/>
      <c r="Q810" s="651"/>
      <c r="R810" s="651"/>
      <c r="S810" s="651"/>
      <c r="T810" s="651"/>
      <c r="U810" s="651"/>
      <c r="V810" s="651"/>
      <c r="W810" s="651"/>
      <c r="X810" s="651"/>
      <c r="Y810" s="651"/>
      <c r="Z810" s="651"/>
      <c r="AA810" s="651"/>
      <c r="AB810" s="651"/>
      <c r="AC810" s="651"/>
      <c r="AD810" s="651"/>
      <c r="AE810" s="651"/>
      <c r="AF810" s="651"/>
      <c r="AG810" s="651"/>
      <c r="AH810" s="651"/>
      <c r="AI810" s="651"/>
      <c r="AJ810" s="651"/>
      <c r="AK810" s="651"/>
      <c r="AL810" s="651"/>
      <c r="AM810" s="651"/>
      <c r="AN810" s="651"/>
      <c r="AO810" s="651"/>
      <c r="AP810" s="651"/>
      <c r="AQ810" s="651"/>
      <c r="AR810" s="651"/>
      <c r="AS810" s="651"/>
      <c r="AT810" s="651"/>
      <c r="AU810" s="651"/>
      <c r="AV810" s="651"/>
      <c r="AW810" s="651"/>
      <c r="AX810" s="651"/>
      <c r="AY810" s="651"/>
      <c r="AZ810" s="651"/>
      <c r="BA810" s="651"/>
      <c r="BB810" s="651"/>
      <c r="BC810" s="651"/>
      <c r="BD810" s="651"/>
      <c r="BE810" s="651"/>
      <c r="BF810" s="651"/>
      <c r="BG810" s="651"/>
      <c r="BH810" s="651"/>
      <c r="BI810" s="651"/>
      <c r="BJ810" s="651"/>
      <c r="BK810" s="651"/>
      <c r="BL810" s="651"/>
      <c r="BM810" s="651"/>
      <c r="BN810" s="651"/>
      <c r="BO810" s="651"/>
      <c r="BP810" s="651"/>
      <c r="BQ810" s="651"/>
      <c r="BR810" s="651"/>
      <c r="BS810" s="651"/>
      <c r="BT810" s="651"/>
      <c r="BU810" s="651"/>
      <c r="BV810" s="651"/>
      <c r="BW810" s="651"/>
      <c r="BX810" s="651"/>
      <c r="BY810" s="651"/>
      <c r="BZ810" s="651"/>
      <c r="CA810" s="651"/>
      <c r="CB810" s="651"/>
      <c r="CC810" s="651"/>
      <c r="CD810" s="651"/>
      <c r="CE810" s="651"/>
      <c r="CF810" s="651"/>
      <c r="CG810" s="651"/>
      <c r="CH810" s="651"/>
      <c r="CI810" s="651"/>
      <c r="CJ810" s="651"/>
      <c r="CK810" s="651"/>
      <c r="CL810" s="651"/>
      <c r="CM810" s="651"/>
      <c r="CN810" s="651"/>
      <c r="CO810" s="651"/>
      <c r="CP810" s="651"/>
      <c r="CQ810" s="651"/>
      <c r="CR810" s="651"/>
      <c r="CS810" s="651"/>
      <c r="CT810" s="651"/>
      <c r="CU810" s="651"/>
      <c r="CV810" s="651"/>
      <c r="CW810" s="651"/>
      <c r="CX810" s="651"/>
      <c r="CY810" s="651"/>
      <c r="CZ810" s="651"/>
      <c r="DA810" s="651"/>
      <c r="DB810" s="651"/>
      <c r="DC810" s="651"/>
      <c r="DD810" s="651"/>
      <c r="DE810" s="651"/>
      <c r="DF810" s="651"/>
      <c r="DG810" s="651"/>
      <c r="DH810" s="651"/>
      <c r="DI810" s="651"/>
      <c r="DJ810" s="651"/>
      <c r="DK810" s="651"/>
      <c r="DL810" s="651"/>
      <c r="DM810" s="651"/>
      <c r="DN810" s="651"/>
      <c r="DO810" s="651"/>
      <c r="DP810" s="651"/>
      <c r="DQ810" s="651"/>
      <c r="DR810" s="651"/>
      <c r="DS810" s="651"/>
      <c r="DT810" s="651"/>
      <c r="DU810" s="651"/>
      <c r="DV810" s="651"/>
      <c r="DW810" s="651"/>
      <c r="DX810" s="651"/>
      <c r="DY810" s="651"/>
    </row>
    <row r="811" ht="12.0" customHeight="1">
      <c r="A811" s="651"/>
      <c r="B811" s="651"/>
      <c r="C811" s="651"/>
      <c r="D811" s="651"/>
      <c r="E811" s="651"/>
      <c r="F811" s="651"/>
      <c r="G811" s="651"/>
      <c r="H811" s="651"/>
      <c r="I811" s="651"/>
      <c r="J811" s="651"/>
      <c r="K811" s="651"/>
      <c r="L811" s="651"/>
      <c r="M811" s="651"/>
      <c r="N811" s="651"/>
      <c r="O811" s="651"/>
      <c r="P811" s="651"/>
      <c r="Q811" s="651"/>
      <c r="R811" s="651"/>
      <c r="S811" s="651"/>
      <c r="T811" s="651"/>
      <c r="U811" s="651"/>
      <c r="V811" s="651"/>
      <c r="W811" s="651"/>
      <c r="X811" s="651"/>
      <c r="Y811" s="651"/>
      <c r="Z811" s="651"/>
      <c r="AA811" s="651"/>
      <c r="AB811" s="651"/>
      <c r="AC811" s="651"/>
      <c r="AD811" s="651"/>
      <c r="AE811" s="651"/>
      <c r="AF811" s="651"/>
      <c r="AG811" s="651"/>
      <c r="AH811" s="651"/>
      <c r="AI811" s="651"/>
      <c r="AJ811" s="651"/>
      <c r="AK811" s="651"/>
      <c r="AL811" s="651"/>
      <c r="AM811" s="651"/>
      <c r="AN811" s="651"/>
      <c r="AO811" s="651"/>
      <c r="AP811" s="651"/>
      <c r="AQ811" s="651"/>
      <c r="AR811" s="651"/>
      <c r="AS811" s="651"/>
      <c r="AT811" s="651"/>
      <c r="AU811" s="651"/>
      <c r="AV811" s="651"/>
      <c r="AW811" s="651"/>
      <c r="AX811" s="651"/>
      <c r="AY811" s="651"/>
      <c r="AZ811" s="651"/>
      <c r="BA811" s="651"/>
      <c r="BB811" s="651"/>
      <c r="BC811" s="651"/>
      <c r="BD811" s="651"/>
      <c r="BE811" s="651"/>
      <c r="BF811" s="651"/>
      <c r="BG811" s="651"/>
      <c r="BH811" s="651"/>
      <c r="BI811" s="651"/>
      <c r="BJ811" s="651"/>
      <c r="BK811" s="651"/>
      <c r="BL811" s="651"/>
      <c r="BM811" s="651"/>
      <c r="BN811" s="651"/>
      <c r="BO811" s="651"/>
      <c r="BP811" s="651"/>
      <c r="BQ811" s="651"/>
      <c r="BR811" s="651"/>
      <c r="BS811" s="651"/>
      <c r="BT811" s="651"/>
      <c r="BU811" s="651"/>
      <c r="BV811" s="651"/>
      <c r="BW811" s="651"/>
      <c r="BX811" s="651"/>
      <c r="BY811" s="651"/>
      <c r="BZ811" s="651"/>
      <c r="CA811" s="651"/>
      <c r="CB811" s="651"/>
      <c r="CC811" s="651"/>
      <c r="CD811" s="651"/>
      <c r="CE811" s="651"/>
      <c r="CF811" s="651"/>
      <c r="CG811" s="651"/>
      <c r="CH811" s="651"/>
      <c r="CI811" s="651"/>
      <c r="CJ811" s="651"/>
      <c r="CK811" s="651"/>
      <c r="CL811" s="651"/>
      <c r="CM811" s="651"/>
      <c r="CN811" s="651"/>
      <c r="CO811" s="651"/>
      <c r="CP811" s="651"/>
      <c r="CQ811" s="651"/>
      <c r="CR811" s="651"/>
      <c r="CS811" s="651"/>
      <c r="CT811" s="651"/>
      <c r="CU811" s="651"/>
      <c r="CV811" s="651"/>
      <c r="CW811" s="651"/>
      <c r="CX811" s="651"/>
      <c r="CY811" s="651"/>
      <c r="CZ811" s="651"/>
      <c r="DA811" s="651"/>
      <c r="DB811" s="651"/>
      <c r="DC811" s="651"/>
      <c r="DD811" s="651"/>
      <c r="DE811" s="651"/>
      <c r="DF811" s="651"/>
      <c r="DG811" s="651"/>
      <c r="DH811" s="651"/>
      <c r="DI811" s="651"/>
      <c r="DJ811" s="651"/>
      <c r="DK811" s="651"/>
      <c r="DL811" s="651"/>
      <c r="DM811" s="651"/>
      <c r="DN811" s="651"/>
      <c r="DO811" s="651"/>
      <c r="DP811" s="651"/>
      <c r="DQ811" s="651"/>
      <c r="DR811" s="651"/>
      <c r="DS811" s="651"/>
      <c r="DT811" s="651"/>
      <c r="DU811" s="651"/>
      <c r="DV811" s="651"/>
      <c r="DW811" s="651"/>
      <c r="DX811" s="651"/>
      <c r="DY811" s="651"/>
    </row>
    <row r="812" ht="12.0" customHeight="1">
      <c r="A812" s="651"/>
      <c r="B812" s="651"/>
      <c r="C812" s="651"/>
      <c r="D812" s="651"/>
      <c r="E812" s="651"/>
      <c r="F812" s="651"/>
      <c r="G812" s="651"/>
      <c r="H812" s="651"/>
      <c r="I812" s="651"/>
      <c r="J812" s="651"/>
      <c r="K812" s="651"/>
      <c r="L812" s="651"/>
      <c r="M812" s="651"/>
      <c r="N812" s="651"/>
      <c r="O812" s="651"/>
      <c r="P812" s="651"/>
      <c r="Q812" s="651"/>
      <c r="R812" s="651"/>
      <c r="S812" s="651"/>
      <c r="T812" s="651"/>
      <c r="U812" s="651"/>
      <c r="V812" s="651"/>
      <c r="W812" s="651"/>
      <c r="X812" s="651"/>
      <c r="Y812" s="651"/>
      <c r="Z812" s="651"/>
      <c r="AA812" s="651"/>
      <c r="AB812" s="651"/>
      <c r="AC812" s="651"/>
      <c r="AD812" s="651"/>
      <c r="AE812" s="651"/>
      <c r="AF812" s="651"/>
      <c r="AG812" s="651"/>
      <c r="AH812" s="651"/>
      <c r="AI812" s="651"/>
      <c r="AJ812" s="651"/>
      <c r="AK812" s="651"/>
      <c r="AL812" s="651"/>
      <c r="AM812" s="651"/>
      <c r="AN812" s="651"/>
      <c r="AO812" s="651"/>
      <c r="AP812" s="651"/>
      <c r="AQ812" s="651"/>
      <c r="AR812" s="651"/>
      <c r="AS812" s="651"/>
      <c r="AT812" s="651"/>
      <c r="AU812" s="651"/>
      <c r="AV812" s="651"/>
      <c r="AW812" s="651"/>
      <c r="AX812" s="651"/>
      <c r="AY812" s="651"/>
      <c r="AZ812" s="651"/>
      <c r="BA812" s="651"/>
      <c r="BB812" s="651"/>
      <c r="BC812" s="651"/>
      <c r="BD812" s="651"/>
      <c r="BE812" s="651"/>
      <c r="BF812" s="651"/>
      <c r="BG812" s="651"/>
      <c r="BH812" s="651"/>
      <c r="BI812" s="651"/>
      <c r="BJ812" s="651"/>
      <c r="BK812" s="651"/>
      <c r="BL812" s="651"/>
      <c r="BM812" s="651"/>
      <c r="BN812" s="651"/>
      <c r="BO812" s="651"/>
      <c r="BP812" s="651"/>
      <c r="BQ812" s="651"/>
      <c r="BR812" s="651"/>
      <c r="BS812" s="651"/>
      <c r="BT812" s="651"/>
      <c r="BU812" s="651"/>
      <c r="BV812" s="651"/>
      <c r="BW812" s="651"/>
      <c r="BX812" s="651"/>
      <c r="BY812" s="651"/>
      <c r="BZ812" s="651"/>
      <c r="CA812" s="651"/>
      <c r="CB812" s="651"/>
      <c r="CC812" s="651"/>
      <c r="CD812" s="651"/>
      <c r="CE812" s="651"/>
      <c r="CF812" s="651"/>
      <c r="CG812" s="651"/>
      <c r="CH812" s="651"/>
      <c r="CI812" s="651"/>
      <c r="CJ812" s="651"/>
      <c r="CK812" s="651"/>
      <c r="CL812" s="651"/>
      <c r="CM812" s="651"/>
      <c r="CN812" s="651"/>
      <c r="CO812" s="651"/>
      <c r="CP812" s="651"/>
      <c r="CQ812" s="651"/>
      <c r="CR812" s="651"/>
      <c r="CS812" s="651"/>
      <c r="CT812" s="651"/>
      <c r="CU812" s="651"/>
      <c r="CV812" s="651"/>
      <c r="CW812" s="651"/>
      <c r="CX812" s="651"/>
      <c r="CY812" s="651"/>
      <c r="CZ812" s="651"/>
      <c r="DA812" s="651"/>
      <c r="DB812" s="651"/>
      <c r="DC812" s="651"/>
      <c r="DD812" s="651"/>
      <c r="DE812" s="651"/>
      <c r="DF812" s="651"/>
      <c r="DG812" s="651"/>
      <c r="DH812" s="651"/>
      <c r="DI812" s="651"/>
      <c r="DJ812" s="651"/>
      <c r="DK812" s="651"/>
      <c r="DL812" s="651"/>
      <c r="DM812" s="651"/>
      <c r="DN812" s="651"/>
      <c r="DO812" s="651"/>
      <c r="DP812" s="651"/>
      <c r="DQ812" s="651"/>
      <c r="DR812" s="651"/>
      <c r="DS812" s="651"/>
      <c r="DT812" s="651"/>
      <c r="DU812" s="651"/>
      <c r="DV812" s="651"/>
      <c r="DW812" s="651"/>
      <c r="DX812" s="651"/>
      <c r="DY812" s="651"/>
    </row>
    <row r="813" ht="12.0" customHeight="1">
      <c r="A813" s="651"/>
      <c r="B813" s="651"/>
      <c r="C813" s="651"/>
      <c r="D813" s="651"/>
      <c r="E813" s="651"/>
      <c r="F813" s="651"/>
      <c r="G813" s="651"/>
      <c r="H813" s="651"/>
      <c r="I813" s="651"/>
      <c r="J813" s="651"/>
      <c r="K813" s="651"/>
      <c r="L813" s="651"/>
      <c r="M813" s="651"/>
      <c r="N813" s="651"/>
      <c r="O813" s="651"/>
      <c r="P813" s="651"/>
      <c r="Q813" s="651"/>
      <c r="R813" s="651"/>
      <c r="S813" s="651"/>
      <c r="T813" s="651"/>
      <c r="U813" s="651"/>
      <c r="V813" s="651"/>
      <c r="W813" s="651"/>
      <c r="X813" s="651"/>
      <c r="Y813" s="651"/>
      <c r="Z813" s="651"/>
      <c r="AA813" s="651"/>
      <c r="AB813" s="651"/>
      <c r="AC813" s="651"/>
      <c r="AD813" s="651"/>
      <c r="AE813" s="651"/>
      <c r="AF813" s="651"/>
      <c r="AG813" s="651"/>
      <c r="AH813" s="651"/>
      <c r="AI813" s="651"/>
      <c r="AJ813" s="651"/>
      <c r="AK813" s="651"/>
      <c r="AL813" s="651"/>
      <c r="AM813" s="651"/>
      <c r="AN813" s="651"/>
      <c r="AO813" s="651"/>
      <c r="AP813" s="651"/>
      <c r="AQ813" s="651"/>
      <c r="AR813" s="651"/>
      <c r="AS813" s="651"/>
      <c r="AT813" s="651"/>
      <c r="AU813" s="651"/>
      <c r="AV813" s="651"/>
      <c r="AW813" s="651"/>
      <c r="AX813" s="651"/>
      <c r="AY813" s="651"/>
      <c r="AZ813" s="651"/>
      <c r="BA813" s="651"/>
      <c r="BB813" s="651"/>
      <c r="BC813" s="651"/>
      <c r="BD813" s="651"/>
      <c r="BE813" s="651"/>
      <c r="BF813" s="651"/>
      <c r="BG813" s="651"/>
      <c r="BH813" s="651"/>
      <c r="BI813" s="651"/>
      <c r="BJ813" s="651"/>
      <c r="BK813" s="651"/>
      <c r="BL813" s="651"/>
      <c r="BM813" s="651"/>
      <c r="BN813" s="651"/>
      <c r="BO813" s="651"/>
      <c r="BP813" s="651"/>
      <c r="BQ813" s="651"/>
      <c r="BR813" s="651"/>
      <c r="BS813" s="651"/>
      <c r="BT813" s="651"/>
      <c r="BU813" s="651"/>
      <c r="BV813" s="651"/>
      <c r="BW813" s="651"/>
      <c r="BX813" s="651"/>
      <c r="BY813" s="651"/>
      <c r="BZ813" s="651"/>
      <c r="CA813" s="651"/>
      <c r="CB813" s="651"/>
      <c r="CC813" s="651"/>
      <c r="CD813" s="651"/>
      <c r="CE813" s="651"/>
      <c r="CF813" s="651"/>
      <c r="CG813" s="651"/>
      <c r="CH813" s="651"/>
      <c r="CI813" s="651"/>
      <c r="CJ813" s="651"/>
      <c r="CK813" s="651"/>
      <c r="CL813" s="651"/>
      <c r="CM813" s="651"/>
      <c r="CN813" s="651"/>
      <c r="CO813" s="651"/>
      <c r="CP813" s="651"/>
      <c r="CQ813" s="651"/>
      <c r="CR813" s="651"/>
      <c r="CS813" s="651"/>
      <c r="CT813" s="651"/>
      <c r="CU813" s="651"/>
      <c r="CV813" s="651"/>
      <c r="CW813" s="651"/>
      <c r="CX813" s="651"/>
      <c r="CY813" s="651"/>
      <c r="CZ813" s="651"/>
      <c r="DA813" s="651"/>
      <c r="DB813" s="651"/>
      <c r="DC813" s="651"/>
      <c r="DD813" s="651"/>
      <c r="DE813" s="651"/>
      <c r="DF813" s="651"/>
      <c r="DG813" s="651"/>
      <c r="DH813" s="651"/>
      <c r="DI813" s="651"/>
      <c r="DJ813" s="651"/>
      <c r="DK813" s="651"/>
      <c r="DL813" s="651"/>
      <c r="DM813" s="651"/>
      <c r="DN813" s="651"/>
      <c r="DO813" s="651"/>
      <c r="DP813" s="651"/>
      <c r="DQ813" s="651"/>
      <c r="DR813" s="651"/>
      <c r="DS813" s="651"/>
      <c r="DT813" s="651"/>
      <c r="DU813" s="651"/>
      <c r="DV813" s="651"/>
      <c r="DW813" s="651"/>
      <c r="DX813" s="651"/>
      <c r="DY813" s="651"/>
    </row>
    <row r="814" ht="12.0" customHeight="1">
      <c r="A814" s="651"/>
      <c r="B814" s="651"/>
      <c r="C814" s="651"/>
      <c r="D814" s="651"/>
      <c r="E814" s="651"/>
      <c r="F814" s="651"/>
      <c r="G814" s="651"/>
      <c r="H814" s="651"/>
      <c r="I814" s="651"/>
      <c r="J814" s="651"/>
      <c r="K814" s="651"/>
      <c r="L814" s="651"/>
      <c r="M814" s="651"/>
      <c r="N814" s="651"/>
      <c r="O814" s="651"/>
      <c r="P814" s="651"/>
      <c r="Q814" s="651"/>
      <c r="R814" s="651"/>
      <c r="S814" s="651"/>
      <c r="T814" s="651"/>
      <c r="U814" s="651"/>
      <c r="V814" s="651"/>
      <c r="W814" s="651"/>
      <c r="X814" s="651"/>
      <c r="Y814" s="651"/>
      <c r="Z814" s="651"/>
      <c r="AA814" s="651"/>
      <c r="AB814" s="651"/>
      <c r="AC814" s="651"/>
      <c r="AD814" s="651"/>
      <c r="AE814" s="651"/>
      <c r="AF814" s="651"/>
      <c r="AG814" s="651"/>
      <c r="AH814" s="651"/>
      <c r="AI814" s="651"/>
      <c r="AJ814" s="651"/>
      <c r="AK814" s="651"/>
      <c r="AL814" s="651"/>
      <c r="AM814" s="651"/>
      <c r="AN814" s="651"/>
      <c r="AO814" s="651"/>
      <c r="AP814" s="651"/>
      <c r="AQ814" s="651"/>
      <c r="AR814" s="651"/>
      <c r="AS814" s="651"/>
      <c r="AT814" s="651"/>
      <c r="AU814" s="651"/>
      <c r="AV814" s="651"/>
      <c r="AW814" s="651"/>
      <c r="AX814" s="651"/>
      <c r="AY814" s="651"/>
      <c r="AZ814" s="651"/>
      <c r="BA814" s="651"/>
      <c r="BB814" s="651"/>
      <c r="BC814" s="651"/>
      <c r="BD814" s="651"/>
      <c r="BE814" s="651"/>
      <c r="BF814" s="651"/>
      <c r="BG814" s="651"/>
      <c r="BH814" s="651"/>
      <c r="BI814" s="651"/>
      <c r="BJ814" s="651"/>
      <c r="BK814" s="651"/>
      <c r="BL814" s="651"/>
      <c r="BM814" s="651"/>
      <c r="BN814" s="651"/>
      <c r="BO814" s="651"/>
      <c r="BP814" s="651"/>
      <c r="BQ814" s="651"/>
      <c r="BR814" s="651"/>
      <c r="BS814" s="651"/>
      <c r="BT814" s="651"/>
      <c r="BU814" s="651"/>
      <c r="BV814" s="651"/>
      <c r="BW814" s="651"/>
      <c r="BX814" s="651"/>
      <c r="BY814" s="651"/>
      <c r="BZ814" s="651"/>
      <c r="CA814" s="651"/>
      <c r="CB814" s="651"/>
      <c r="CC814" s="651"/>
      <c r="CD814" s="651"/>
      <c r="CE814" s="651"/>
      <c r="CF814" s="651"/>
      <c r="CG814" s="651"/>
      <c r="CH814" s="651"/>
      <c r="CI814" s="651"/>
      <c r="CJ814" s="651"/>
      <c r="CK814" s="651"/>
      <c r="CL814" s="651"/>
      <c r="CM814" s="651"/>
      <c r="CN814" s="651"/>
      <c r="CO814" s="651"/>
      <c r="CP814" s="651"/>
      <c r="CQ814" s="651"/>
      <c r="CR814" s="651"/>
      <c r="CS814" s="651"/>
      <c r="CT814" s="651"/>
      <c r="CU814" s="651"/>
      <c r="CV814" s="651"/>
      <c r="CW814" s="651"/>
      <c r="CX814" s="651"/>
      <c r="CY814" s="651"/>
      <c r="CZ814" s="651"/>
      <c r="DA814" s="651"/>
      <c r="DB814" s="651"/>
      <c r="DC814" s="651"/>
      <c r="DD814" s="651"/>
      <c r="DE814" s="651"/>
      <c r="DF814" s="651"/>
      <c r="DG814" s="651"/>
      <c r="DH814" s="651"/>
      <c r="DI814" s="651"/>
      <c r="DJ814" s="651"/>
      <c r="DK814" s="651"/>
      <c r="DL814" s="651"/>
      <c r="DM814" s="651"/>
      <c r="DN814" s="651"/>
      <c r="DO814" s="651"/>
      <c r="DP814" s="651"/>
      <c r="DQ814" s="651"/>
      <c r="DR814" s="651"/>
      <c r="DS814" s="651"/>
      <c r="DT814" s="651"/>
      <c r="DU814" s="651"/>
      <c r="DV814" s="651"/>
      <c r="DW814" s="651"/>
      <c r="DX814" s="651"/>
      <c r="DY814" s="651"/>
    </row>
    <row r="815" ht="12.0" customHeight="1">
      <c r="A815" s="651"/>
      <c r="B815" s="651"/>
      <c r="C815" s="651"/>
      <c r="D815" s="651"/>
      <c r="E815" s="651"/>
      <c r="F815" s="651"/>
      <c r="G815" s="651"/>
      <c r="H815" s="651"/>
      <c r="I815" s="651"/>
      <c r="J815" s="651"/>
      <c r="K815" s="651"/>
      <c r="L815" s="651"/>
      <c r="M815" s="651"/>
      <c r="N815" s="651"/>
      <c r="O815" s="651"/>
      <c r="P815" s="651"/>
      <c r="Q815" s="651"/>
      <c r="R815" s="651"/>
      <c r="S815" s="651"/>
      <c r="T815" s="651"/>
      <c r="U815" s="651"/>
      <c r="V815" s="651"/>
      <c r="W815" s="651"/>
      <c r="X815" s="651"/>
      <c r="Y815" s="651"/>
      <c r="Z815" s="651"/>
      <c r="AA815" s="651"/>
      <c r="AB815" s="651"/>
      <c r="AC815" s="651"/>
      <c r="AD815" s="651"/>
      <c r="AE815" s="651"/>
      <c r="AF815" s="651"/>
      <c r="AG815" s="651"/>
      <c r="AH815" s="651"/>
      <c r="AI815" s="651"/>
      <c r="AJ815" s="651"/>
      <c r="AK815" s="651"/>
      <c r="AL815" s="651"/>
      <c r="AM815" s="651"/>
      <c r="AN815" s="651"/>
      <c r="AO815" s="651"/>
      <c r="AP815" s="651"/>
      <c r="AQ815" s="651"/>
      <c r="AR815" s="651"/>
      <c r="AS815" s="651"/>
      <c r="AT815" s="651"/>
      <c r="AU815" s="651"/>
      <c r="AV815" s="651"/>
      <c r="AW815" s="651"/>
      <c r="AX815" s="651"/>
      <c r="AY815" s="651"/>
      <c r="AZ815" s="651"/>
      <c r="BA815" s="651"/>
      <c r="BB815" s="651"/>
      <c r="BC815" s="651"/>
      <c r="BD815" s="651"/>
      <c r="BE815" s="651"/>
      <c r="BF815" s="651"/>
      <c r="BG815" s="651"/>
      <c r="BH815" s="651"/>
      <c r="BI815" s="651"/>
      <c r="BJ815" s="651"/>
      <c r="BK815" s="651"/>
      <c r="BL815" s="651"/>
      <c r="BM815" s="651"/>
      <c r="BN815" s="651"/>
      <c r="BO815" s="651"/>
      <c r="BP815" s="651"/>
      <c r="BQ815" s="651"/>
      <c r="BR815" s="651"/>
      <c r="BS815" s="651"/>
      <c r="BT815" s="651"/>
      <c r="BU815" s="651"/>
      <c r="BV815" s="651"/>
      <c r="BW815" s="651"/>
      <c r="BX815" s="651"/>
      <c r="BY815" s="651"/>
      <c r="BZ815" s="651"/>
      <c r="CA815" s="651"/>
      <c r="CB815" s="651"/>
      <c r="CC815" s="651"/>
      <c r="CD815" s="651"/>
      <c r="CE815" s="651"/>
      <c r="CF815" s="651"/>
      <c r="CG815" s="651"/>
      <c r="CH815" s="651"/>
      <c r="CI815" s="651"/>
      <c r="CJ815" s="651"/>
      <c r="CK815" s="651"/>
      <c r="CL815" s="651"/>
      <c r="CM815" s="651"/>
      <c r="CN815" s="651"/>
      <c r="CO815" s="651"/>
      <c r="CP815" s="651"/>
      <c r="CQ815" s="651"/>
      <c r="CR815" s="651"/>
      <c r="CS815" s="651"/>
      <c r="CT815" s="651"/>
      <c r="CU815" s="651"/>
      <c r="CV815" s="651"/>
      <c r="CW815" s="651"/>
      <c r="CX815" s="651"/>
      <c r="CY815" s="651"/>
      <c r="CZ815" s="651"/>
      <c r="DA815" s="651"/>
      <c r="DB815" s="651"/>
      <c r="DC815" s="651"/>
      <c r="DD815" s="651"/>
      <c r="DE815" s="651"/>
      <c r="DF815" s="651"/>
      <c r="DG815" s="651"/>
      <c r="DH815" s="651"/>
      <c r="DI815" s="651"/>
      <c r="DJ815" s="651"/>
      <c r="DK815" s="651"/>
      <c r="DL815" s="651"/>
      <c r="DM815" s="651"/>
      <c r="DN815" s="651"/>
      <c r="DO815" s="651"/>
      <c r="DP815" s="651"/>
      <c r="DQ815" s="651"/>
      <c r="DR815" s="651"/>
      <c r="DS815" s="651"/>
      <c r="DT815" s="651"/>
      <c r="DU815" s="651"/>
      <c r="DV815" s="651"/>
      <c r="DW815" s="651"/>
      <c r="DX815" s="651"/>
      <c r="DY815" s="651"/>
    </row>
    <row r="816" ht="12.0" customHeight="1">
      <c r="A816" s="651"/>
      <c r="B816" s="651"/>
      <c r="C816" s="651"/>
      <c r="D816" s="651"/>
      <c r="E816" s="651"/>
      <c r="F816" s="651"/>
      <c r="G816" s="651"/>
      <c r="H816" s="651"/>
      <c r="I816" s="651"/>
      <c r="J816" s="651"/>
      <c r="K816" s="651"/>
      <c r="L816" s="651"/>
      <c r="M816" s="651"/>
      <c r="N816" s="651"/>
      <c r="O816" s="651"/>
      <c r="P816" s="651"/>
      <c r="Q816" s="651"/>
      <c r="R816" s="651"/>
      <c r="S816" s="651"/>
      <c r="T816" s="651"/>
      <c r="U816" s="651"/>
      <c r="V816" s="651"/>
      <c r="W816" s="651"/>
      <c r="X816" s="651"/>
      <c r="Y816" s="651"/>
      <c r="Z816" s="651"/>
      <c r="AA816" s="651"/>
      <c r="AB816" s="651"/>
      <c r="AC816" s="651"/>
      <c r="AD816" s="651"/>
      <c r="AE816" s="651"/>
      <c r="AF816" s="651"/>
      <c r="AG816" s="651"/>
      <c r="AH816" s="651"/>
      <c r="AI816" s="651"/>
      <c r="AJ816" s="651"/>
      <c r="AK816" s="651"/>
      <c r="AL816" s="651"/>
      <c r="AM816" s="651"/>
      <c r="AN816" s="651"/>
      <c r="AO816" s="651"/>
      <c r="AP816" s="651"/>
      <c r="AQ816" s="651"/>
      <c r="AR816" s="651"/>
      <c r="AS816" s="651"/>
      <c r="AT816" s="651"/>
      <c r="AU816" s="651"/>
      <c r="AV816" s="651"/>
      <c r="AW816" s="651"/>
      <c r="AX816" s="651"/>
      <c r="AY816" s="651"/>
      <c r="AZ816" s="651"/>
      <c r="BA816" s="651"/>
      <c r="BB816" s="651"/>
      <c r="BC816" s="651"/>
      <c r="BD816" s="651"/>
      <c r="BE816" s="651"/>
      <c r="BF816" s="651"/>
      <c r="BG816" s="651"/>
      <c r="BH816" s="651"/>
      <c r="BI816" s="651"/>
      <c r="BJ816" s="651"/>
      <c r="BK816" s="651"/>
      <c r="BL816" s="651"/>
      <c r="BM816" s="651"/>
      <c r="BN816" s="651"/>
      <c r="BO816" s="651"/>
      <c r="BP816" s="651"/>
      <c r="BQ816" s="651"/>
      <c r="BR816" s="651"/>
      <c r="BS816" s="651"/>
      <c r="BT816" s="651"/>
      <c r="BU816" s="651"/>
      <c r="BV816" s="651"/>
      <c r="BW816" s="651"/>
      <c r="BX816" s="651"/>
      <c r="BY816" s="651"/>
      <c r="BZ816" s="651"/>
      <c r="CA816" s="651"/>
      <c r="CB816" s="651"/>
      <c r="CC816" s="651"/>
      <c r="CD816" s="651"/>
      <c r="CE816" s="651"/>
      <c r="CF816" s="651"/>
      <c r="CG816" s="651"/>
      <c r="CH816" s="651"/>
      <c r="CI816" s="651"/>
      <c r="CJ816" s="651"/>
      <c r="CK816" s="651"/>
      <c r="CL816" s="651"/>
      <c r="CM816" s="651"/>
      <c r="CN816" s="651"/>
      <c r="CO816" s="651"/>
      <c r="CP816" s="651"/>
      <c r="CQ816" s="651"/>
      <c r="CR816" s="651"/>
      <c r="CS816" s="651"/>
      <c r="CT816" s="651"/>
      <c r="CU816" s="651"/>
      <c r="CV816" s="651"/>
      <c r="CW816" s="651"/>
      <c r="CX816" s="651"/>
      <c r="CY816" s="651"/>
      <c r="CZ816" s="651"/>
      <c r="DA816" s="651"/>
      <c r="DB816" s="651"/>
      <c r="DC816" s="651"/>
      <c r="DD816" s="651"/>
      <c r="DE816" s="651"/>
      <c r="DF816" s="651"/>
      <c r="DG816" s="651"/>
      <c r="DH816" s="651"/>
      <c r="DI816" s="651"/>
      <c r="DJ816" s="651"/>
      <c r="DK816" s="651"/>
      <c r="DL816" s="651"/>
      <c r="DM816" s="651"/>
      <c r="DN816" s="651"/>
      <c r="DO816" s="651"/>
      <c r="DP816" s="651"/>
      <c r="DQ816" s="651"/>
      <c r="DR816" s="651"/>
      <c r="DS816" s="651"/>
      <c r="DT816" s="651"/>
      <c r="DU816" s="651"/>
      <c r="DV816" s="651"/>
      <c r="DW816" s="651"/>
      <c r="DX816" s="651"/>
      <c r="DY816" s="651"/>
    </row>
    <row r="817" ht="12.0" customHeight="1">
      <c r="A817" s="651"/>
      <c r="B817" s="651"/>
      <c r="C817" s="651"/>
      <c r="D817" s="651"/>
      <c r="E817" s="651"/>
      <c r="F817" s="651"/>
      <c r="G817" s="651"/>
      <c r="H817" s="651"/>
      <c r="I817" s="651"/>
      <c r="J817" s="651"/>
      <c r="K817" s="651"/>
      <c r="L817" s="651"/>
      <c r="M817" s="651"/>
      <c r="N817" s="651"/>
      <c r="O817" s="651"/>
      <c r="P817" s="651"/>
      <c r="Q817" s="651"/>
      <c r="R817" s="651"/>
      <c r="S817" s="651"/>
      <c r="T817" s="651"/>
      <c r="U817" s="651"/>
      <c r="V817" s="651"/>
      <c r="W817" s="651"/>
      <c r="X817" s="651"/>
      <c r="Y817" s="651"/>
      <c r="Z817" s="651"/>
      <c r="AA817" s="651"/>
      <c r="AB817" s="651"/>
      <c r="AC817" s="651"/>
      <c r="AD817" s="651"/>
      <c r="AE817" s="651"/>
      <c r="AF817" s="651"/>
      <c r="AG817" s="651"/>
      <c r="AH817" s="651"/>
      <c r="AI817" s="651"/>
      <c r="AJ817" s="651"/>
      <c r="AK817" s="651"/>
      <c r="AL817" s="651"/>
      <c r="AM817" s="651"/>
      <c r="AN817" s="651"/>
      <c r="AO817" s="651"/>
      <c r="AP817" s="651"/>
      <c r="AQ817" s="651"/>
      <c r="AR817" s="651"/>
      <c r="AS817" s="651"/>
      <c r="AT817" s="651"/>
      <c r="AU817" s="651"/>
      <c r="AV817" s="651"/>
      <c r="AW817" s="651"/>
      <c r="AX817" s="651"/>
      <c r="AY817" s="651"/>
      <c r="AZ817" s="651"/>
      <c r="BA817" s="651"/>
      <c r="BB817" s="651"/>
      <c r="BC817" s="651"/>
      <c r="BD817" s="651"/>
      <c r="BE817" s="651"/>
      <c r="BF817" s="651"/>
      <c r="BG817" s="651"/>
      <c r="BH817" s="651"/>
      <c r="BI817" s="651"/>
      <c r="BJ817" s="651"/>
      <c r="BK817" s="651"/>
      <c r="BL817" s="651"/>
      <c r="BM817" s="651"/>
      <c r="BN817" s="651"/>
      <c r="BO817" s="651"/>
      <c r="BP817" s="651"/>
      <c r="BQ817" s="651"/>
      <c r="BR817" s="651"/>
      <c r="BS817" s="651"/>
      <c r="BT817" s="651"/>
      <c r="BU817" s="651"/>
      <c r="BV817" s="651"/>
      <c r="BW817" s="651"/>
      <c r="BX817" s="651"/>
      <c r="BY817" s="651"/>
      <c r="BZ817" s="651"/>
      <c r="CA817" s="651"/>
      <c r="CB817" s="651"/>
      <c r="CC817" s="651"/>
      <c r="CD817" s="651"/>
      <c r="CE817" s="651"/>
      <c r="CF817" s="651"/>
      <c r="CG817" s="651"/>
      <c r="CH817" s="651"/>
      <c r="CI817" s="651"/>
      <c r="CJ817" s="651"/>
      <c r="CK817" s="651"/>
      <c r="CL817" s="651"/>
      <c r="CM817" s="651"/>
      <c r="CN817" s="651"/>
      <c r="CO817" s="651"/>
      <c r="CP817" s="651"/>
      <c r="CQ817" s="651"/>
      <c r="CR817" s="651"/>
      <c r="CS817" s="651"/>
      <c r="CT817" s="651"/>
      <c r="CU817" s="651"/>
      <c r="CV817" s="651"/>
      <c r="CW817" s="651"/>
      <c r="CX817" s="651"/>
      <c r="CY817" s="651"/>
      <c r="CZ817" s="651"/>
      <c r="DA817" s="651"/>
      <c r="DB817" s="651"/>
      <c r="DC817" s="651"/>
      <c r="DD817" s="651"/>
      <c r="DE817" s="651"/>
      <c r="DF817" s="651"/>
      <c r="DG817" s="651"/>
      <c r="DH817" s="651"/>
      <c r="DI817" s="651"/>
      <c r="DJ817" s="651"/>
      <c r="DK817" s="651"/>
      <c r="DL817" s="651"/>
      <c r="DM817" s="651"/>
      <c r="DN817" s="651"/>
      <c r="DO817" s="651"/>
      <c r="DP817" s="651"/>
      <c r="DQ817" s="651"/>
      <c r="DR817" s="651"/>
      <c r="DS817" s="651"/>
      <c r="DT817" s="651"/>
      <c r="DU817" s="651"/>
      <c r="DV817" s="651"/>
      <c r="DW817" s="651"/>
      <c r="DX817" s="651"/>
      <c r="DY817" s="651"/>
    </row>
    <row r="818" ht="12.0" customHeight="1">
      <c r="A818" s="651"/>
      <c r="B818" s="651"/>
      <c r="C818" s="651"/>
      <c r="D818" s="651"/>
      <c r="E818" s="651"/>
      <c r="F818" s="651"/>
      <c r="G818" s="651"/>
      <c r="H818" s="651"/>
      <c r="I818" s="651"/>
      <c r="J818" s="651"/>
      <c r="K818" s="651"/>
      <c r="L818" s="651"/>
      <c r="M818" s="651"/>
      <c r="N818" s="651"/>
      <c r="O818" s="651"/>
      <c r="P818" s="651"/>
      <c r="Q818" s="651"/>
      <c r="R818" s="651"/>
      <c r="S818" s="651"/>
      <c r="T818" s="651"/>
      <c r="U818" s="651"/>
      <c r="V818" s="651"/>
      <c r="W818" s="651"/>
      <c r="X818" s="651"/>
      <c r="Y818" s="651"/>
      <c r="Z818" s="651"/>
      <c r="AA818" s="651"/>
      <c r="AB818" s="651"/>
      <c r="AC818" s="651"/>
      <c r="AD818" s="651"/>
      <c r="AE818" s="651"/>
      <c r="AF818" s="651"/>
      <c r="AG818" s="651"/>
      <c r="AH818" s="651"/>
      <c r="AI818" s="651"/>
      <c r="AJ818" s="651"/>
      <c r="AK818" s="651"/>
      <c r="AL818" s="651"/>
      <c r="AM818" s="651"/>
      <c r="AN818" s="651"/>
      <c r="AO818" s="651"/>
      <c r="AP818" s="651"/>
      <c r="AQ818" s="651"/>
      <c r="AR818" s="651"/>
      <c r="AS818" s="651"/>
      <c r="AT818" s="651"/>
      <c r="AU818" s="651"/>
      <c r="AV818" s="651"/>
      <c r="AW818" s="651"/>
      <c r="AX818" s="651"/>
      <c r="AY818" s="651"/>
      <c r="AZ818" s="651"/>
      <c r="BA818" s="651"/>
      <c r="BB818" s="651"/>
      <c r="BC818" s="651"/>
      <c r="BD818" s="651"/>
      <c r="BE818" s="651"/>
      <c r="BF818" s="651"/>
      <c r="BG818" s="651"/>
      <c r="BH818" s="651"/>
      <c r="BI818" s="651"/>
      <c r="BJ818" s="651"/>
      <c r="BK818" s="651"/>
      <c r="BL818" s="651"/>
      <c r="BM818" s="651"/>
      <c r="BN818" s="651"/>
      <c r="BO818" s="651"/>
      <c r="BP818" s="651"/>
      <c r="BQ818" s="651"/>
      <c r="BR818" s="651"/>
      <c r="BS818" s="651"/>
      <c r="BT818" s="651"/>
      <c r="BU818" s="651"/>
      <c r="BV818" s="651"/>
      <c r="BW818" s="651"/>
      <c r="BX818" s="651"/>
      <c r="BY818" s="651"/>
      <c r="BZ818" s="651"/>
      <c r="CA818" s="651"/>
      <c r="CB818" s="651"/>
      <c r="CC818" s="651"/>
      <c r="CD818" s="651"/>
      <c r="CE818" s="651"/>
      <c r="CF818" s="651"/>
      <c r="CG818" s="651"/>
      <c r="CH818" s="651"/>
      <c r="CI818" s="651"/>
      <c r="CJ818" s="651"/>
      <c r="CK818" s="651"/>
      <c r="CL818" s="651"/>
      <c r="CM818" s="651"/>
      <c r="CN818" s="651"/>
      <c r="CO818" s="651"/>
      <c r="CP818" s="651"/>
      <c r="CQ818" s="651"/>
      <c r="CR818" s="651"/>
      <c r="CS818" s="651"/>
      <c r="CT818" s="651"/>
      <c r="CU818" s="651"/>
      <c r="CV818" s="651"/>
      <c r="CW818" s="651"/>
      <c r="CX818" s="651"/>
      <c r="CY818" s="651"/>
      <c r="CZ818" s="651"/>
      <c r="DA818" s="651"/>
      <c r="DB818" s="651"/>
      <c r="DC818" s="651"/>
      <c r="DD818" s="651"/>
      <c r="DE818" s="651"/>
      <c r="DF818" s="651"/>
      <c r="DG818" s="651"/>
      <c r="DH818" s="651"/>
      <c r="DI818" s="651"/>
      <c r="DJ818" s="651"/>
      <c r="DK818" s="651"/>
      <c r="DL818" s="651"/>
      <c r="DM818" s="651"/>
      <c r="DN818" s="651"/>
      <c r="DO818" s="651"/>
      <c r="DP818" s="651"/>
      <c r="DQ818" s="651"/>
      <c r="DR818" s="651"/>
      <c r="DS818" s="651"/>
      <c r="DT818" s="651"/>
      <c r="DU818" s="651"/>
      <c r="DV818" s="651"/>
      <c r="DW818" s="651"/>
      <c r="DX818" s="651"/>
      <c r="DY818" s="651"/>
    </row>
    <row r="819" ht="12.0" customHeight="1">
      <c r="A819" s="651"/>
      <c r="B819" s="651"/>
      <c r="C819" s="651"/>
      <c r="D819" s="651"/>
      <c r="E819" s="651"/>
      <c r="F819" s="651"/>
      <c r="G819" s="651"/>
      <c r="H819" s="651"/>
      <c r="I819" s="651"/>
      <c r="J819" s="651"/>
      <c r="K819" s="651"/>
      <c r="L819" s="651"/>
      <c r="M819" s="651"/>
      <c r="N819" s="651"/>
      <c r="O819" s="651"/>
      <c r="P819" s="651"/>
      <c r="Q819" s="651"/>
      <c r="R819" s="651"/>
      <c r="S819" s="651"/>
      <c r="T819" s="651"/>
      <c r="U819" s="651"/>
      <c r="V819" s="651"/>
      <c r="W819" s="651"/>
      <c r="X819" s="651"/>
      <c r="Y819" s="651"/>
      <c r="Z819" s="651"/>
      <c r="AA819" s="651"/>
      <c r="AB819" s="651"/>
      <c r="AC819" s="651"/>
      <c r="AD819" s="651"/>
      <c r="AE819" s="651"/>
      <c r="AF819" s="651"/>
      <c r="AG819" s="651"/>
      <c r="AH819" s="651"/>
      <c r="AI819" s="651"/>
      <c r="AJ819" s="651"/>
      <c r="AK819" s="651"/>
      <c r="AL819" s="651"/>
      <c r="AM819" s="651"/>
      <c r="AN819" s="651"/>
      <c r="AO819" s="651"/>
      <c r="AP819" s="651"/>
      <c r="AQ819" s="651"/>
      <c r="AR819" s="651"/>
      <c r="AS819" s="651"/>
      <c r="AT819" s="651"/>
      <c r="AU819" s="651"/>
      <c r="AV819" s="651"/>
      <c r="AW819" s="651"/>
      <c r="AX819" s="651"/>
      <c r="AY819" s="651"/>
      <c r="AZ819" s="651"/>
      <c r="BA819" s="651"/>
      <c r="BB819" s="651"/>
      <c r="BC819" s="651"/>
      <c r="BD819" s="651"/>
      <c r="BE819" s="651"/>
      <c r="BF819" s="651"/>
      <c r="BG819" s="651"/>
      <c r="BH819" s="651"/>
      <c r="BI819" s="651"/>
      <c r="BJ819" s="651"/>
      <c r="BK819" s="651"/>
      <c r="BL819" s="651"/>
      <c r="BM819" s="651"/>
      <c r="BN819" s="651"/>
      <c r="BO819" s="651"/>
      <c r="BP819" s="651"/>
      <c r="BQ819" s="651"/>
      <c r="BR819" s="651"/>
      <c r="BS819" s="651"/>
      <c r="BT819" s="651"/>
      <c r="BU819" s="651"/>
      <c r="BV819" s="651"/>
      <c r="BW819" s="651"/>
      <c r="BX819" s="651"/>
      <c r="BY819" s="651"/>
      <c r="BZ819" s="651"/>
      <c r="CA819" s="651"/>
      <c r="CB819" s="651"/>
      <c r="CC819" s="651"/>
      <c r="CD819" s="651"/>
      <c r="CE819" s="651"/>
      <c r="CF819" s="651"/>
      <c r="CG819" s="651"/>
      <c r="CH819" s="651"/>
      <c r="CI819" s="651"/>
      <c r="CJ819" s="651"/>
      <c r="CK819" s="651"/>
      <c r="CL819" s="651"/>
      <c r="CM819" s="651"/>
      <c r="CN819" s="651"/>
      <c r="CO819" s="651"/>
      <c r="CP819" s="651"/>
      <c r="CQ819" s="651"/>
      <c r="CR819" s="651"/>
      <c r="CS819" s="651"/>
      <c r="CT819" s="651"/>
      <c r="CU819" s="651"/>
      <c r="CV819" s="651"/>
      <c r="CW819" s="651"/>
      <c r="CX819" s="651"/>
      <c r="CY819" s="651"/>
      <c r="CZ819" s="651"/>
      <c r="DA819" s="651"/>
      <c r="DB819" s="651"/>
      <c r="DC819" s="651"/>
      <c r="DD819" s="651"/>
      <c r="DE819" s="651"/>
      <c r="DF819" s="651"/>
      <c r="DG819" s="651"/>
      <c r="DH819" s="651"/>
      <c r="DI819" s="651"/>
      <c r="DJ819" s="651"/>
      <c r="DK819" s="651"/>
      <c r="DL819" s="651"/>
      <c r="DM819" s="651"/>
      <c r="DN819" s="651"/>
      <c r="DO819" s="651"/>
      <c r="DP819" s="651"/>
      <c r="DQ819" s="651"/>
      <c r="DR819" s="651"/>
      <c r="DS819" s="651"/>
      <c r="DT819" s="651"/>
      <c r="DU819" s="651"/>
      <c r="DV819" s="651"/>
      <c r="DW819" s="651"/>
      <c r="DX819" s="651"/>
      <c r="DY819" s="651"/>
    </row>
    <row r="820" ht="12.0" customHeight="1">
      <c r="A820" s="651"/>
      <c r="B820" s="651"/>
      <c r="C820" s="651"/>
      <c r="D820" s="651"/>
      <c r="E820" s="651"/>
      <c r="F820" s="651"/>
      <c r="G820" s="651"/>
      <c r="H820" s="651"/>
      <c r="I820" s="651"/>
      <c r="J820" s="651"/>
      <c r="K820" s="651"/>
      <c r="L820" s="651"/>
      <c r="M820" s="651"/>
      <c r="N820" s="651"/>
      <c r="O820" s="651"/>
      <c r="P820" s="651"/>
      <c r="Q820" s="651"/>
      <c r="R820" s="651"/>
      <c r="S820" s="651"/>
      <c r="T820" s="651"/>
      <c r="U820" s="651"/>
      <c r="V820" s="651"/>
      <c r="W820" s="651"/>
      <c r="X820" s="651"/>
      <c r="Y820" s="651"/>
      <c r="Z820" s="651"/>
      <c r="AA820" s="651"/>
      <c r="AB820" s="651"/>
      <c r="AC820" s="651"/>
      <c r="AD820" s="651"/>
      <c r="AE820" s="651"/>
      <c r="AF820" s="651"/>
      <c r="AG820" s="651"/>
      <c r="AH820" s="651"/>
      <c r="AI820" s="651"/>
      <c r="AJ820" s="651"/>
      <c r="AK820" s="651"/>
      <c r="AL820" s="651"/>
      <c r="AM820" s="651"/>
      <c r="AN820" s="651"/>
      <c r="AO820" s="651"/>
      <c r="AP820" s="651"/>
      <c r="AQ820" s="651"/>
      <c r="AR820" s="651"/>
      <c r="AS820" s="651"/>
      <c r="AT820" s="651"/>
      <c r="AU820" s="651"/>
      <c r="AV820" s="651"/>
      <c r="AW820" s="651"/>
      <c r="AX820" s="651"/>
      <c r="AY820" s="651"/>
      <c r="AZ820" s="651"/>
      <c r="BA820" s="651"/>
      <c r="BB820" s="651"/>
      <c r="BC820" s="651"/>
      <c r="BD820" s="651"/>
      <c r="BE820" s="651"/>
      <c r="BF820" s="651"/>
      <c r="BG820" s="651"/>
      <c r="BH820" s="651"/>
      <c r="BI820" s="651"/>
      <c r="BJ820" s="651"/>
      <c r="BK820" s="651"/>
      <c r="BL820" s="651"/>
      <c r="BM820" s="651"/>
      <c r="BN820" s="651"/>
      <c r="BO820" s="651"/>
      <c r="BP820" s="651"/>
      <c r="BQ820" s="651"/>
      <c r="BR820" s="651"/>
      <c r="BS820" s="651"/>
      <c r="BT820" s="651"/>
      <c r="BU820" s="651"/>
      <c r="BV820" s="651"/>
      <c r="BW820" s="651"/>
      <c r="BX820" s="651"/>
      <c r="BY820" s="651"/>
      <c r="BZ820" s="651"/>
      <c r="CA820" s="651"/>
      <c r="CB820" s="651"/>
      <c r="CC820" s="651"/>
      <c r="CD820" s="651"/>
      <c r="CE820" s="651"/>
      <c r="CF820" s="651"/>
      <c r="CG820" s="651"/>
      <c r="CH820" s="651"/>
      <c r="CI820" s="651"/>
      <c r="CJ820" s="651"/>
      <c r="CK820" s="651"/>
      <c r="CL820" s="651"/>
      <c r="CM820" s="651"/>
      <c r="CN820" s="651"/>
      <c r="CO820" s="651"/>
      <c r="CP820" s="651"/>
      <c r="CQ820" s="651"/>
      <c r="CR820" s="651"/>
      <c r="CS820" s="651"/>
      <c r="CT820" s="651"/>
      <c r="CU820" s="651"/>
      <c r="CV820" s="651"/>
      <c r="CW820" s="651"/>
      <c r="CX820" s="651"/>
      <c r="CY820" s="651"/>
      <c r="CZ820" s="651"/>
      <c r="DA820" s="651"/>
      <c r="DB820" s="651"/>
      <c r="DC820" s="651"/>
      <c r="DD820" s="651"/>
      <c r="DE820" s="651"/>
      <c r="DF820" s="651"/>
      <c r="DG820" s="651"/>
      <c r="DH820" s="651"/>
      <c r="DI820" s="651"/>
      <c r="DJ820" s="651"/>
      <c r="DK820" s="651"/>
      <c r="DL820" s="651"/>
      <c r="DM820" s="651"/>
      <c r="DN820" s="651"/>
      <c r="DO820" s="651"/>
      <c r="DP820" s="651"/>
      <c r="DQ820" s="651"/>
      <c r="DR820" s="651"/>
      <c r="DS820" s="651"/>
      <c r="DT820" s="651"/>
      <c r="DU820" s="651"/>
      <c r="DV820" s="651"/>
      <c r="DW820" s="651"/>
      <c r="DX820" s="651"/>
      <c r="DY820" s="651"/>
    </row>
    <row r="821" ht="12.0" customHeight="1">
      <c r="A821" s="651"/>
      <c r="B821" s="651"/>
      <c r="C821" s="651"/>
      <c r="D821" s="651"/>
      <c r="E821" s="651"/>
      <c r="F821" s="651"/>
      <c r="G821" s="651"/>
      <c r="H821" s="651"/>
      <c r="I821" s="651"/>
      <c r="J821" s="651"/>
      <c r="K821" s="651"/>
      <c r="L821" s="651"/>
      <c r="M821" s="651"/>
      <c r="N821" s="651"/>
      <c r="O821" s="651"/>
      <c r="P821" s="651"/>
      <c r="Q821" s="651"/>
      <c r="R821" s="651"/>
      <c r="S821" s="651"/>
      <c r="T821" s="651"/>
      <c r="U821" s="651"/>
      <c r="V821" s="651"/>
      <c r="W821" s="651"/>
      <c r="X821" s="651"/>
      <c r="Y821" s="651"/>
      <c r="Z821" s="651"/>
      <c r="AA821" s="651"/>
      <c r="AB821" s="651"/>
      <c r="AC821" s="651"/>
      <c r="AD821" s="651"/>
      <c r="AE821" s="651"/>
      <c r="AF821" s="651"/>
      <c r="AG821" s="651"/>
      <c r="AH821" s="651"/>
      <c r="AI821" s="651"/>
      <c r="AJ821" s="651"/>
      <c r="AK821" s="651"/>
      <c r="AL821" s="651"/>
      <c r="AM821" s="651"/>
      <c r="AN821" s="651"/>
      <c r="AO821" s="651"/>
      <c r="AP821" s="651"/>
      <c r="AQ821" s="651"/>
      <c r="AR821" s="651"/>
      <c r="AS821" s="651"/>
      <c r="AT821" s="651"/>
      <c r="AU821" s="651"/>
      <c r="AV821" s="651"/>
      <c r="AW821" s="651"/>
      <c r="AX821" s="651"/>
      <c r="AY821" s="651"/>
      <c r="AZ821" s="651"/>
      <c r="BA821" s="651"/>
      <c r="BB821" s="651"/>
      <c r="BC821" s="651"/>
      <c r="BD821" s="651"/>
      <c r="BE821" s="651"/>
      <c r="BF821" s="651"/>
      <c r="BG821" s="651"/>
      <c r="BH821" s="651"/>
      <c r="BI821" s="651"/>
      <c r="BJ821" s="651"/>
      <c r="BK821" s="651"/>
      <c r="BL821" s="651"/>
      <c r="BM821" s="651"/>
      <c r="BN821" s="651"/>
      <c r="BO821" s="651"/>
      <c r="BP821" s="651"/>
      <c r="BQ821" s="651"/>
      <c r="BR821" s="651"/>
      <c r="BS821" s="651"/>
      <c r="BT821" s="651"/>
      <c r="BU821" s="651"/>
      <c r="BV821" s="651"/>
      <c r="BW821" s="651"/>
      <c r="BX821" s="651"/>
      <c r="BY821" s="651"/>
      <c r="BZ821" s="651"/>
      <c r="CA821" s="651"/>
      <c r="CB821" s="651"/>
      <c r="CC821" s="651"/>
      <c r="CD821" s="651"/>
      <c r="CE821" s="651"/>
      <c r="CF821" s="651"/>
      <c r="CG821" s="651"/>
      <c r="CH821" s="651"/>
      <c r="CI821" s="651"/>
      <c r="CJ821" s="651"/>
      <c r="CK821" s="651"/>
      <c r="CL821" s="651"/>
      <c r="CM821" s="651"/>
      <c r="CN821" s="651"/>
      <c r="CO821" s="651"/>
      <c r="CP821" s="651"/>
      <c r="CQ821" s="651"/>
      <c r="CR821" s="651"/>
      <c r="CS821" s="651"/>
      <c r="CT821" s="651"/>
      <c r="CU821" s="651"/>
      <c r="CV821" s="651"/>
      <c r="CW821" s="651"/>
      <c r="CX821" s="651"/>
      <c r="CY821" s="651"/>
      <c r="CZ821" s="651"/>
      <c r="DA821" s="651"/>
      <c r="DB821" s="651"/>
      <c r="DC821" s="651"/>
      <c r="DD821" s="651"/>
      <c r="DE821" s="651"/>
      <c r="DF821" s="651"/>
      <c r="DG821" s="651"/>
      <c r="DH821" s="651"/>
      <c r="DI821" s="651"/>
      <c r="DJ821" s="651"/>
      <c r="DK821" s="651"/>
      <c r="DL821" s="651"/>
      <c r="DM821" s="651"/>
      <c r="DN821" s="651"/>
      <c r="DO821" s="651"/>
      <c r="DP821" s="651"/>
      <c r="DQ821" s="651"/>
      <c r="DR821" s="651"/>
      <c r="DS821" s="651"/>
      <c r="DT821" s="651"/>
      <c r="DU821" s="651"/>
      <c r="DV821" s="651"/>
      <c r="DW821" s="651"/>
      <c r="DX821" s="651"/>
      <c r="DY821" s="651"/>
    </row>
    <row r="822" ht="12.0" customHeight="1">
      <c r="A822" s="651"/>
      <c r="B822" s="651"/>
      <c r="C822" s="651"/>
      <c r="D822" s="651"/>
      <c r="E822" s="651"/>
      <c r="F822" s="651"/>
      <c r="G822" s="651"/>
      <c r="H822" s="651"/>
      <c r="I822" s="651"/>
      <c r="J822" s="651"/>
      <c r="K822" s="651"/>
      <c r="L822" s="651"/>
      <c r="M822" s="651"/>
      <c r="N822" s="651"/>
      <c r="O822" s="651"/>
      <c r="P822" s="651"/>
      <c r="Q822" s="651"/>
      <c r="R822" s="651"/>
      <c r="S822" s="651"/>
      <c r="T822" s="651"/>
      <c r="U822" s="651"/>
      <c r="V822" s="651"/>
      <c r="W822" s="651"/>
      <c r="X822" s="651"/>
      <c r="Y822" s="651"/>
      <c r="Z822" s="651"/>
      <c r="AA822" s="651"/>
      <c r="AB822" s="651"/>
      <c r="AC822" s="651"/>
      <c r="AD822" s="651"/>
      <c r="AE822" s="651"/>
      <c r="AF822" s="651"/>
      <c r="AG822" s="651"/>
      <c r="AH822" s="651"/>
      <c r="AI822" s="651"/>
      <c r="AJ822" s="651"/>
      <c r="AK822" s="651"/>
      <c r="AL822" s="651"/>
      <c r="AM822" s="651"/>
      <c r="AN822" s="651"/>
      <c r="AO822" s="651"/>
      <c r="AP822" s="651"/>
      <c r="AQ822" s="651"/>
      <c r="AR822" s="651"/>
      <c r="AS822" s="651"/>
      <c r="AT822" s="651"/>
      <c r="AU822" s="651"/>
      <c r="AV822" s="651"/>
      <c r="AW822" s="651"/>
      <c r="AX822" s="651"/>
      <c r="AY822" s="651"/>
      <c r="AZ822" s="651"/>
      <c r="BA822" s="651"/>
      <c r="BB822" s="651"/>
      <c r="BC822" s="651"/>
      <c r="BD822" s="651"/>
      <c r="BE822" s="651"/>
      <c r="BF822" s="651"/>
      <c r="BG822" s="651"/>
      <c r="BH822" s="651"/>
      <c r="BI822" s="651"/>
      <c r="BJ822" s="651"/>
      <c r="BK822" s="651"/>
      <c r="BL822" s="651"/>
      <c r="BM822" s="651"/>
      <c r="BN822" s="651"/>
      <c r="BO822" s="651"/>
      <c r="BP822" s="651"/>
      <c r="BQ822" s="651"/>
      <c r="BR822" s="651"/>
      <c r="BS822" s="651"/>
      <c r="BT822" s="651"/>
      <c r="BU822" s="651"/>
      <c r="BV822" s="651"/>
      <c r="BW822" s="651"/>
      <c r="BX822" s="651"/>
      <c r="BY822" s="651"/>
      <c r="BZ822" s="651"/>
      <c r="CA822" s="651"/>
      <c r="CB822" s="651"/>
      <c r="CC822" s="651"/>
      <c r="CD822" s="651"/>
      <c r="CE822" s="651"/>
      <c r="CF822" s="651"/>
      <c r="CG822" s="651"/>
      <c r="CH822" s="651"/>
      <c r="CI822" s="651"/>
      <c r="CJ822" s="651"/>
      <c r="CK822" s="651"/>
      <c r="CL822" s="651"/>
      <c r="CM822" s="651"/>
      <c r="CN822" s="651"/>
      <c r="CO822" s="651"/>
      <c r="CP822" s="651"/>
      <c r="CQ822" s="651"/>
      <c r="CR822" s="651"/>
      <c r="CS822" s="651"/>
      <c r="CT822" s="651"/>
      <c r="CU822" s="651"/>
      <c r="CV822" s="651"/>
      <c r="CW822" s="651"/>
      <c r="CX822" s="651"/>
      <c r="CY822" s="651"/>
      <c r="CZ822" s="651"/>
      <c r="DA822" s="651"/>
      <c r="DB822" s="651"/>
      <c r="DC822" s="651"/>
      <c r="DD822" s="651"/>
      <c r="DE822" s="651"/>
      <c r="DF822" s="651"/>
      <c r="DG822" s="651"/>
      <c r="DH822" s="651"/>
      <c r="DI822" s="651"/>
      <c r="DJ822" s="651"/>
      <c r="DK822" s="651"/>
      <c r="DL822" s="651"/>
      <c r="DM822" s="651"/>
      <c r="DN822" s="651"/>
      <c r="DO822" s="651"/>
      <c r="DP822" s="651"/>
      <c r="DQ822" s="651"/>
      <c r="DR822" s="651"/>
      <c r="DS822" s="651"/>
      <c r="DT822" s="651"/>
      <c r="DU822" s="651"/>
      <c r="DV822" s="651"/>
      <c r="DW822" s="651"/>
      <c r="DX822" s="651"/>
      <c r="DY822" s="651"/>
    </row>
    <row r="823" ht="12.0" customHeight="1">
      <c r="A823" s="651"/>
      <c r="B823" s="651"/>
      <c r="C823" s="651"/>
      <c r="D823" s="651"/>
      <c r="E823" s="651"/>
      <c r="F823" s="651"/>
      <c r="G823" s="651"/>
      <c r="H823" s="651"/>
      <c r="I823" s="651"/>
      <c r="J823" s="651"/>
      <c r="K823" s="651"/>
      <c r="L823" s="651"/>
      <c r="M823" s="651"/>
      <c r="N823" s="651"/>
      <c r="O823" s="651"/>
      <c r="P823" s="651"/>
      <c r="Q823" s="651"/>
      <c r="R823" s="651"/>
      <c r="S823" s="651"/>
      <c r="T823" s="651"/>
      <c r="U823" s="651"/>
      <c r="V823" s="651"/>
      <c r="W823" s="651"/>
      <c r="X823" s="651"/>
      <c r="Y823" s="651"/>
      <c r="Z823" s="651"/>
      <c r="AA823" s="651"/>
      <c r="AB823" s="651"/>
      <c r="AC823" s="651"/>
      <c r="AD823" s="651"/>
      <c r="AE823" s="651"/>
      <c r="AF823" s="651"/>
      <c r="AG823" s="651"/>
      <c r="AH823" s="651"/>
      <c r="AI823" s="651"/>
      <c r="AJ823" s="651"/>
      <c r="AK823" s="651"/>
      <c r="AL823" s="651"/>
      <c r="AM823" s="651"/>
      <c r="AN823" s="651"/>
      <c r="AO823" s="651"/>
      <c r="AP823" s="651"/>
      <c r="AQ823" s="651"/>
      <c r="AR823" s="651"/>
      <c r="AS823" s="651"/>
      <c r="AT823" s="651"/>
      <c r="AU823" s="651"/>
      <c r="AV823" s="651"/>
      <c r="AW823" s="651"/>
      <c r="AX823" s="651"/>
      <c r="AY823" s="651"/>
      <c r="AZ823" s="651"/>
      <c r="BA823" s="651"/>
      <c r="BB823" s="651"/>
      <c r="BC823" s="651"/>
      <c r="BD823" s="651"/>
      <c r="BE823" s="651"/>
      <c r="BF823" s="651"/>
      <c r="BG823" s="651"/>
      <c r="BH823" s="651"/>
      <c r="BI823" s="651"/>
      <c r="BJ823" s="651"/>
      <c r="BK823" s="651"/>
      <c r="BL823" s="651"/>
      <c r="BM823" s="651"/>
      <c r="BN823" s="651"/>
      <c r="BO823" s="651"/>
      <c r="BP823" s="651"/>
      <c r="BQ823" s="651"/>
      <c r="BR823" s="651"/>
      <c r="BS823" s="651"/>
      <c r="BT823" s="651"/>
      <c r="BU823" s="651"/>
      <c r="BV823" s="651"/>
      <c r="BW823" s="651"/>
      <c r="BX823" s="651"/>
      <c r="BY823" s="651"/>
      <c r="BZ823" s="651"/>
      <c r="CA823" s="651"/>
      <c r="CB823" s="651"/>
      <c r="CC823" s="651"/>
      <c r="CD823" s="651"/>
      <c r="CE823" s="651"/>
      <c r="CF823" s="651"/>
      <c r="CG823" s="651"/>
      <c r="CH823" s="651"/>
      <c r="CI823" s="651"/>
      <c r="CJ823" s="651"/>
      <c r="CK823" s="651"/>
      <c r="CL823" s="651"/>
      <c r="CM823" s="651"/>
      <c r="CN823" s="651"/>
      <c r="CO823" s="651"/>
      <c r="CP823" s="651"/>
      <c r="CQ823" s="651"/>
      <c r="CR823" s="651"/>
      <c r="CS823" s="651"/>
      <c r="CT823" s="651"/>
      <c r="CU823" s="651"/>
      <c r="CV823" s="651"/>
      <c r="CW823" s="651"/>
      <c r="CX823" s="651"/>
      <c r="CY823" s="651"/>
      <c r="CZ823" s="651"/>
      <c r="DA823" s="651"/>
      <c r="DB823" s="651"/>
      <c r="DC823" s="651"/>
      <c r="DD823" s="651"/>
      <c r="DE823" s="651"/>
      <c r="DF823" s="651"/>
      <c r="DG823" s="651"/>
      <c r="DH823" s="651"/>
      <c r="DI823" s="651"/>
      <c r="DJ823" s="651"/>
      <c r="DK823" s="651"/>
      <c r="DL823" s="651"/>
      <c r="DM823" s="651"/>
      <c r="DN823" s="651"/>
      <c r="DO823" s="651"/>
      <c r="DP823" s="651"/>
      <c r="DQ823" s="651"/>
      <c r="DR823" s="651"/>
      <c r="DS823" s="651"/>
      <c r="DT823" s="651"/>
      <c r="DU823" s="651"/>
      <c r="DV823" s="651"/>
      <c r="DW823" s="651"/>
      <c r="DX823" s="651"/>
      <c r="DY823" s="651"/>
    </row>
    <row r="824" ht="12.0" customHeight="1">
      <c r="A824" s="651"/>
      <c r="B824" s="651"/>
      <c r="C824" s="651"/>
      <c r="D824" s="651"/>
      <c r="E824" s="651"/>
      <c r="F824" s="651"/>
      <c r="G824" s="651"/>
      <c r="H824" s="651"/>
      <c r="I824" s="651"/>
      <c r="J824" s="651"/>
      <c r="K824" s="651"/>
      <c r="L824" s="651"/>
      <c r="M824" s="651"/>
      <c r="N824" s="651"/>
      <c r="O824" s="651"/>
      <c r="P824" s="651"/>
      <c r="Q824" s="651"/>
      <c r="R824" s="651"/>
      <c r="S824" s="651"/>
      <c r="T824" s="651"/>
      <c r="U824" s="651"/>
      <c r="V824" s="651"/>
      <c r="W824" s="651"/>
      <c r="X824" s="651"/>
      <c r="Y824" s="651"/>
      <c r="Z824" s="651"/>
      <c r="AA824" s="651"/>
      <c r="AB824" s="651"/>
      <c r="AC824" s="651"/>
      <c r="AD824" s="651"/>
      <c r="AE824" s="651"/>
      <c r="AF824" s="651"/>
      <c r="AG824" s="651"/>
      <c r="AH824" s="651"/>
      <c r="AI824" s="651"/>
      <c r="AJ824" s="651"/>
      <c r="AK824" s="651"/>
      <c r="AL824" s="651"/>
      <c r="AM824" s="651"/>
      <c r="AN824" s="651"/>
      <c r="AO824" s="651"/>
      <c r="AP824" s="651"/>
      <c r="AQ824" s="651"/>
      <c r="AR824" s="651"/>
      <c r="AS824" s="651"/>
      <c r="AT824" s="651"/>
      <c r="AU824" s="651"/>
      <c r="AV824" s="651"/>
      <c r="AW824" s="651"/>
      <c r="AX824" s="651"/>
      <c r="AY824" s="651"/>
      <c r="AZ824" s="651"/>
      <c r="BA824" s="651"/>
      <c r="BB824" s="651"/>
      <c r="BC824" s="651"/>
      <c r="BD824" s="651"/>
      <c r="BE824" s="651"/>
      <c r="BF824" s="651"/>
      <c r="BG824" s="651"/>
      <c r="BH824" s="651"/>
      <c r="BI824" s="651"/>
      <c r="BJ824" s="651"/>
      <c r="BK824" s="651"/>
      <c r="BL824" s="651"/>
      <c r="BM824" s="651"/>
      <c r="BN824" s="651"/>
      <c r="BO824" s="651"/>
      <c r="BP824" s="651"/>
      <c r="BQ824" s="651"/>
      <c r="BR824" s="651"/>
      <c r="BS824" s="651"/>
      <c r="BT824" s="651"/>
      <c r="BU824" s="651"/>
      <c r="BV824" s="651"/>
      <c r="BW824" s="651"/>
      <c r="BX824" s="651"/>
      <c r="BY824" s="651"/>
      <c r="BZ824" s="651"/>
      <c r="CA824" s="651"/>
      <c r="CB824" s="651"/>
      <c r="CC824" s="651"/>
      <c r="CD824" s="651"/>
      <c r="CE824" s="651"/>
      <c r="CF824" s="651"/>
      <c r="CG824" s="651"/>
      <c r="CH824" s="651"/>
      <c r="CI824" s="651"/>
      <c r="CJ824" s="651"/>
      <c r="CK824" s="651"/>
      <c r="CL824" s="651"/>
      <c r="CM824" s="651"/>
      <c r="CN824" s="651"/>
      <c r="CO824" s="651"/>
      <c r="CP824" s="651"/>
      <c r="CQ824" s="651"/>
      <c r="CR824" s="651"/>
      <c r="CS824" s="651"/>
      <c r="CT824" s="651"/>
      <c r="CU824" s="651"/>
      <c r="CV824" s="651"/>
      <c r="CW824" s="651"/>
      <c r="CX824" s="651"/>
      <c r="CY824" s="651"/>
      <c r="CZ824" s="651"/>
      <c r="DA824" s="651"/>
      <c r="DB824" s="651"/>
      <c r="DC824" s="651"/>
      <c r="DD824" s="651"/>
      <c r="DE824" s="651"/>
      <c r="DF824" s="651"/>
      <c r="DG824" s="651"/>
      <c r="DH824" s="651"/>
      <c r="DI824" s="651"/>
      <c r="DJ824" s="651"/>
      <c r="DK824" s="651"/>
      <c r="DL824" s="651"/>
      <c r="DM824" s="651"/>
      <c r="DN824" s="651"/>
      <c r="DO824" s="651"/>
      <c r="DP824" s="651"/>
      <c r="DQ824" s="651"/>
      <c r="DR824" s="651"/>
      <c r="DS824" s="651"/>
      <c r="DT824" s="651"/>
      <c r="DU824" s="651"/>
      <c r="DV824" s="651"/>
      <c r="DW824" s="651"/>
      <c r="DX824" s="651"/>
      <c r="DY824" s="651"/>
    </row>
    <row r="825" ht="12.0" customHeight="1">
      <c r="A825" s="651"/>
      <c r="B825" s="651"/>
      <c r="C825" s="651"/>
      <c r="D825" s="651"/>
      <c r="E825" s="651"/>
      <c r="F825" s="651"/>
      <c r="G825" s="651"/>
      <c r="H825" s="651"/>
      <c r="I825" s="651"/>
      <c r="J825" s="651"/>
      <c r="K825" s="651"/>
      <c r="L825" s="651"/>
      <c r="M825" s="651"/>
      <c r="N825" s="651"/>
      <c r="O825" s="651"/>
      <c r="P825" s="651"/>
      <c r="Q825" s="651"/>
      <c r="R825" s="651"/>
      <c r="S825" s="651"/>
      <c r="T825" s="651"/>
      <c r="U825" s="651"/>
      <c r="V825" s="651"/>
      <c r="W825" s="651"/>
      <c r="X825" s="651"/>
      <c r="Y825" s="651"/>
      <c r="Z825" s="651"/>
      <c r="AA825" s="651"/>
      <c r="AB825" s="651"/>
      <c r="AC825" s="651"/>
      <c r="AD825" s="651"/>
      <c r="AE825" s="651"/>
      <c r="AF825" s="651"/>
      <c r="AG825" s="651"/>
      <c r="AH825" s="651"/>
      <c r="AI825" s="651"/>
      <c r="AJ825" s="651"/>
      <c r="AK825" s="651"/>
      <c r="AL825" s="651"/>
      <c r="AM825" s="651"/>
      <c r="AN825" s="651"/>
      <c r="AO825" s="651"/>
      <c r="AP825" s="651"/>
      <c r="AQ825" s="651"/>
      <c r="AR825" s="651"/>
      <c r="AS825" s="651"/>
      <c r="AT825" s="651"/>
      <c r="AU825" s="651"/>
      <c r="AV825" s="651"/>
      <c r="AW825" s="651"/>
      <c r="AX825" s="651"/>
      <c r="AY825" s="651"/>
      <c r="AZ825" s="651"/>
      <c r="BA825" s="651"/>
      <c r="BB825" s="651"/>
      <c r="BC825" s="651"/>
      <c r="BD825" s="651"/>
      <c r="BE825" s="651"/>
      <c r="BF825" s="651"/>
      <c r="BG825" s="651"/>
      <c r="BH825" s="651"/>
      <c r="BI825" s="651"/>
      <c r="BJ825" s="651"/>
      <c r="BK825" s="651"/>
      <c r="BL825" s="651"/>
      <c r="BM825" s="651"/>
      <c r="BN825" s="651"/>
      <c r="BO825" s="651"/>
      <c r="BP825" s="651"/>
      <c r="BQ825" s="651"/>
      <c r="BR825" s="651"/>
      <c r="BS825" s="651"/>
      <c r="BT825" s="651"/>
      <c r="BU825" s="651"/>
      <c r="BV825" s="651"/>
      <c r="BW825" s="651"/>
      <c r="BX825" s="651"/>
      <c r="BY825" s="651"/>
      <c r="BZ825" s="651"/>
      <c r="CA825" s="651"/>
      <c r="CB825" s="651"/>
      <c r="CC825" s="651"/>
      <c r="CD825" s="651"/>
      <c r="CE825" s="651"/>
      <c r="CF825" s="651"/>
      <c r="CG825" s="651"/>
      <c r="CH825" s="651"/>
      <c r="CI825" s="651"/>
      <c r="CJ825" s="651"/>
      <c r="CK825" s="651"/>
      <c r="CL825" s="651"/>
      <c r="CM825" s="651"/>
      <c r="CN825" s="651"/>
      <c r="CO825" s="651"/>
      <c r="CP825" s="651"/>
      <c r="CQ825" s="651"/>
      <c r="CR825" s="651"/>
      <c r="CS825" s="651"/>
      <c r="CT825" s="651"/>
      <c r="CU825" s="651"/>
      <c r="CV825" s="651"/>
      <c r="CW825" s="651"/>
      <c r="CX825" s="651"/>
      <c r="CY825" s="651"/>
      <c r="CZ825" s="651"/>
      <c r="DA825" s="651"/>
      <c r="DB825" s="651"/>
      <c r="DC825" s="651"/>
      <c r="DD825" s="651"/>
      <c r="DE825" s="651"/>
      <c r="DF825" s="651"/>
      <c r="DG825" s="651"/>
      <c r="DH825" s="651"/>
      <c r="DI825" s="651"/>
      <c r="DJ825" s="651"/>
      <c r="DK825" s="651"/>
      <c r="DL825" s="651"/>
      <c r="DM825" s="651"/>
      <c r="DN825" s="651"/>
      <c r="DO825" s="651"/>
      <c r="DP825" s="651"/>
      <c r="DQ825" s="651"/>
      <c r="DR825" s="651"/>
      <c r="DS825" s="651"/>
      <c r="DT825" s="651"/>
      <c r="DU825" s="651"/>
      <c r="DV825" s="651"/>
      <c r="DW825" s="651"/>
      <c r="DX825" s="651"/>
      <c r="DY825" s="651"/>
    </row>
    <row r="826" ht="12.0" customHeight="1">
      <c r="A826" s="651"/>
      <c r="B826" s="651"/>
      <c r="C826" s="651"/>
      <c r="D826" s="651"/>
      <c r="E826" s="651"/>
      <c r="F826" s="651"/>
      <c r="G826" s="651"/>
      <c r="H826" s="651"/>
      <c r="I826" s="651"/>
      <c r="J826" s="651"/>
      <c r="K826" s="651"/>
      <c r="L826" s="651"/>
      <c r="M826" s="651"/>
      <c r="N826" s="651"/>
      <c r="O826" s="651"/>
      <c r="P826" s="651"/>
      <c r="Q826" s="651"/>
      <c r="R826" s="651"/>
      <c r="S826" s="651"/>
      <c r="T826" s="651"/>
      <c r="U826" s="651"/>
      <c r="V826" s="651"/>
      <c r="W826" s="651"/>
      <c r="X826" s="651"/>
      <c r="Y826" s="651"/>
      <c r="Z826" s="651"/>
      <c r="AA826" s="651"/>
      <c r="AB826" s="651"/>
      <c r="AC826" s="651"/>
      <c r="AD826" s="651"/>
      <c r="AE826" s="651"/>
      <c r="AF826" s="651"/>
      <c r="AG826" s="651"/>
      <c r="AH826" s="651"/>
      <c r="AI826" s="651"/>
      <c r="AJ826" s="651"/>
      <c r="AK826" s="651"/>
      <c r="AL826" s="651"/>
      <c r="AM826" s="651"/>
      <c r="AN826" s="651"/>
      <c r="AO826" s="651"/>
      <c r="AP826" s="651"/>
      <c r="AQ826" s="651"/>
      <c r="AR826" s="651"/>
      <c r="AS826" s="651"/>
      <c r="AT826" s="651"/>
      <c r="AU826" s="651"/>
      <c r="AV826" s="651"/>
      <c r="AW826" s="651"/>
      <c r="AX826" s="651"/>
      <c r="AY826" s="651"/>
      <c r="AZ826" s="651"/>
      <c r="BA826" s="651"/>
      <c r="BB826" s="651"/>
      <c r="BC826" s="651"/>
      <c r="BD826" s="651"/>
      <c r="BE826" s="651"/>
      <c r="BF826" s="651"/>
      <c r="BG826" s="651"/>
      <c r="BH826" s="651"/>
      <c r="BI826" s="651"/>
      <c r="BJ826" s="651"/>
      <c r="BK826" s="651"/>
      <c r="BL826" s="651"/>
      <c r="BM826" s="651"/>
      <c r="BN826" s="651"/>
      <c r="BO826" s="651"/>
      <c r="BP826" s="651"/>
      <c r="BQ826" s="651"/>
      <c r="BR826" s="651"/>
      <c r="BS826" s="651"/>
      <c r="BT826" s="651"/>
      <c r="BU826" s="651"/>
      <c r="BV826" s="651"/>
      <c r="BW826" s="651"/>
      <c r="BX826" s="651"/>
      <c r="BY826" s="651"/>
      <c r="BZ826" s="651"/>
      <c r="CA826" s="651"/>
      <c r="CB826" s="651"/>
      <c r="CC826" s="651"/>
      <c r="CD826" s="651"/>
      <c r="CE826" s="651"/>
      <c r="CF826" s="651"/>
      <c r="CG826" s="651"/>
      <c r="CH826" s="651"/>
      <c r="CI826" s="651"/>
      <c r="CJ826" s="651"/>
      <c r="CK826" s="651"/>
      <c r="CL826" s="651"/>
      <c r="CM826" s="651"/>
      <c r="CN826" s="651"/>
      <c r="CO826" s="651"/>
      <c r="CP826" s="651"/>
      <c r="CQ826" s="651"/>
      <c r="CR826" s="651"/>
      <c r="CS826" s="651"/>
      <c r="CT826" s="651"/>
      <c r="CU826" s="651"/>
      <c r="CV826" s="651"/>
      <c r="CW826" s="651"/>
      <c r="CX826" s="651"/>
      <c r="CY826" s="651"/>
      <c r="CZ826" s="651"/>
      <c r="DA826" s="651"/>
      <c r="DB826" s="651"/>
      <c r="DC826" s="651"/>
      <c r="DD826" s="651"/>
      <c r="DE826" s="651"/>
      <c r="DF826" s="651"/>
      <c r="DG826" s="651"/>
      <c r="DH826" s="651"/>
      <c r="DI826" s="651"/>
      <c r="DJ826" s="651"/>
      <c r="DK826" s="651"/>
      <c r="DL826" s="651"/>
      <c r="DM826" s="651"/>
      <c r="DN826" s="651"/>
      <c r="DO826" s="651"/>
      <c r="DP826" s="651"/>
      <c r="DQ826" s="651"/>
      <c r="DR826" s="651"/>
      <c r="DS826" s="651"/>
      <c r="DT826" s="651"/>
      <c r="DU826" s="651"/>
      <c r="DV826" s="651"/>
      <c r="DW826" s="651"/>
      <c r="DX826" s="651"/>
      <c r="DY826" s="651"/>
    </row>
    <row r="827" ht="12.0" customHeight="1">
      <c r="A827" s="651"/>
      <c r="B827" s="651"/>
      <c r="C827" s="651"/>
      <c r="D827" s="651"/>
      <c r="E827" s="651"/>
      <c r="F827" s="651"/>
      <c r="G827" s="651"/>
      <c r="H827" s="651"/>
      <c r="I827" s="651"/>
      <c r="J827" s="651"/>
      <c r="K827" s="651"/>
      <c r="L827" s="651"/>
      <c r="M827" s="651"/>
      <c r="N827" s="651"/>
      <c r="O827" s="651"/>
      <c r="P827" s="651"/>
      <c r="Q827" s="651"/>
      <c r="R827" s="651"/>
      <c r="S827" s="651"/>
      <c r="T827" s="651"/>
      <c r="U827" s="651"/>
      <c r="V827" s="651"/>
      <c r="W827" s="651"/>
      <c r="X827" s="651"/>
      <c r="Y827" s="651"/>
      <c r="Z827" s="651"/>
      <c r="AA827" s="651"/>
      <c r="AB827" s="651"/>
      <c r="AC827" s="651"/>
      <c r="AD827" s="651"/>
      <c r="AE827" s="651"/>
      <c r="AF827" s="651"/>
      <c r="AG827" s="651"/>
      <c r="AH827" s="651"/>
      <c r="AI827" s="651"/>
      <c r="AJ827" s="651"/>
      <c r="AK827" s="651"/>
      <c r="AL827" s="651"/>
      <c r="AM827" s="651"/>
      <c r="AN827" s="651"/>
      <c r="AO827" s="651"/>
      <c r="AP827" s="651"/>
      <c r="AQ827" s="651"/>
      <c r="AR827" s="651"/>
      <c r="AS827" s="651"/>
      <c r="AT827" s="651"/>
      <c r="AU827" s="651"/>
      <c r="AV827" s="651"/>
      <c r="AW827" s="651"/>
      <c r="AX827" s="651"/>
      <c r="AY827" s="651"/>
      <c r="AZ827" s="651"/>
      <c r="BA827" s="651"/>
      <c r="BB827" s="651"/>
      <c r="BC827" s="651"/>
      <c r="BD827" s="651"/>
      <c r="BE827" s="651"/>
      <c r="BF827" s="651"/>
      <c r="BG827" s="651"/>
      <c r="BH827" s="651"/>
      <c r="BI827" s="651"/>
      <c r="BJ827" s="651"/>
      <c r="BK827" s="651"/>
      <c r="BL827" s="651"/>
      <c r="BM827" s="651"/>
      <c r="BN827" s="651"/>
      <c r="BO827" s="651"/>
      <c r="BP827" s="651"/>
      <c r="BQ827" s="651"/>
      <c r="BR827" s="651"/>
      <c r="BS827" s="651"/>
      <c r="BT827" s="651"/>
      <c r="BU827" s="651"/>
      <c r="BV827" s="651"/>
      <c r="BW827" s="651"/>
      <c r="BX827" s="651"/>
      <c r="BY827" s="651"/>
      <c r="BZ827" s="651"/>
      <c r="CA827" s="651"/>
      <c r="CB827" s="651"/>
      <c r="CC827" s="651"/>
      <c r="CD827" s="651"/>
      <c r="CE827" s="651"/>
      <c r="CF827" s="651"/>
      <c r="CG827" s="651"/>
      <c r="CH827" s="651"/>
      <c r="CI827" s="651"/>
      <c r="CJ827" s="651"/>
      <c r="CK827" s="651"/>
      <c r="CL827" s="651"/>
      <c r="CM827" s="651"/>
      <c r="CN827" s="651"/>
      <c r="CO827" s="651"/>
      <c r="CP827" s="651"/>
      <c r="CQ827" s="651"/>
      <c r="CR827" s="651"/>
      <c r="CS827" s="651"/>
      <c r="CT827" s="651"/>
      <c r="CU827" s="651"/>
      <c r="CV827" s="651"/>
      <c r="CW827" s="651"/>
      <c r="CX827" s="651"/>
      <c r="CY827" s="651"/>
      <c r="CZ827" s="651"/>
      <c r="DA827" s="651"/>
      <c r="DB827" s="651"/>
      <c r="DC827" s="651"/>
      <c r="DD827" s="651"/>
      <c r="DE827" s="651"/>
      <c r="DF827" s="651"/>
      <c r="DG827" s="651"/>
      <c r="DH827" s="651"/>
      <c r="DI827" s="651"/>
      <c r="DJ827" s="651"/>
      <c r="DK827" s="651"/>
      <c r="DL827" s="651"/>
      <c r="DM827" s="651"/>
      <c r="DN827" s="651"/>
      <c r="DO827" s="651"/>
      <c r="DP827" s="651"/>
      <c r="DQ827" s="651"/>
      <c r="DR827" s="651"/>
      <c r="DS827" s="651"/>
      <c r="DT827" s="651"/>
      <c r="DU827" s="651"/>
      <c r="DV827" s="651"/>
      <c r="DW827" s="651"/>
      <c r="DX827" s="651"/>
      <c r="DY827" s="651"/>
    </row>
    <row r="828" ht="12.0" customHeight="1">
      <c r="A828" s="651"/>
      <c r="B828" s="651"/>
      <c r="C828" s="651"/>
      <c r="D828" s="651"/>
      <c r="E828" s="651"/>
      <c r="F828" s="651"/>
      <c r="G828" s="651"/>
      <c r="H828" s="651"/>
      <c r="I828" s="651"/>
      <c r="J828" s="651"/>
      <c r="K828" s="651"/>
      <c r="L828" s="651"/>
      <c r="M828" s="651"/>
      <c r="N828" s="651"/>
      <c r="O828" s="651"/>
      <c r="P828" s="651"/>
      <c r="Q828" s="651"/>
      <c r="R828" s="651"/>
      <c r="S828" s="651"/>
      <c r="T828" s="651"/>
      <c r="U828" s="651"/>
      <c r="V828" s="651"/>
      <c r="W828" s="651"/>
      <c r="X828" s="651"/>
      <c r="Y828" s="651"/>
      <c r="Z828" s="651"/>
      <c r="AA828" s="651"/>
      <c r="AB828" s="651"/>
      <c r="AC828" s="651"/>
      <c r="AD828" s="651"/>
      <c r="AE828" s="651"/>
      <c r="AF828" s="651"/>
      <c r="AG828" s="651"/>
      <c r="AH828" s="651"/>
      <c r="AI828" s="651"/>
      <c r="AJ828" s="651"/>
      <c r="AK828" s="651"/>
      <c r="AL828" s="651"/>
      <c r="AM828" s="651"/>
      <c r="AN828" s="651"/>
      <c r="AO828" s="651"/>
      <c r="AP828" s="651"/>
      <c r="AQ828" s="651"/>
      <c r="AR828" s="651"/>
      <c r="AS828" s="651"/>
      <c r="AT828" s="651"/>
      <c r="AU828" s="651"/>
      <c r="AV828" s="651"/>
      <c r="AW828" s="651"/>
      <c r="AX828" s="651"/>
      <c r="AY828" s="651"/>
      <c r="AZ828" s="651"/>
      <c r="BA828" s="651"/>
      <c r="BB828" s="651"/>
      <c r="BC828" s="651"/>
      <c r="BD828" s="651"/>
      <c r="BE828" s="651"/>
      <c r="BF828" s="651"/>
      <c r="BG828" s="651"/>
      <c r="BH828" s="651"/>
      <c r="BI828" s="651"/>
      <c r="BJ828" s="651"/>
      <c r="BK828" s="651"/>
      <c r="BL828" s="651"/>
      <c r="BM828" s="651"/>
      <c r="BN828" s="651"/>
      <c r="BO828" s="651"/>
      <c r="BP828" s="651"/>
      <c r="BQ828" s="651"/>
      <c r="BR828" s="651"/>
      <c r="BS828" s="651"/>
      <c r="BT828" s="651"/>
      <c r="BU828" s="651"/>
      <c r="BV828" s="651"/>
      <c r="BW828" s="651"/>
      <c r="BX828" s="651"/>
      <c r="BY828" s="651"/>
      <c r="BZ828" s="651"/>
      <c r="CA828" s="651"/>
      <c r="CB828" s="651"/>
      <c r="CC828" s="651"/>
      <c r="CD828" s="651"/>
      <c r="CE828" s="651"/>
      <c r="CF828" s="651"/>
      <c r="CG828" s="651"/>
      <c r="CH828" s="651"/>
      <c r="CI828" s="651"/>
      <c r="CJ828" s="651"/>
      <c r="CK828" s="651"/>
      <c r="CL828" s="651"/>
      <c r="CM828" s="651"/>
      <c r="CN828" s="651"/>
      <c r="CO828" s="651"/>
      <c r="CP828" s="651"/>
      <c r="CQ828" s="651"/>
      <c r="CR828" s="651"/>
      <c r="CS828" s="651"/>
      <c r="CT828" s="651"/>
      <c r="CU828" s="651"/>
      <c r="CV828" s="651"/>
      <c r="CW828" s="651"/>
      <c r="CX828" s="651"/>
      <c r="CY828" s="651"/>
      <c r="CZ828" s="651"/>
      <c r="DA828" s="651"/>
      <c r="DB828" s="651"/>
      <c r="DC828" s="651"/>
      <c r="DD828" s="651"/>
      <c r="DE828" s="651"/>
      <c r="DF828" s="651"/>
      <c r="DG828" s="651"/>
      <c r="DH828" s="651"/>
      <c r="DI828" s="651"/>
      <c r="DJ828" s="651"/>
      <c r="DK828" s="651"/>
      <c r="DL828" s="651"/>
      <c r="DM828" s="651"/>
      <c r="DN828" s="651"/>
      <c r="DO828" s="651"/>
      <c r="DP828" s="651"/>
      <c r="DQ828" s="651"/>
      <c r="DR828" s="651"/>
      <c r="DS828" s="651"/>
      <c r="DT828" s="651"/>
      <c r="DU828" s="651"/>
      <c r="DV828" s="651"/>
      <c r="DW828" s="651"/>
      <c r="DX828" s="651"/>
      <c r="DY828" s="651"/>
    </row>
    <row r="829" ht="12.0" customHeight="1">
      <c r="A829" s="651"/>
      <c r="B829" s="651"/>
      <c r="C829" s="651"/>
      <c r="D829" s="651"/>
      <c r="E829" s="651"/>
      <c r="F829" s="651"/>
      <c r="G829" s="651"/>
      <c r="H829" s="651"/>
      <c r="I829" s="651"/>
      <c r="J829" s="651"/>
      <c r="K829" s="651"/>
      <c r="L829" s="651"/>
      <c r="M829" s="651"/>
      <c r="N829" s="651"/>
      <c r="O829" s="651"/>
      <c r="P829" s="651"/>
      <c r="Q829" s="651"/>
      <c r="R829" s="651"/>
      <c r="S829" s="651"/>
      <c r="T829" s="651"/>
      <c r="U829" s="651"/>
      <c r="V829" s="651"/>
      <c r="W829" s="651"/>
      <c r="X829" s="651"/>
      <c r="Y829" s="651"/>
      <c r="Z829" s="651"/>
      <c r="AA829" s="651"/>
      <c r="AB829" s="651"/>
      <c r="AC829" s="651"/>
      <c r="AD829" s="651"/>
      <c r="AE829" s="651"/>
      <c r="AF829" s="651"/>
      <c r="AG829" s="651"/>
      <c r="AH829" s="651"/>
      <c r="AI829" s="651"/>
      <c r="AJ829" s="651"/>
      <c r="AK829" s="651"/>
      <c r="AL829" s="651"/>
      <c r="AM829" s="651"/>
      <c r="AN829" s="651"/>
      <c r="AO829" s="651"/>
      <c r="AP829" s="651"/>
      <c r="AQ829" s="651"/>
      <c r="AR829" s="651"/>
      <c r="AS829" s="651"/>
      <c r="AT829" s="651"/>
      <c r="AU829" s="651"/>
      <c r="AV829" s="651"/>
      <c r="AW829" s="651"/>
      <c r="AX829" s="651"/>
      <c r="AY829" s="651"/>
      <c r="AZ829" s="651"/>
      <c r="BA829" s="651"/>
      <c r="BB829" s="651"/>
      <c r="BC829" s="651"/>
      <c r="BD829" s="651"/>
      <c r="BE829" s="651"/>
      <c r="BF829" s="651"/>
      <c r="BG829" s="651"/>
      <c r="BH829" s="651"/>
      <c r="BI829" s="651"/>
      <c r="BJ829" s="651"/>
      <c r="BK829" s="651"/>
      <c r="BL829" s="651"/>
      <c r="BM829" s="651"/>
      <c r="BN829" s="651"/>
      <c r="BO829" s="651"/>
      <c r="BP829" s="651"/>
      <c r="BQ829" s="651"/>
      <c r="BR829" s="651"/>
      <c r="BS829" s="651"/>
      <c r="BT829" s="651"/>
      <c r="BU829" s="651"/>
      <c r="BV829" s="651"/>
      <c r="BW829" s="651"/>
      <c r="BX829" s="651"/>
      <c r="BY829" s="651"/>
      <c r="BZ829" s="651"/>
      <c r="CA829" s="651"/>
      <c r="CB829" s="651"/>
      <c r="CC829" s="651"/>
      <c r="CD829" s="651"/>
      <c r="CE829" s="651"/>
      <c r="CF829" s="651"/>
      <c r="CG829" s="651"/>
      <c r="CH829" s="651"/>
      <c r="CI829" s="651"/>
      <c r="CJ829" s="651"/>
      <c r="CK829" s="651"/>
      <c r="CL829" s="651"/>
      <c r="CM829" s="651"/>
      <c r="CN829" s="651"/>
      <c r="CO829" s="651"/>
      <c r="CP829" s="651"/>
      <c r="CQ829" s="651"/>
      <c r="CR829" s="651"/>
      <c r="CS829" s="651"/>
      <c r="CT829" s="651"/>
      <c r="CU829" s="651"/>
      <c r="CV829" s="651"/>
      <c r="CW829" s="651"/>
      <c r="CX829" s="651"/>
      <c r="CY829" s="651"/>
      <c r="CZ829" s="651"/>
      <c r="DA829" s="651"/>
      <c r="DB829" s="651"/>
      <c r="DC829" s="651"/>
      <c r="DD829" s="651"/>
      <c r="DE829" s="651"/>
      <c r="DF829" s="651"/>
      <c r="DG829" s="651"/>
      <c r="DH829" s="651"/>
      <c r="DI829" s="651"/>
      <c r="DJ829" s="651"/>
      <c r="DK829" s="651"/>
      <c r="DL829" s="651"/>
      <c r="DM829" s="651"/>
      <c r="DN829" s="651"/>
      <c r="DO829" s="651"/>
      <c r="DP829" s="651"/>
      <c r="DQ829" s="651"/>
      <c r="DR829" s="651"/>
      <c r="DS829" s="651"/>
      <c r="DT829" s="651"/>
      <c r="DU829" s="651"/>
      <c r="DV829" s="651"/>
      <c r="DW829" s="651"/>
      <c r="DX829" s="651"/>
      <c r="DY829" s="651"/>
    </row>
    <row r="830" ht="12.0" customHeight="1">
      <c r="A830" s="651"/>
      <c r="B830" s="651"/>
      <c r="C830" s="651"/>
      <c r="D830" s="651"/>
      <c r="E830" s="651"/>
      <c r="F830" s="651"/>
      <c r="G830" s="651"/>
      <c r="H830" s="651"/>
      <c r="I830" s="651"/>
      <c r="J830" s="651"/>
      <c r="K830" s="651"/>
      <c r="L830" s="651"/>
      <c r="M830" s="651"/>
      <c r="N830" s="651"/>
      <c r="O830" s="651"/>
      <c r="P830" s="651"/>
      <c r="Q830" s="651"/>
      <c r="R830" s="651"/>
      <c r="S830" s="651"/>
      <c r="T830" s="651"/>
      <c r="U830" s="651"/>
      <c r="V830" s="651"/>
      <c r="W830" s="651"/>
      <c r="X830" s="651"/>
      <c r="Y830" s="651"/>
      <c r="Z830" s="651"/>
      <c r="AA830" s="651"/>
      <c r="AB830" s="651"/>
      <c r="AC830" s="651"/>
      <c r="AD830" s="651"/>
      <c r="AE830" s="651"/>
      <c r="AF830" s="651"/>
      <c r="AG830" s="651"/>
      <c r="AH830" s="651"/>
      <c r="AI830" s="651"/>
      <c r="AJ830" s="651"/>
      <c r="AK830" s="651"/>
      <c r="AL830" s="651"/>
      <c r="AM830" s="651"/>
      <c r="AN830" s="651"/>
      <c r="AO830" s="651"/>
      <c r="AP830" s="651"/>
      <c r="AQ830" s="651"/>
      <c r="AR830" s="651"/>
      <c r="AS830" s="651"/>
      <c r="AT830" s="651"/>
      <c r="AU830" s="651"/>
      <c r="AV830" s="651"/>
      <c r="AW830" s="651"/>
      <c r="AX830" s="651"/>
      <c r="AY830" s="651"/>
      <c r="AZ830" s="651"/>
      <c r="BA830" s="651"/>
      <c r="BB830" s="651"/>
      <c r="BC830" s="651"/>
      <c r="BD830" s="651"/>
      <c r="BE830" s="651"/>
      <c r="BF830" s="651"/>
      <c r="BG830" s="651"/>
      <c r="BH830" s="651"/>
      <c r="BI830" s="651"/>
      <c r="BJ830" s="651"/>
      <c r="BK830" s="651"/>
      <c r="BL830" s="651"/>
      <c r="BM830" s="651"/>
      <c r="BN830" s="651"/>
      <c r="BO830" s="651"/>
      <c r="BP830" s="651"/>
      <c r="BQ830" s="651"/>
      <c r="BR830" s="651"/>
      <c r="BS830" s="651"/>
      <c r="BT830" s="651"/>
      <c r="BU830" s="651"/>
      <c r="BV830" s="651"/>
      <c r="BW830" s="651"/>
      <c r="BX830" s="651"/>
      <c r="BY830" s="651"/>
      <c r="BZ830" s="651"/>
      <c r="CA830" s="651"/>
      <c r="CB830" s="651"/>
      <c r="CC830" s="651"/>
      <c r="CD830" s="651"/>
      <c r="CE830" s="651"/>
      <c r="CF830" s="651"/>
      <c r="CG830" s="651"/>
      <c r="CH830" s="651"/>
      <c r="CI830" s="651"/>
      <c r="CJ830" s="651"/>
      <c r="CK830" s="651"/>
      <c r="CL830" s="651"/>
      <c r="CM830" s="651"/>
      <c r="CN830" s="651"/>
      <c r="CO830" s="651"/>
      <c r="CP830" s="651"/>
      <c r="CQ830" s="651"/>
      <c r="CR830" s="651"/>
      <c r="CS830" s="651"/>
      <c r="CT830" s="651"/>
      <c r="CU830" s="651"/>
      <c r="CV830" s="651"/>
      <c r="CW830" s="651"/>
      <c r="CX830" s="651"/>
      <c r="CY830" s="651"/>
      <c r="CZ830" s="651"/>
      <c r="DA830" s="651"/>
      <c r="DB830" s="651"/>
      <c r="DC830" s="651"/>
      <c r="DD830" s="651"/>
      <c r="DE830" s="651"/>
      <c r="DF830" s="651"/>
      <c r="DG830" s="651"/>
      <c r="DH830" s="651"/>
      <c r="DI830" s="651"/>
      <c r="DJ830" s="651"/>
      <c r="DK830" s="651"/>
      <c r="DL830" s="651"/>
      <c r="DM830" s="651"/>
      <c r="DN830" s="651"/>
      <c r="DO830" s="651"/>
      <c r="DP830" s="651"/>
      <c r="DQ830" s="651"/>
      <c r="DR830" s="651"/>
      <c r="DS830" s="651"/>
      <c r="DT830" s="651"/>
      <c r="DU830" s="651"/>
      <c r="DV830" s="651"/>
      <c r="DW830" s="651"/>
      <c r="DX830" s="651"/>
      <c r="DY830" s="651"/>
    </row>
    <row r="831" ht="12.0" customHeight="1">
      <c r="A831" s="651"/>
      <c r="B831" s="651"/>
      <c r="C831" s="651"/>
      <c r="D831" s="651"/>
      <c r="E831" s="651"/>
      <c r="F831" s="651"/>
      <c r="G831" s="651"/>
      <c r="H831" s="651"/>
      <c r="I831" s="651"/>
      <c r="J831" s="651"/>
      <c r="K831" s="651"/>
      <c r="L831" s="651"/>
      <c r="M831" s="651"/>
      <c r="N831" s="651"/>
      <c r="O831" s="651"/>
      <c r="P831" s="651"/>
      <c r="Q831" s="651"/>
      <c r="R831" s="651"/>
      <c r="S831" s="651"/>
      <c r="T831" s="651"/>
      <c r="U831" s="651"/>
      <c r="V831" s="651"/>
      <c r="W831" s="651"/>
      <c r="X831" s="651"/>
      <c r="Y831" s="651"/>
      <c r="Z831" s="651"/>
      <c r="AA831" s="651"/>
      <c r="AB831" s="651"/>
      <c r="AC831" s="651"/>
      <c r="AD831" s="651"/>
      <c r="AE831" s="651"/>
      <c r="AF831" s="651"/>
      <c r="AG831" s="651"/>
      <c r="AH831" s="651"/>
      <c r="AI831" s="651"/>
      <c r="AJ831" s="651"/>
      <c r="AK831" s="651"/>
      <c r="AL831" s="651"/>
      <c r="AM831" s="651"/>
      <c r="AN831" s="651"/>
      <c r="AO831" s="651"/>
      <c r="AP831" s="651"/>
      <c r="AQ831" s="651"/>
      <c r="AR831" s="651"/>
      <c r="AS831" s="651"/>
      <c r="AT831" s="651"/>
      <c r="AU831" s="651"/>
      <c r="AV831" s="651"/>
      <c r="AW831" s="651"/>
      <c r="AX831" s="651"/>
      <c r="AY831" s="651"/>
      <c r="AZ831" s="651"/>
      <c r="BA831" s="651"/>
      <c r="BB831" s="651"/>
      <c r="BC831" s="651"/>
      <c r="BD831" s="651"/>
      <c r="BE831" s="651"/>
      <c r="BF831" s="651"/>
      <c r="BG831" s="651"/>
      <c r="BH831" s="651"/>
      <c r="BI831" s="651"/>
      <c r="BJ831" s="651"/>
      <c r="BK831" s="651"/>
      <c r="BL831" s="651"/>
      <c r="BM831" s="651"/>
      <c r="BN831" s="651"/>
      <c r="BO831" s="651"/>
      <c r="BP831" s="651"/>
      <c r="BQ831" s="651"/>
      <c r="BR831" s="651"/>
      <c r="BS831" s="651"/>
      <c r="BT831" s="651"/>
      <c r="BU831" s="651"/>
      <c r="BV831" s="651"/>
      <c r="BW831" s="651"/>
      <c r="BX831" s="651"/>
      <c r="BY831" s="651"/>
      <c r="BZ831" s="651"/>
      <c r="CA831" s="651"/>
      <c r="CB831" s="651"/>
      <c r="CC831" s="651"/>
      <c r="CD831" s="651"/>
      <c r="CE831" s="651"/>
      <c r="CF831" s="651"/>
      <c r="CG831" s="651"/>
      <c r="CH831" s="651"/>
      <c r="CI831" s="651"/>
      <c r="CJ831" s="651"/>
      <c r="CK831" s="651"/>
      <c r="CL831" s="651"/>
      <c r="CM831" s="651"/>
      <c r="CN831" s="651"/>
      <c r="CO831" s="651"/>
      <c r="CP831" s="651"/>
      <c r="CQ831" s="651"/>
      <c r="CR831" s="651"/>
      <c r="CS831" s="651"/>
      <c r="CT831" s="651"/>
      <c r="CU831" s="651"/>
      <c r="CV831" s="651"/>
      <c r="CW831" s="651"/>
      <c r="CX831" s="651"/>
      <c r="CY831" s="651"/>
      <c r="CZ831" s="651"/>
      <c r="DA831" s="651"/>
      <c r="DB831" s="651"/>
      <c r="DC831" s="651"/>
      <c r="DD831" s="651"/>
      <c r="DE831" s="651"/>
      <c r="DF831" s="651"/>
      <c r="DG831" s="651"/>
      <c r="DH831" s="651"/>
      <c r="DI831" s="651"/>
      <c r="DJ831" s="651"/>
      <c r="DK831" s="651"/>
      <c r="DL831" s="651"/>
      <c r="DM831" s="651"/>
      <c r="DN831" s="651"/>
      <c r="DO831" s="651"/>
      <c r="DP831" s="651"/>
      <c r="DQ831" s="651"/>
      <c r="DR831" s="651"/>
      <c r="DS831" s="651"/>
      <c r="DT831" s="651"/>
      <c r="DU831" s="651"/>
      <c r="DV831" s="651"/>
      <c r="DW831" s="651"/>
      <c r="DX831" s="651"/>
      <c r="DY831" s="651"/>
    </row>
    <row r="832" ht="12.0" customHeight="1">
      <c r="A832" s="651"/>
      <c r="B832" s="651"/>
      <c r="C832" s="651"/>
      <c r="D832" s="651"/>
      <c r="E832" s="651"/>
      <c r="F832" s="651"/>
      <c r="G832" s="651"/>
      <c r="H832" s="651"/>
      <c r="I832" s="651"/>
      <c r="J832" s="651"/>
      <c r="K832" s="651"/>
      <c r="L832" s="651"/>
      <c r="M832" s="651"/>
      <c r="N832" s="651"/>
      <c r="O832" s="651"/>
      <c r="P832" s="651"/>
      <c r="Q832" s="651"/>
      <c r="R832" s="651"/>
      <c r="S832" s="651"/>
      <c r="T832" s="651"/>
      <c r="U832" s="651"/>
      <c r="V832" s="651"/>
      <c r="W832" s="651"/>
      <c r="X832" s="651"/>
      <c r="Y832" s="651"/>
      <c r="Z832" s="651"/>
      <c r="AA832" s="651"/>
      <c r="AB832" s="651"/>
      <c r="AC832" s="651"/>
      <c r="AD832" s="651"/>
      <c r="AE832" s="651"/>
      <c r="AF832" s="651"/>
      <c r="AG832" s="651"/>
      <c r="AH832" s="651"/>
      <c r="AI832" s="651"/>
      <c r="AJ832" s="651"/>
      <c r="AK832" s="651"/>
      <c r="AL832" s="651"/>
      <c r="AM832" s="651"/>
      <c r="AN832" s="651"/>
      <c r="AO832" s="651"/>
      <c r="AP832" s="651"/>
      <c r="AQ832" s="651"/>
      <c r="AR832" s="651"/>
      <c r="AS832" s="651"/>
      <c r="AT832" s="651"/>
      <c r="AU832" s="651"/>
      <c r="AV832" s="651"/>
      <c r="AW832" s="651"/>
      <c r="AX832" s="651"/>
      <c r="AY832" s="651"/>
      <c r="AZ832" s="651"/>
      <c r="BA832" s="651"/>
      <c r="BB832" s="651"/>
      <c r="BC832" s="651"/>
      <c r="BD832" s="651"/>
      <c r="BE832" s="651"/>
      <c r="BF832" s="651"/>
      <c r="BG832" s="651"/>
      <c r="BH832" s="651"/>
      <c r="BI832" s="651"/>
      <c r="BJ832" s="651"/>
      <c r="BK832" s="651"/>
      <c r="BL832" s="651"/>
      <c r="BM832" s="651"/>
      <c r="BN832" s="651"/>
      <c r="BO832" s="651"/>
      <c r="BP832" s="651"/>
      <c r="BQ832" s="651"/>
      <c r="BR832" s="651"/>
      <c r="BS832" s="651"/>
      <c r="BT832" s="651"/>
      <c r="BU832" s="651"/>
      <c r="BV832" s="651"/>
      <c r="BW832" s="651"/>
      <c r="BX832" s="651"/>
      <c r="BY832" s="651"/>
      <c r="BZ832" s="651"/>
      <c r="CA832" s="651"/>
      <c r="CB832" s="651"/>
      <c r="CC832" s="651"/>
      <c r="CD832" s="651"/>
      <c r="CE832" s="651"/>
      <c r="CF832" s="651"/>
      <c r="CG832" s="651"/>
      <c r="CH832" s="651"/>
      <c r="CI832" s="651"/>
      <c r="CJ832" s="651"/>
      <c r="CK832" s="651"/>
      <c r="CL832" s="651"/>
      <c r="CM832" s="651"/>
      <c r="CN832" s="651"/>
      <c r="CO832" s="651"/>
      <c r="CP832" s="651"/>
      <c r="CQ832" s="651"/>
      <c r="CR832" s="651"/>
      <c r="CS832" s="651"/>
      <c r="CT832" s="651"/>
      <c r="CU832" s="651"/>
      <c r="CV832" s="651"/>
      <c r="CW832" s="651"/>
      <c r="CX832" s="651"/>
      <c r="CY832" s="651"/>
      <c r="CZ832" s="651"/>
      <c r="DA832" s="651"/>
      <c r="DB832" s="651"/>
      <c r="DC832" s="651"/>
      <c r="DD832" s="651"/>
      <c r="DE832" s="651"/>
      <c r="DF832" s="651"/>
      <c r="DG832" s="651"/>
      <c r="DH832" s="651"/>
      <c r="DI832" s="651"/>
      <c r="DJ832" s="651"/>
      <c r="DK832" s="651"/>
      <c r="DL832" s="651"/>
      <c r="DM832" s="651"/>
      <c r="DN832" s="651"/>
      <c r="DO832" s="651"/>
      <c r="DP832" s="651"/>
      <c r="DQ832" s="651"/>
      <c r="DR832" s="651"/>
      <c r="DS832" s="651"/>
      <c r="DT832" s="651"/>
      <c r="DU832" s="651"/>
      <c r="DV832" s="651"/>
      <c r="DW832" s="651"/>
      <c r="DX832" s="651"/>
      <c r="DY832" s="651"/>
    </row>
    <row r="833" ht="12.0" customHeight="1">
      <c r="A833" s="651"/>
      <c r="B833" s="651"/>
      <c r="C833" s="651"/>
      <c r="D833" s="651"/>
      <c r="E833" s="651"/>
      <c r="F833" s="651"/>
      <c r="G833" s="651"/>
      <c r="H833" s="651"/>
      <c r="I833" s="651"/>
      <c r="J833" s="651"/>
      <c r="K833" s="651"/>
      <c r="L833" s="651"/>
      <c r="M833" s="651"/>
      <c r="N833" s="651"/>
      <c r="O833" s="651"/>
      <c r="P833" s="651"/>
      <c r="Q833" s="651"/>
      <c r="R833" s="651"/>
      <c r="S833" s="651"/>
      <c r="T833" s="651"/>
      <c r="U833" s="651"/>
      <c r="V833" s="651"/>
      <c r="W833" s="651"/>
      <c r="X833" s="651"/>
      <c r="Y833" s="651"/>
      <c r="Z833" s="651"/>
      <c r="AA833" s="651"/>
      <c r="AB833" s="651"/>
      <c r="AC833" s="651"/>
      <c r="AD833" s="651"/>
      <c r="AE833" s="651"/>
      <c r="AF833" s="651"/>
      <c r="AG833" s="651"/>
      <c r="AH833" s="651"/>
      <c r="AI833" s="651"/>
      <c r="AJ833" s="651"/>
      <c r="AK833" s="651"/>
      <c r="AL833" s="651"/>
      <c r="AM833" s="651"/>
      <c r="AN833" s="651"/>
      <c r="AO833" s="651"/>
      <c r="AP833" s="651"/>
      <c r="AQ833" s="651"/>
      <c r="AR833" s="651"/>
      <c r="AS833" s="651"/>
      <c r="AT833" s="651"/>
      <c r="AU833" s="651"/>
      <c r="AV833" s="651"/>
      <c r="AW833" s="651"/>
      <c r="AX833" s="651"/>
      <c r="AY833" s="651"/>
      <c r="AZ833" s="651"/>
      <c r="BA833" s="651"/>
      <c r="BB833" s="651"/>
      <c r="BC833" s="651"/>
      <c r="BD833" s="651"/>
      <c r="BE833" s="651"/>
      <c r="BF833" s="651"/>
      <c r="BG833" s="651"/>
      <c r="BH833" s="651"/>
      <c r="BI833" s="651"/>
      <c r="BJ833" s="651"/>
      <c r="BK833" s="651"/>
      <c r="BL833" s="651"/>
      <c r="BM833" s="651"/>
      <c r="BN833" s="651"/>
      <c r="BO833" s="651"/>
      <c r="BP833" s="651"/>
      <c r="BQ833" s="651"/>
      <c r="BR833" s="651"/>
      <c r="BS833" s="651"/>
      <c r="BT833" s="651"/>
      <c r="BU833" s="651"/>
      <c r="BV833" s="651"/>
      <c r="BW833" s="651"/>
      <c r="BX833" s="651"/>
      <c r="BY833" s="651"/>
      <c r="BZ833" s="651"/>
      <c r="CA833" s="651"/>
      <c r="CB833" s="651"/>
      <c r="CC833" s="651"/>
      <c r="CD833" s="651"/>
      <c r="CE833" s="651"/>
      <c r="CF833" s="651"/>
      <c r="CG833" s="651"/>
      <c r="CH833" s="651"/>
      <c r="CI833" s="651"/>
      <c r="CJ833" s="651"/>
      <c r="CK833" s="651"/>
      <c r="CL833" s="651"/>
      <c r="CM833" s="651"/>
      <c r="CN833" s="651"/>
      <c r="CO833" s="651"/>
      <c r="CP833" s="651"/>
      <c r="CQ833" s="651"/>
      <c r="CR833" s="651"/>
      <c r="CS833" s="651"/>
      <c r="CT833" s="651"/>
      <c r="CU833" s="651"/>
      <c r="CV833" s="651"/>
      <c r="CW833" s="651"/>
      <c r="CX833" s="651"/>
      <c r="CY833" s="651"/>
      <c r="CZ833" s="651"/>
      <c r="DA833" s="651"/>
      <c r="DB833" s="651"/>
      <c r="DC833" s="651"/>
      <c r="DD833" s="651"/>
      <c r="DE833" s="651"/>
      <c r="DF833" s="651"/>
      <c r="DG833" s="651"/>
      <c r="DH833" s="651"/>
      <c r="DI833" s="651"/>
      <c r="DJ833" s="651"/>
      <c r="DK833" s="651"/>
      <c r="DL833" s="651"/>
      <c r="DM833" s="651"/>
      <c r="DN833" s="651"/>
      <c r="DO833" s="651"/>
      <c r="DP833" s="651"/>
      <c r="DQ833" s="651"/>
      <c r="DR833" s="651"/>
      <c r="DS833" s="651"/>
      <c r="DT833" s="651"/>
      <c r="DU833" s="651"/>
      <c r="DV833" s="651"/>
      <c r="DW833" s="651"/>
      <c r="DX833" s="651"/>
      <c r="DY833" s="651"/>
    </row>
    <row r="834" ht="12.0" customHeight="1">
      <c r="A834" s="651"/>
      <c r="B834" s="651"/>
      <c r="C834" s="651"/>
      <c r="D834" s="651"/>
      <c r="E834" s="651"/>
      <c r="F834" s="651"/>
      <c r="G834" s="651"/>
      <c r="H834" s="651"/>
      <c r="I834" s="651"/>
      <c r="J834" s="651"/>
      <c r="K834" s="651"/>
      <c r="L834" s="651"/>
      <c r="M834" s="651"/>
      <c r="N834" s="651"/>
      <c r="O834" s="651"/>
      <c r="P834" s="651"/>
      <c r="Q834" s="651"/>
      <c r="R834" s="651"/>
      <c r="S834" s="651"/>
      <c r="T834" s="651"/>
      <c r="U834" s="651"/>
      <c r="V834" s="651"/>
      <c r="W834" s="651"/>
      <c r="X834" s="651"/>
      <c r="Y834" s="651"/>
      <c r="Z834" s="651"/>
      <c r="AA834" s="651"/>
      <c r="AB834" s="651"/>
      <c r="AC834" s="651"/>
      <c r="AD834" s="651"/>
      <c r="AE834" s="651"/>
      <c r="AF834" s="651"/>
      <c r="AG834" s="651"/>
      <c r="AH834" s="651"/>
      <c r="AI834" s="651"/>
      <c r="AJ834" s="651"/>
      <c r="AK834" s="651"/>
      <c r="AL834" s="651"/>
      <c r="AM834" s="651"/>
      <c r="AN834" s="651"/>
      <c r="AO834" s="651"/>
      <c r="AP834" s="651"/>
      <c r="AQ834" s="651"/>
      <c r="AR834" s="651"/>
      <c r="AS834" s="651"/>
      <c r="AT834" s="651"/>
      <c r="AU834" s="651"/>
      <c r="AV834" s="651"/>
      <c r="AW834" s="651"/>
      <c r="AX834" s="651"/>
      <c r="AY834" s="651"/>
      <c r="AZ834" s="651"/>
      <c r="BA834" s="651"/>
      <c r="BB834" s="651"/>
      <c r="BC834" s="651"/>
      <c r="BD834" s="651"/>
      <c r="BE834" s="651"/>
      <c r="BF834" s="651"/>
      <c r="BG834" s="651"/>
      <c r="BH834" s="651"/>
      <c r="BI834" s="651"/>
      <c r="BJ834" s="651"/>
      <c r="BK834" s="651"/>
      <c r="BL834" s="651"/>
      <c r="BM834" s="651"/>
      <c r="BN834" s="651"/>
      <c r="BO834" s="651"/>
      <c r="BP834" s="651"/>
      <c r="BQ834" s="651"/>
      <c r="BR834" s="651"/>
      <c r="BS834" s="651"/>
      <c r="BT834" s="651"/>
      <c r="BU834" s="651"/>
      <c r="BV834" s="651"/>
      <c r="BW834" s="651"/>
      <c r="BX834" s="651"/>
      <c r="BY834" s="651"/>
      <c r="BZ834" s="651"/>
      <c r="CA834" s="651"/>
      <c r="CB834" s="651"/>
      <c r="CC834" s="651"/>
      <c r="CD834" s="651"/>
      <c r="CE834" s="651"/>
      <c r="CF834" s="651"/>
      <c r="CG834" s="651"/>
      <c r="CH834" s="651"/>
      <c r="CI834" s="651"/>
      <c r="CJ834" s="651"/>
      <c r="CK834" s="651"/>
      <c r="CL834" s="651"/>
      <c r="CM834" s="651"/>
      <c r="CN834" s="651"/>
      <c r="CO834" s="651"/>
      <c r="CP834" s="651"/>
      <c r="CQ834" s="651"/>
      <c r="CR834" s="651"/>
      <c r="CS834" s="651"/>
      <c r="CT834" s="651"/>
      <c r="CU834" s="651"/>
      <c r="CV834" s="651"/>
      <c r="CW834" s="651"/>
      <c r="CX834" s="651"/>
      <c r="CY834" s="651"/>
      <c r="CZ834" s="651"/>
      <c r="DA834" s="651"/>
      <c r="DB834" s="651"/>
      <c r="DC834" s="651"/>
      <c r="DD834" s="651"/>
      <c r="DE834" s="651"/>
      <c r="DF834" s="651"/>
      <c r="DG834" s="651"/>
      <c r="DH834" s="651"/>
      <c r="DI834" s="651"/>
      <c r="DJ834" s="651"/>
      <c r="DK834" s="651"/>
      <c r="DL834" s="651"/>
      <c r="DM834" s="651"/>
      <c r="DN834" s="651"/>
      <c r="DO834" s="651"/>
      <c r="DP834" s="651"/>
      <c r="DQ834" s="651"/>
      <c r="DR834" s="651"/>
      <c r="DS834" s="651"/>
      <c r="DT834" s="651"/>
      <c r="DU834" s="651"/>
      <c r="DV834" s="651"/>
      <c r="DW834" s="651"/>
      <c r="DX834" s="651"/>
      <c r="DY834" s="651"/>
    </row>
    <row r="835" ht="12.0" customHeight="1">
      <c r="A835" s="651"/>
      <c r="B835" s="651"/>
      <c r="C835" s="651"/>
      <c r="D835" s="651"/>
      <c r="E835" s="651"/>
      <c r="F835" s="651"/>
      <c r="G835" s="651"/>
      <c r="H835" s="651"/>
      <c r="I835" s="651"/>
      <c r="J835" s="651"/>
      <c r="K835" s="651"/>
      <c r="L835" s="651"/>
      <c r="M835" s="651"/>
      <c r="N835" s="651"/>
      <c r="O835" s="651"/>
      <c r="P835" s="651"/>
      <c r="Q835" s="651"/>
      <c r="R835" s="651"/>
      <c r="S835" s="651"/>
      <c r="T835" s="651"/>
      <c r="U835" s="651"/>
      <c r="V835" s="651"/>
      <c r="W835" s="651"/>
      <c r="X835" s="651"/>
      <c r="Y835" s="651"/>
      <c r="Z835" s="651"/>
      <c r="AA835" s="651"/>
      <c r="AB835" s="651"/>
      <c r="AC835" s="651"/>
      <c r="AD835" s="651"/>
      <c r="AE835" s="651"/>
      <c r="AF835" s="651"/>
      <c r="AG835" s="651"/>
      <c r="AH835" s="651"/>
      <c r="AI835" s="651"/>
      <c r="AJ835" s="651"/>
      <c r="AK835" s="651"/>
      <c r="AL835" s="651"/>
      <c r="AM835" s="651"/>
      <c r="AN835" s="651"/>
      <c r="AO835" s="651"/>
      <c r="AP835" s="651"/>
      <c r="AQ835" s="651"/>
      <c r="AR835" s="651"/>
      <c r="AS835" s="651"/>
      <c r="AT835" s="651"/>
      <c r="AU835" s="651"/>
      <c r="AV835" s="651"/>
      <c r="AW835" s="651"/>
      <c r="AX835" s="651"/>
      <c r="AY835" s="651"/>
      <c r="AZ835" s="651"/>
      <c r="BA835" s="651"/>
      <c r="BB835" s="651"/>
      <c r="BC835" s="651"/>
      <c r="BD835" s="651"/>
      <c r="BE835" s="651"/>
      <c r="BF835" s="651"/>
      <c r="BG835" s="651"/>
      <c r="BH835" s="651"/>
      <c r="BI835" s="651"/>
      <c r="BJ835" s="651"/>
      <c r="BK835" s="651"/>
      <c r="BL835" s="651"/>
      <c r="BM835" s="651"/>
      <c r="BN835" s="651"/>
      <c r="BO835" s="651"/>
      <c r="BP835" s="651"/>
      <c r="BQ835" s="651"/>
      <c r="BR835" s="651"/>
      <c r="BS835" s="651"/>
      <c r="BT835" s="651"/>
      <c r="BU835" s="651"/>
      <c r="BV835" s="651"/>
      <c r="BW835" s="651"/>
      <c r="BX835" s="651"/>
      <c r="BY835" s="651"/>
      <c r="BZ835" s="651"/>
      <c r="CA835" s="651"/>
      <c r="CB835" s="651"/>
      <c r="CC835" s="651"/>
      <c r="CD835" s="651"/>
      <c r="CE835" s="651"/>
      <c r="CF835" s="651"/>
      <c r="CG835" s="651"/>
      <c r="CH835" s="651"/>
      <c r="CI835" s="651"/>
      <c r="CJ835" s="651"/>
      <c r="CK835" s="651"/>
      <c r="CL835" s="651"/>
      <c r="CM835" s="651"/>
      <c r="CN835" s="651"/>
      <c r="CO835" s="651"/>
      <c r="CP835" s="651"/>
      <c r="CQ835" s="651"/>
      <c r="CR835" s="651"/>
      <c r="CS835" s="651"/>
      <c r="CT835" s="651"/>
      <c r="CU835" s="651"/>
      <c r="CV835" s="651"/>
      <c r="CW835" s="651"/>
      <c r="CX835" s="651"/>
      <c r="CY835" s="651"/>
      <c r="CZ835" s="651"/>
      <c r="DA835" s="651"/>
      <c r="DB835" s="651"/>
      <c r="DC835" s="651"/>
      <c r="DD835" s="651"/>
      <c r="DE835" s="651"/>
      <c r="DF835" s="651"/>
      <c r="DG835" s="651"/>
      <c r="DH835" s="651"/>
      <c r="DI835" s="651"/>
      <c r="DJ835" s="651"/>
      <c r="DK835" s="651"/>
      <c r="DL835" s="651"/>
      <c r="DM835" s="651"/>
      <c r="DN835" s="651"/>
      <c r="DO835" s="651"/>
      <c r="DP835" s="651"/>
      <c r="DQ835" s="651"/>
      <c r="DR835" s="651"/>
      <c r="DS835" s="651"/>
      <c r="DT835" s="651"/>
      <c r="DU835" s="651"/>
      <c r="DV835" s="651"/>
      <c r="DW835" s="651"/>
      <c r="DX835" s="651"/>
      <c r="DY835" s="651"/>
    </row>
    <row r="836" ht="12.0" customHeight="1">
      <c r="A836" s="651"/>
      <c r="B836" s="651"/>
      <c r="C836" s="651"/>
      <c r="D836" s="651"/>
      <c r="E836" s="651"/>
      <c r="F836" s="651"/>
      <c r="G836" s="651"/>
      <c r="H836" s="651"/>
      <c r="I836" s="651"/>
      <c r="J836" s="651"/>
      <c r="K836" s="651"/>
      <c r="L836" s="651"/>
      <c r="M836" s="651"/>
      <c r="N836" s="651"/>
      <c r="O836" s="651"/>
      <c r="P836" s="651"/>
      <c r="Q836" s="651"/>
      <c r="R836" s="651"/>
      <c r="S836" s="651"/>
      <c r="T836" s="651"/>
      <c r="U836" s="651"/>
      <c r="V836" s="651"/>
      <c r="W836" s="651"/>
      <c r="X836" s="651"/>
      <c r="Y836" s="651"/>
      <c r="Z836" s="651"/>
      <c r="AA836" s="651"/>
      <c r="AB836" s="651"/>
      <c r="AC836" s="651"/>
      <c r="AD836" s="651"/>
      <c r="AE836" s="651"/>
      <c r="AF836" s="651"/>
      <c r="AG836" s="651"/>
      <c r="AH836" s="651"/>
      <c r="AI836" s="651"/>
      <c r="AJ836" s="651"/>
      <c r="AK836" s="651"/>
      <c r="AL836" s="651"/>
      <c r="AM836" s="651"/>
      <c r="AN836" s="651"/>
      <c r="AO836" s="651"/>
      <c r="AP836" s="651"/>
      <c r="AQ836" s="651"/>
      <c r="AR836" s="651"/>
      <c r="AS836" s="651"/>
      <c r="AT836" s="651"/>
      <c r="AU836" s="651"/>
      <c r="AV836" s="651"/>
      <c r="AW836" s="651"/>
      <c r="AX836" s="651"/>
      <c r="AY836" s="651"/>
      <c r="AZ836" s="651"/>
      <c r="BA836" s="651"/>
      <c r="BB836" s="651"/>
      <c r="BC836" s="651"/>
      <c r="BD836" s="651"/>
      <c r="BE836" s="651"/>
      <c r="BF836" s="651"/>
      <c r="BG836" s="651"/>
      <c r="BH836" s="651"/>
      <c r="BI836" s="651"/>
      <c r="BJ836" s="651"/>
      <c r="BK836" s="651"/>
      <c r="BL836" s="651"/>
      <c r="BM836" s="651"/>
      <c r="BN836" s="651"/>
      <c r="BO836" s="651"/>
      <c r="BP836" s="651"/>
      <c r="BQ836" s="651"/>
      <c r="BR836" s="651"/>
      <c r="BS836" s="651"/>
      <c r="BT836" s="651"/>
      <c r="BU836" s="651"/>
      <c r="BV836" s="651"/>
      <c r="BW836" s="651"/>
      <c r="BX836" s="651"/>
      <c r="BY836" s="651"/>
      <c r="BZ836" s="651"/>
      <c r="CA836" s="651"/>
      <c r="CB836" s="651"/>
      <c r="CC836" s="651"/>
      <c r="CD836" s="651"/>
      <c r="CE836" s="651"/>
      <c r="CF836" s="651"/>
      <c r="CG836" s="651"/>
      <c r="CH836" s="651"/>
      <c r="CI836" s="651"/>
      <c r="CJ836" s="651"/>
      <c r="CK836" s="651"/>
      <c r="CL836" s="651"/>
      <c r="CM836" s="651"/>
      <c r="CN836" s="651"/>
      <c r="CO836" s="651"/>
      <c r="CP836" s="651"/>
      <c r="CQ836" s="651"/>
      <c r="CR836" s="651"/>
      <c r="CS836" s="651"/>
      <c r="CT836" s="651"/>
      <c r="CU836" s="651"/>
      <c r="CV836" s="651"/>
      <c r="CW836" s="651"/>
      <c r="CX836" s="651"/>
      <c r="CY836" s="651"/>
      <c r="CZ836" s="651"/>
      <c r="DA836" s="651"/>
      <c r="DB836" s="651"/>
      <c r="DC836" s="651"/>
      <c r="DD836" s="651"/>
      <c r="DE836" s="651"/>
      <c r="DF836" s="651"/>
      <c r="DG836" s="651"/>
      <c r="DH836" s="651"/>
      <c r="DI836" s="651"/>
      <c r="DJ836" s="651"/>
      <c r="DK836" s="651"/>
      <c r="DL836" s="651"/>
      <c r="DM836" s="651"/>
      <c r="DN836" s="651"/>
      <c r="DO836" s="651"/>
      <c r="DP836" s="651"/>
      <c r="DQ836" s="651"/>
      <c r="DR836" s="651"/>
      <c r="DS836" s="651"/>
      <c r="DT836" s="651"/>
      <c r="DU836" s="651"/>
      <c r="DV836" s="651"/>
      <c r="DW836" s="651"/>
      <c r="DX836" s="651"/>
      <c r="DY836" s="651"/>
    </row>
    <row r="837" ht="12.0" customHeight="1">
      <c r="A837" s="651"/>
      <c r="B837" s="651"/>
      <c r="C837" s="651"/>
      <c r="D837" s="651"/>
      <c r="E837" s="651"/>
      <c r="F837" s="651"/>
      <c r="G837" s="651"/>
      <c r="H837" s="651"/>
      <c r="I837" s="651"/>
      <c r="J837" s="651"/>
      <c r="K837" s="651"/>
      <c r="L837" s="651"/>
      <c r="M837" s="651"/>
      <c r="N837" s="651"/>
      <c r="O837" s="651"/>
      <c r="P837" s="651"/>
      <c r="Q837" s="651"/>
      <c r="R837" s="651"/>
      <c r="S837" s="651"/>
      <c r="T837" s="651"/>
      <c r="U837" s="651"/>
      <c r="V837" s="651"/>
      <c r="W837" s="651"/>
      <c r="X837" s="651"/>
      <c r="Y837" s="651"/>
      <c r="Z837" s="651"/>
      <c r="AA837" s="651"/>
      <c r="AB837" s="651"/>
      <c r="AC837" s="651"/>
      <c r="AD837" s="651"/>
      <c r="AE837" s="651"/>
      <c r="AF837" s="651"/>
      <c r="AG837" s="651"/>
      <c r="AH837" s="651"/>
      <c r="AI837" s="651"/>
      <c r="AJ837" s="651"/>
      <c r="AK837" s="651"/>
      <c r="AL837" s="651"/>
      <c r="AM837" s="651"/>
      <c r="AN837" s="651"/>
      <c r="AO837" s="651"/>
      <c r="AP837" s="651"/>
      <c r="AQ837" s="651"/>
      <c r="AR837" s="651"/>
      <c r="AS837" s="651"/>
      <c r="AT837" s="651"/>
      <c r="AU837" s="651"/>
      <c r="AV837" s="651"/>
      <c r="AW837" s="651"/>
      <c r="AX837" s="651"/>
      <c r="AY837" s="651"/>
      <c r="AZ837" s="651"/>
      <c r="BA837" s="651"/>
      <c r="BB837" s="651"/>
      <c r="BC837" s="651"/>
      <c r="BD837" s="651"/>
      <c r="BE837" s="651"/>
      <c r="BF837" s="651"/>
      <c r="BG837" s="651"/>
      <c r="BH837" s="651"/>
      <c r="BI837" s="651"/>
      <c r="BJ837" s="651"/>
      <c r="BK837" s="651"/>
      <c r="BL837" s="651"/>
      <c r="BM837" s="651"/>
      <c r="BN837" s="651"/>
      <c r="BO837" s="651"/>
      <c r="BP837" s="651"/>
      <c r="BQ837" s="651"/>
      <c r="BR837" s="651"/>
      <c r="BS837" s="651"/>
      <c r="BT837" s="651"/>
      <c r="BU837" s="651"/>
      <c r="BV837" s="651"/>
      <c r="BW837" s="651"/>
      <c r="BX837" s="651"/>
      <c r="BY837" s="651"/>
      <c r="BZ837" s="651"/>
      <c r="CA837" s="651"/>
      <c r="CB837" s="651"/>
      <c r="CC837" s="651"/>
      <c r="CD837" s="651"/>
      <c r="CE837" s="651"/>
      <c r="CF837" s="651"/>
      <c r="CG837" s="651"/>
      <c r="CH837" s="651"/>
      <c r="CI837" s="651"/>
      <c r="CJ837" s="651"/>
      <c r="CK837" s="651"/>
      <c r="CL837" s="651"/>
      <c r="CM837" s="651"/>
      <c r="CN837" s="651"/>
      <c r="CO837" s="651"/>
      <c r="CP837" s="651"/>
      <c r="CQ837" s="651"/>
      <c r="CR837" s="651"/>
      <c r="CS837" s="651"/>
      <c r="CT837" s="651"/>
      <c r="CU837" s="651"/>
      <c r="CV837" s="651"/>
      <c r="CW837" s="651"/>
      <c r="CX837" s="651"/>
      <c r="CY837" s="651"/>
      <c r="CZ837" s="651"/>
      <c r="DA837" s="651"/>
      <c r="DB837" s="651"/>
      <c r="DC837" s="651"/>
      <c r="DD837" s="651"/>
      <c r="DE837" s="651"/>
      <c r="DF837" s="651"/>
      <c r="DG837" s="651"/>
      <c r="DH837" s="651"/>
      <c r="DI837" s="651"/>
      <c r="DJ837" s="651"/>
      <c r="DK837" s="651"/>
      <c r="DL837" s="651"/>
      <c r="DM837" s="651"/>
      <c r="DN837" s="651"/>
      <c r="DO837" s="651"/>
      <c r="DP837" s="651"/>
      <c r="DQ837" s="651"/>
      <c r="DR837" s="651"/>
      <c r="DS837" s="651"/>
      <c r="DT837" s="651"/>
      <c r="DU837" s="651"/>
      <c r="DV837" s="651"/>
      <c r="DW837" s="651"/>
      <c r="DX837" s="651"/>
      <c r="DY837" s="651"/>
    </row>
    <row r="838" ht="12.0" customHeight="1">
      <c r="A838" s="651"/>
      <c r="B838" s="651"/>
      <c r="C838" s="651"/>
      <c r="D838" s="651"/>
      <c r="E838" s="651"/>
      <c r="F838" s="651"/>
      <c r="G838" s="651"/>
      <c r="H838" s="651"/>
      <c r="I838" s="651"/>
      <c r="J838" s="651"/>
      <c r="K838" s="651"/>
      <c r="L838" s="651"/>
      <c r="M838" s="651"/>
      <c r="N838" s="651"/>
      <c r="O838" s="651"/>
      <c r="P838" s="651"/>
      <c r="Q838" s="651"/>
      <c r="R838" s="651"/>
      <c r="S838" s="651"/>
      <c r="T838" s="651"/>
      <c r="U838" s="651"/>
      <c r="V838" s="651"/>
      <c r="W838" s="651"/>
      <c r="X838" s="651"/>
      <c r="Y838" s="651"/>
      <c r="Z838" s="651"/>
      <c r="AA838" s="651"/>
      <c r="AB838" s="651"/>
      <c r="AC838" s="651"/>
      <c r="AD838" s="651"/>
      <c r="AE838" s="651"/>
      <c r="AF838" s="651"/>
      <c r="AG838" s="651"/>
      <c r="AH838" s="651"/>
      <c r="AI838" s="651"/>
      <c r="AJ838" s="651"/>
      <c r="AK838" s="651"/>
      <c r="AL838" s="651"/>
      <c r="AM838" s="651"/>
      <c r="AN838" s="651"/>
      <c r="AO838" s="651"/>
      <c r="AP838" s="651"/>
      <c r="AQ838" s="651"/>
      <c r="AR838" s="651"/>
      <c r="AS838" s="651"/>
      <c r="AT838" s="651"/>
      <c r="AU838" s="651"/>
      <c r="AV838" s="651"/>
      <c r="AW838" s="651"/>
      <c r="AX838" s="651"/>
      <c r="AY838" s="651"/>
      <c r="AZ838" s="651"/>
      <c r="BA838" s="651"/>
      <c r="BB838" s="651"/>
      <c r="BC838" s="651"/>
      <c r="BD838" s="651"/>
      <c r="BE838" s="651"/>
      <c r="BF838" s="651"/>
      <c r="BG838" s="651"/>
      <c r="BH838" s="651"/>
      <c r="BI838" s="651"/>
      <c r="BJ838" s="651"/>
      <c r="BK838" s="651"/>
      <c r="BL838" s="651"/>
      <c r="BM838" s="651"/>
      <c r="BN838" s="651"/>
      <c r="BO838" s="651"/>
      <c r="BP838" s="651"/>
      <c r="BQ838" s="651"/>
      <c r="BR838" s="651"/>
      <c r="BS838" s="651"/>
      <c r="BT838" s="651"/>
      <c r="BU838" s="651"/>
      <c r="BV838" s="651"/>
      <c r="BW838" s="651"/>
      <c r="BX838" s="651"/>
      <c r="BY838" s="651"/>
      <c r="BZ838" s="651"/>
      <c r="CA838" s="651"/>
      <c r="CB838" s="651"/>
      <c r="CC838" s="651"/>
      <c r="CD838" s="651"/>
      <c r="CE838" s="651"/>
      <c r="CF838" s="651"/>
      <c r="CG838" s="651"/>
      <c r="CH838" s="651"/>
      <c r="CI838" s="651"/>
      <c r="CJ838" s="651"/>
      <c r="CK838" s="651"/>
      <c r="CL838" s="651"/>
      <c r="CM838" s="651"/>
      <c r="CN838" s="651"/>
      <c r="CO838" s="651"/>
      <c r="CP838" s="651"/>
      <c r="CQ838" s="651"/>
      <c r="CR838" s="651"/>
      <c r="CS838" s="651"/>
      <c r="CT838" s="651"/>
      <c r="CU838" s="651"/>
      <c r="CV838" s="651"/>
      <c r="CW838" s="651"/>
      <c r="CX838" s="651"/>
      <c r="CY838" s="651"/>
      <c r="CZ838" s="651"/>
      <c r="DA838" s="651"/>
      <c r="DB838" s="651"/>
      <c r="DC838" s="651"/>
      <c r="DD838" s="651"/>
      <c r="DE838" s="651"/>
      <c r="DF838" s="651"/>
      <c r="DG838" s="651"/>
      <c r="DH838" s="651"/>
      <c r="DI838" s="651"/>
      <c r="DJ838" s="651"/>
      <c r="DK838" s="651"/>
      <c r="DL838" s="651"/>
      <c r="DM838" s="651"/>
      <c r="DN838" s="651"/>
      <c r="DO838" s="651"/>
      <c r="DP838" s="651"/>
      <c r="DQ838" s="651"/>
      <c r="DR838" s="651"/>
      <c r="DS838" s="651"/>
      <c r="DT838" s="651"/>
      <c r="DU838" s="651"/>
      <c r="DV838" s="651"/>
      <c r="DW838" s="651"/>
      <c r="DX838" s="651"/>
      <c r="DY838" s="651"/>
    </row>
    <row r="839" ht="12.0" customHeight="1">
      <c r="A839" s="651"/>
      <c r="B839" s="651"/>
      <c r="C839" s="651"/>
      <c r="D839" s="651"/>
      <c r="E839" s="651"/>
      <c r="F839" s="651"/>
      <c r="G839" s="651"/>
      <c r="H839" s="651"/>
      <c r="I839" s="651"/>
      <c r="J839" s="651"/>
      <c r="K839" s="651"/>
      <c r="L839" s="651"/>
      <c r="M839" s="651"/>
      <c r="N839" s="651"/>
      <c r="O839" s="651"/>
      <c r="P839" s="651"/>
      <c r="Q839" s="651"/>
      <c r="R839" s="651"/>
      <c r="S839" s="651"/>
      <c r="T839" s="651"/>
      <c r="U839" s="651"/>
      <c r="V839" s="651"/>
      <c r="W839" s="651"/>
      <c r="X839" s="651"/>
      <c r="Y839" s="651"/>
      <c r="Z839" s="651"/>
      <c r="AA839" s="651"/>
      <c r="AB839" s="651"/>
      <c r="AC839" s="651"/>
      <c r="AD839" s="651"/>
      <c r="AE839" s="651"/>
      <c r="AF839" s="651"/>
      <c r="AG839" s="651"/>
      <c r="AH839" s="651"/>
      <c r="AI839" s="651"/>
      <c r="AJ839" s="651"/>
      <c r="AK839" s="651"/>
      <c r="AL839" s="651"/>
      <c r="AM839" s="651"/>
      <c r="AN839" s="651"/>
      <c r="AO839" s="651"/>
      <c r="AP839" s="651"/>
      <c r="AQ839" s="651"/>
      <c r="AR839" s="651"/>
      <c r="AS839" s="651"/>
      <c r="AT839" s="651"/>
      <c r="AU839" s="651"/>
      <c r="AV839" s="651"/>
      <c r="AW839" s="651"/>
      <c r="AX839" s="651"/>
      <c r="AY839" s="651"/>
      <c r="AZ839" s="651"/>
      <c r="BA839" s="651"/>
      <c r="BB839" s="651"/>
      <c r="BC839" s="651"/>
      <c r="BD839" s="651"/>
      <c r="BE839" s="651"/>
      <c r="BF839" s="651"/>
      <c r="BG839" s="651"/>
      <c r="BH839" s="651"/>
      <c r="BI839" s="651"/>
      <c r="BJ839" s="651"/>
      <c r="BK839" s="651"/>
      <c r="BL839" s="651"/>
      <c r="BM839" s="651"/>
      <c r="BN839" s="651"/>
      <c r="BO839" s="651"/>
      <c r="BP839" s="651"/>
      <c r="BQ839" s="651"/>
      <c r="BR839" s="651"/>
      <c r="BS839" s="651"/>
      <c r="BT839" s="651"/>
      <c r="BU839" s="651"/>
      <c r="BV839" s="651"/>
      <c r="BW839" s="651"/>
      <c r="BX839" s="651"/>
      <c r="BY839" s="651"/>
      <c r="BZ839" s="651"/>
      <c r="CA839" s="651"/>
      <c r="CB839" s="651"/>
      <c r="CC839" s="651"/>
      <c r="CD839" s="651"/>
      <c r="CE839" s="651"/>
      <c r="CF839" s="651"/>
      <c r="CG839" s="651"/>
      <c r="CH839" s="651"/>
      <c r="CI839" s="651"/>
      <c r="CJ839" s="651"/>
      <c r="CK839" s="651"/>
      <c r="CL839" s="651"/>
      <c r="CM839" s="651"/>
      <c r="CN839" s="651"/>
      <c r="CO839" s="651"/>
      <c r="CP839" s="651"/>
      <c r="CQ839" s="651"/>
      <c r="CR839" s="651"/>
      <c r="CS839" s="651"/>
      <c r="CT839" s="651"/>
      <c r="CU839" s="651"/>
      <c r="CV839" s="651"/>
      <c r="CW839" s="651"/>
      <c r="CX839" s="651"/>
      <c r="CY839" s="651"/>
      <c r="CZ839" s="651"/>
      <c r="DA839" s="651"/>
      <c r="DB839" s="651"/>
      <c r="DC839" s="651"/>
      <c r="DD839" s="651"/>
      <c r="DE839" s="651"/>
      <c r="DF839" s="651"/>
      <c r="DG839" s="651"/>
      <c r="DH839" s="651"/>
      <c r="DI839" s="651"/>
      <c r="DJ839" s="651"/>
      <c r="DK839" s="651"/>
      <c r="DL839" s="651"/>
      <c r="DM839" s="651"/>
      <c r="DN839" s="651"/>
      <c r="DO839" s="651"/>
      <c r="DP839" s="651"/>
      <c r="DQ839" s="651"/>
      <c r="DR839" s="651"/>
      <c r="DS839" s="651"/>
      <c r="DT839" s="651"/>
      <c r="DU839" s="651"/>
      <c r="DV839" s="651"/>
      <c r="DW839" s="651"/>
      <c r="DX839" s="651"/>
      <c r="DY839" s="651"/>
    </row>
    <row r="840" ht="12.0" customHeight="1">
      <c r="A840" s="651"/>
      <c r="B840" s="651"/>
      <c r="C840" s="651"/>
      <c r="D840" s="651"/>
      <c r="E840" s="651"/>
      <c r="F840" s="651"/>
      <c r="G840" s="651"/>
      <c r="H840" s="651"/>
      <c r="I840" s="651"/>
      <c r="J840" s="651"/>
      <c r="K840" s="651"/>
      <c r="L840" s="651"/>
      <c r="M840" s="651"/>
      <c r="N840" s="651"/>
      <c r="O840" s="651"/>
      <c r="P840" s="651"/>
      <c r="Q840" s="651"/>
      <c r="R840" s="651"/>
      <c r="S840" s="651"/>
      <c r="T840" s="651"/>
      <c r="U840" s="651"/>
      <c r="V840" s="651"/>
      <c r="W840" s="651"/>
      <c r="X840" s="651"/>
      <c r="Y840" s="651"/>
      <c r="Z840" s="651"/>
      <c r="AA840" s="651"/>
      <c r="AB840" s="651"/>
      <c r="AC840" s="651"/>
      <c r="AD840" s="651"/>
      <c r="AE840" s="651"/>
      <c r="AF840" s="651"/>
      <c r="AG840" s="651"/>
      <c r="AH840" s="651"/>
      <c r="AI840" s="651"/>
      <c r="AJ840" s="651"/>
      <c r="AK840" s="651"/>
      <c r="AL840" s="651"/>
      <c r="AM840" s="651"/>
      <c r="AN840" s="651"/>
      <c r="AO840" s="651"/>
      <c r="AP840" s="651"/>
      <c r="AQ840" s="651"/>
      <c r="AR840" s="651"/>
      <c r="AS840" s="651"/>
      <c r="AT840" s="651"/>
      <c r="AU840" s="651"/>
      <c r="AV840" s="651"/>
      <c r="AW840" s="651"/>
      <c r="AX840" s="651"/>
      <c r="AY840" s="651"/>
      <c r="AZ840" s="651"/>
      <c r="BA840" s="651"/>
      <c r="BB840" s="651"/>
      <c r="BC840" s="651"/>
      <c r="BD840" s="651"/>
      <c r="BE840" s="651"/>
      <c r="BF840" s="651"/>
      <c r="BG840" s="651"/>
      <c r="BH840" s="651"/>
      <c r="BI840" s="651"/>
      <c r="BJ840" s="651"/>
      <c r="BK840" s="651"/>
      <c r="BL840" s="651"/>
      <c r="BM840" s="651"/>
      <c r="BN840" s="651"/>
      <c r="BO840" s="651"/>
      <c r="BP840" s="651"/>
      <c r="BQ840" s="651"/>
      <c r="BR840" s="651"/>
      <c r="BS840" s="651"/>
      <c r="BT840" s="651"/>
      <c r="BU840" s="651"/>
      <c r="BV840" s="651"/>
      <c r="BW840" s="651"/>
      <c r="BX840" s="651"/>
      <c r="BY840" s="651"/>
      <c r="BZ840" s="651"/>
      <c r="CA840" s="651"/>
      <c r="CB840" s="651"/>
      <c r="CC840" s="651"/>
      <c r="CD840" s="651"/>
      <c r="CE840" s="651"/>
      <c r="CF840" s="651"/>
      <c r="CG840" s="651"/>
      <c r="CH840" s="651"/>
      <c r="CI840" s="651"/>
      <c r="CJ840" s="651"/>
      <c r="CK840" s="651"/>
      <c r="CL840" s="651"/>
      <c r="CM840" s="651"/>
      <c r="CN840" s="651"/>
      <c r="CO840" s="651"/>
      <c r="CP840" s="651"/>
      <c r="CQ840" s="651"/>
      <c r="CR840" s="651"/>
      <c r="CS840" s="651"/>
      <c r="CT840" s="651"/>
      <c r="CU840" s="651"/>
      <c r="CV840" s="651"/>
      <c r="CW840" s="651"/>
      <c r="CX840" s="651"/>
      <c r="CY840" s="651"/>
      <c r="CZ840" s="651"/>
      <c r="DA840" s="651"/>
      <c r="DB840" s="651"/>
      <c r="DC840" s="651"/>
      <c r="DD840" s="651"/>
      <c r="DE840" s="651"/>
      <c r="DF840" s="651"/>
      <c r="DG840" s="651"/>
      <c r="DH840" s="651"/>
      <c r="DI840" s="651"/>
      <c r="DJ840" s="651"/>
      <c r="DK840" s="651"/>
      <c r="DL840" s="651"/>
      <c r="DM840" s="651"/>
      <c r="DN840" s="651"/>
      <c r="DO840" s="651"/>
      <c r="DP840" s="651"/>
      <c r="DQ840" s="651"/>
      <c r="DR840" s="651"/>
      <c r="DS840" s="651"/>
      <c r="DT840" s="651"/>
      <c r="DU840" s="651"/>
      <c r="DV840" s="651"/>
      <c r="DW840" s="651"/>
      <c r="DX840" s="651"/>
      <c r="DY840" s="651"/>
    </row>
    <row r="841" ht="12.0" customHeight="1">
      <c r="A841" s="651"/>
      <c r="B841" s="651"/>
      <c r="C841" s="651"/>
      <c r="D841" s="651"/>
      <c r="E841" s="651"/>
      <c r="F841" s="651"/>
      <c r="G841" s="651"/>
      <c r="H841" s="651"/>
      <c r="I841" s="651"/>
      <c r="J841" s="651"/>
      <c r="K841" s="651"/>
      <c r="L841" s="651"/>
      <c r="M841" s="651"/>
      <c r="N841" s="651"/>
      <c r="O841" s="651"/>
      <c r="P841" s="651"/>
      <c r="Q841" s="651"/>
      <c r="R841" s="651"/>
      <c r="S841" s="651"/>
      <c r="T841" s="651"/>
      <c r="U841" s="651"/>
      <c r="V841" s="651"/>
      <c r="W841" s="651"/>
      <c r="X841" s="651"/>
      <c r="Y841" s="651"/>
      <c r="Z841" s="651"/>
      <c r="AA841" s="651"/>
      <c r="AB841" s="651"/>
      <c r="AC841" s="651"/>
      <c r="AD841" s="651"/>
      <c r="AE841" s="651"/>
      <c r="AF841" s="651"/>
      <c r="AG841" s="651"/>
      <c r="AH841" s="651"/>
      <c r="AI841" s="651"/>
      <c r="AJ841" s="651"/>
      <c r="AK841" s="651"/>
      <c r="AL841" s="651"/>
      <c r="AM841" s="651"/>
      <c r="AN841" s="651"/>
      <c r="AO841" s="651"/>
      <c r="AP841" s="651"/>
      <c r="AQ841" s="651"/>
      <c r="AR841" s="651"/>
      <c r="AS841" s="651"/>
      <c r="AT841" s="651"/>
      <c r="AU841" s="651"/>
      <c r="AV841" s="651"/>
      <c r="AW841" s="651"/>
      <c r="AX841" s="651"/>
      <c r="AY841" s="651"/>
      <c r="AZ841" s="651"/>
      <c r="BA841" s="651"/>
      <c r="BB841" s="651"/>
      <c r="BC841" s="651"/>
      <c r="BD841" s="651"/>
      <c r="BE841" s="651"/>
      <c r="BF841" s="651"/>
      <c r="BG841" s="651"/>
      <c r="BH841" s="651"/>
      <c r="BI841" s="651"/>
      <c r="BJ841" s="651"/>
      <c r="BK841" s="651"/>
      <c r="BL841" s="651"/>
      <c r="BM841" s="651"/>
      <c r="BN841" s="651"/>
      <c r="BO841" s="651"/>
      <c r="BP841" s="651"/>
      <c r="BQ841" s="651"/>
      <c r="BR841" s="651"/>
      <c r="BS841" s="651"/>
      <c r="BT841" s="651"/>
      <c r="BU841" s="651"/>
      <c r="BV841" s="651"/>
      <c r="BW841" s="651"/>
      <c r="BX841" s="651"/>
      <c r="BY841" s="651"/>
      <c r="BZ841" s="651"/>
      <c r="CA841" s="651"/>
      <c r="CB841" s="651"/>
      <c r="CC841" s="651"/>
      <c r="CD841" s="651"/>
      <c r="CE841" s="651"/>
      <c r="CF841" s="651"/>
      <c r="CG841" s="651"/>
      <c r="CH841" s="651"/>
      <c r="CI841" s="651"/>
      <c r="CJ841" s="651"/>
      <c r="CK841" s="651"/>
      <c r="CL841" s="651"/>
      <c r="CM841" s="651"/>
      <c r="CN841" s="651"/>
      <c r="CO841" s="651"/>
      <c r="CP841" s="651"/>
      <c r="CQ841" s="651"/>
      <c r="CR841" s="651"/>
      <c r="CS841" s="651"/>
      <c r="CT841" s="651"/>
      <c r="CU841" s="651"/>
      <c r="CV841" s="651"/>
      <c r="CW841" s="651"/>
      <c r="CX841" s="651"/>
      <c r="CY841" s="651"/>
      <c r="CZ841" s="651"/>
      <c r="DA841" s="651"/>
      <c r="DB841" s="651"/>
      <c r="DC841" s="651"/>
      <c r="DD841" s="651"/>
      <c r="DE841" s="651"/>
      <c r="DF841" s="651"/>
      <c r="DG841" s="651"/>
      <c r="DH841" s="651"/>
      <c r="DI841" s="651"/>
      <c r="DJ841" s="651"/>
      <c r="DK841" s="651"/>
      <c r="DL841" s="651"/>
      <c r="DM841" s="651"/>
      <c r="DN841" s="651"/>
      <c r="DO841" s="651"/>
      <c r="DP841" s="651"/>
      <c r="DQ841" s="651"/>
      <c r="DR841" s="651"/>
      <c r="DS841" s="651"/>
      <c r="DT841" s="651"/>
      <c r="DU841" s="651"/>
      <c r="DV841" s="651"/>
      <c r="DW841" s="651"/>
      <c r="DX841" s="651"/>
      <c r="DY841" s="651"/>
    </row>
    <row r="842" ht="12.0" customHeight="1">
      <c r="A842" s="651"/>
      <c r="B842" s="651"/>
      <c r="C842" s="651"/>
      <c r="D842" s="651"/>
      <c r="E842" s="651"/>
      <c r="F842" s="651"/>
      <c r="G842" s="651"/>
      <c r="H842" s="651"/>
      <c r="I842" s="651"/>
      <c r="J842" s="651"/>
      <c r="K842" s="651"/>
      <c r="L842" s="651"/>
      <c r="M842" s="651"/>
      <c r="N842" s="651"/>
      <c r="O842" s="651"/>
      <c r="P842" s="651"/>
      <c r="Q842" s="651"/>
      <c r="R842" s="651"/>
      <c r="S842" s="651"/>
      <c r="T842" s="651"/>
      <c r="U842" s="651"/>
      <c r="V842" s="651"/>
      <c r="W842" s="651"/>
      <c r="X842" s="651"/>
      <c r="Y842" s="651"/>
      <c r="Z842" s="651"/>
      <c r="AA842" s="651"/>
      <c r="AB842" s="651"/>
      <c r="AC842" s="651"/>
      <c r="AD842" s="651"/>
      <c r="AE842" s="651"/>
      <c r="AF842" s="651"/>
      <c r="AG842" s="651"/>
      <c r="AH842" s="651"/>
      <c r="AI842" s="651"/>
      <c r="AJ842" s="651"/>
      <c r="AK842" s="651"/>
      <c r="AL842" s="651"/>
      <c r="AM842" s="651"/>
      <c r="AN842" s="651"/>
      <c r="AO842" s="651"/>
      <c r="AP842" s="651"/>
      <c r="AQ842" s="651"/>
      <c r="AR842" s="651"/>
      <c r="AS842" s="651"/>
      <c r="AT842" s="651"/>
      <c r="AU842" s="651"/>
      <c r="AV842" s="651"/>
      <c r="AW842" s="651"/>
      <c r="AX842" s="651"/>
      <c r="AY842" s="651"/>
      <c r="AZ842" s="651"/>
      <c r="BA842" s="651"/>
      <c r="BB842" s="651"/>
      <c r="BC842" s="651"/>
      <c r="BD842" s="651"/>
      <c r="BE842" s="651"/>
      <c r="BF842" s="651"/>
      <c r="BG842" s="651"/>
      <c r="BH842" s="651"/>
      <c r="BI842" s="651"/>
      <c r="BJ842" s="651"/>
      <c r="BK842" s="651"/>
      <c r="BL842" s="651"/>
      <c r="BM842" s="651"/>
      <c r="BN842" s="651"/>
      <c r="BO842" s="651"/>
      <c r="BP842" s="651"/>
      <c r="BQ842" s="651"/>
      <c r="BR842" s="651"/>
      <c r="BS842" s="651"/>
      <c r="BT842" s="651"/>
      <c r="BU842" s="651"/>
      <c r="BV842" s="651"/>
      <c r="BW842" s="651"/>
      <c r="BX842" s="651"/>
      <c r="BY842" s="651"/>
      <c r="BZ842" s="651"/>
      <c r="CA842" s="651"/>
      <c r="CB842" s="651"/>
      <c r="CC842" s="651"/>
      <c r="CD842" s="651"/>
      <c r="CE842" s="651"/>
      <c r="CF842" s="651"/>
      <c r="CG842" s="651"/>
      <c r="CH842" s="651"/>
      <c r="CI842" s="651"/>
      <c r="CJ842" s="651"/>
      <c r="CK842" s="651"/>
      <c r="CL842" s="651"/>
      <c r="CM842" s="651"/>
      <c r="CN842" s="651"/>
      <c r="CO842" s="651"/>
      <c r="CP842" s="651"/>
      <c r="CQ842" s="651"/>
      <c r="CR842" s="651"/>
      <c r="CS842" s="651"/>
      <c r="CT842" s="651"/>
      <c r="CU842" s="651"/>
      <c r="CV842" s="651"/>
      <c r="CW842" s="651"/>
      <c r="CX842" s="651"/>
      <c r="CY842" s="651"/>
      <c r="CZ842" s="651"/>
      <c r="DA842" s="651"/>
      <c r="DB842" s="651"/>
      <c r="DC842" s="651"/>
      <c r="DD842" s="651"/>
      <c r="DE842" s="651"/>
      <c r="DF842" s="651"/>
      <c r="DG842" s="651"/>
      <c r="DH842" s="651"/>
      <c r="DI842" s="651"/>
      <c r="DJ842" s="651"/>
      <c r="DK842" s="651"/>
      <c r="DL842" s="651"/>
      <c r="DM842" s="651"/>
      <c r="DN842" s="651"/>
      <c r="DO842" s="651"/>
      <c r="DP842" s="651"/>
      <c r="DQ842" s="651"/>
      <c r="DR842" s="651"/>
      <c r="DS842" s="651"/>
      <c r="DT842" s="651"/>
      <c r="DU842" s="651"/>
      <c r="DV842" s="651"/>
      <c r="DW842" s="651"/>
      <c r="DX842" s="651"/>
      <c r="DY842" s="651"/>
    </row>
    <row r="843" ht="12.0" customHeight="1">
      <c r="A843" s="651"/>
      <c r="B843" s="651"/>
      <c r="C843" s="651"/>
      <c r="D843" s="651"/>
      <c r="E843" s="651"/>
      <c r="F843" s="651"/>
      <c r="G843" s="651"/>
      <c r="H843" s="651"/>
      <c r="I843" s="651"/>
      <c r="J843" s="651"/>
      <c r="K843" s="651"/>
      <c r="L843" s="651"/>
      <c r="M843" s="651"/>
      <c r="N843" s="651"/>
      <c r="O843" s="651"/>
      <c r="P843" s="651"/>
      <c r="Q843" s="651"/>
      <c r="R843" s="651"/>
      <c r="S843" s="651"/>
      <c r="T843" s="651"/>
      <c r="U843" s="651"/>
      <c r="V843" s="651"/>
      <c r="W843" s="651"/>
      <c r="X843" s="651"/>
      <c r="Y843" s="651"/>
      <c r="Z843" s="651"/>
      <c r="AA843" s="651"/>
      <c r="AB843" s="651"/>
      <c r="AC843" s="651"/>
      <c r="AD843" s="651"/>
      <c r="AE843" s="651"/>
      <c r="AF843" s="651"/>
      <c r="AG843" s="651"/>
      <c r="AH843" s="651"/>
      <c r="AI843" s="651"/>
      <c r="AJ843" s="651"/>
      <c r="AK843" s="651"/>
      <c r="AL843" s="651"/>
      <c r="AM843" s="651"/>
      <c r="AN843" s="651"/>
      <c r="AO843" s="651"/>
      <c r="AP843" s="651"/>
      <c r="AQ843" s="651"/>
      <c r="AR843" s="651"/>
      <c r="AS843" s="651"/>
      <c r="AT843" s="651"/>
      <c r="AU843" s="651"/>
      <c r="AV843" s="651"/>
      <c r="AW843" s="651"/>
      <c r="AX843" s="651"/>
      <c r="AY843" s="651"/>
      <c r="AZ843" s="651"/>
      <c r="BA843" s="651"/>
      <c r="BB843" s="651"/>
      <c r="BC843" s="651"/>
      <c r="BD843" s="651"/>
      <c r="BE843" s="651"/>
      <c r="BF843" s="651"/>
      <c r="BG843" s="651"/>
      <c r="BH843" s="651"/>
      <c r="BI843" s="651"/>
      <c r="BJ843" s="651"/>
      <c r="BK843" s="651"/>
      <c r="BL843" s="651"/>
      <c r="BM843" s="651"/>
      <c r="BN843" s="651"/>
      <c r="BO843" s="651"/>
      <c r="BP843" s="651"/>
      <c r="BQ843" s="651"/>
      <c r="BR843" s="651"/>
      <c r="BS843" s="651"/>
      <c r="BT843" s="651"/>
      <c r="BU843" s="651"/>
      <c r="BV843" s="651"/>
      <c r="BW843" s="651"/>
      <c r="BX843" s="651"/>
      <c r="BY843" s="651"/>
      <c r="BZ843" s="651"/>
      <c r="CA843" s="651"/>
      <c r="CB843" s="651"/>
      <c r="CC843" s="651"/>
      <c r="CD843" s="651"/>
      <c r="CE843" s="651"/>
      <c r="CF843" s="651"/>
      <c r="CG843" s="651"/>
      <c r="CH843" s="651"/>
      <c r="CI843" s="651"/>
      <c r="CJ843" s="651"/>
      <c r="CK843" s="651"/>
      <c r="CL843" s="651"/>
      <c r="CM843" s="651"/>
      <c r="CN843" s="651"/>
      <c r="CO843" s="651"/>
      <c r="CP843" s="651"/>
      <c r="CQ843" s="651"/>
      <c r="CR843" s="651"/>
      <c r="CS843" s="651"/>
      <c r="CT843" s="651"/>
      <c r="CU843" s="651"/>
      <c r="CV843" s="651"/>
      <c r="CW843" s="651"/>
      <c r="CX843" s="651"/>
      <c r="CY843" s="651"/>
      <c r="CZ843" s="651"/>
      <c r="DA843" s="651"/>
      <c r="DB843" s="651"/>
      <c r="DC843" s="651"/>
      <c r="DD843" s="651"/>
      <c r="DE843" s="651"/>
      <c r="DF843" s="651"/>
      <c r="DG843" s="651"/>
      <c r="DH843" s="651"/>
      <c r="DI843" s="651"/>
      <c r="DJ843" s="651"/>
      <c r="DK843" s="651"/>
      <c r="DL843" s="651"/>
      <c r="DM843" s="651"/>
      <c r="DN843" s="651"/>
      <c r="DO843" s="651"/>
      <c r="DP843" s="651"/>
      <c r="DQ843" s="651"/>
      <c r="DR843" s="651"/>
      <c r="DS843" s="651"/>
      <c r="DT843" s="651"/>
      <c r="DU843" s="651"/>
      <c r="DV843" s="651"/>
      <c r="DW843" s="651"/>
      <c r="DX843" s="651"/>
      <c r="DY843" s="651"/>
    </row>
    <row r="844" ht="12.0" customHeight="1">
      <c r="A844" s="651"/>
      <c r="B844" s="651"/>
      <c r="C844" s="651"/>
      <c r="D844" s="651"/>
      <c r="E844" s="651"/>
      <c r="F844" s="651"/>
      <c r="G844" s="651"/>
      <c r="H844" s="651"/>
      <c r="I844" s="651"/>
      <c r="J844" s="651"/>
      <c r="K844" s="651"/>
      <c r="L844" s="651"/>
      <c r="M844" s="651"/>
      <c r="N844" s="651"/>
      <c r="O844" s="651"/>
      <c r="P844" s="651"/>
      <c r="Q844" s="651"/>
      <c r="R844" s="651"/>
      <c r="S844" s="651"/>
      <c r="T844" s="651"/>
      <c r="U844" s="651"/>
      <c r="V844" s="651"/>
      <c r="W844" s="651"/>
      <c r="X844" s="651"/>
      <c r="Y844" s="651"/>
      <c r="Z844" s="651"/>
      <c r="AA844" s="651"/>
      <c r="AB844" s="651"/>
      <c r="AC844" s="651"/>
      <c r="AD844" s="651"/>
      <c r="AE844" s="651"/>
      <c r="AF844" s="651"/>
      <c r="AG844" s="651"/>
      <c r="AH844" s="651"/>
      <c r="AI844" s="651"/>
      <c r="AJ844" s="651"/>
      <c r="AK844" s="651"/>
      <c r="AL844" s="651"/>
      <c r="AM844" s="651"/>
      <c r="AN844" s="651"/>
      <c r="AO844" s="651"/>
      <c r="AP844" s="651"/>
      <c r="AQ844" s="651"/>
      <c r="AR844" s="651"/>
      <c r="AS844" s="651"/>
      <c r="AT844" s="651"/>
      <c r="AU844" s="651"/>
      <c r="AV844" s="651"/>
      <c r="AW844" s="651"/>
      <c r="AX844" s="651"/>
      <c r="AY844" s="651"/>
      <c r="AZ844" s="651"/>
      <c r="BA844" s="651"/>
      <c r="BB844" s="651"/>
      <c r="BC844" s="651"/>
      <c r="BD844" s="651"/>
      <c r="BE844" s="651"/>
      <c r="BF844" s="651"/>
      <c r="BG844" s="651"/>
      <c r="BH844" s="651"/>
      <c r="BI844" s="651"/>
      <c r="BJ844" s="651"/>
      <c r="BK844" s="651"/>
      <c r="BL844" s="651"/>
      <c r="BM844" s="651"/>
      <c r="BN844" s="651"/>
      <c r="BO844" s="651"/>
      <c r="BP844" s="651"/>
      <c r="BQ844" s="651"/>
      <c r="BR844" s="651"/>
      <c r="BS844" s="651"/>
      <c r="BT844" s="651"/>
      <c r="BU844" s="651"/>
      <c r="BV844" s="651"/>
      <c r="BW844" s="651"/>
      <c r="BX844" s="651"/>
      <c r="BY844" s="651"/>
      <c r="BZ844" s="651"/>
      <c r="CA844" s="651"/>
      <c r="CB844" s="651"/>
      <c r="CC844" s="651"/>
      <c r="CD844" s="651"/>
      <c r="CE844" s="651"/>
      <c r="CF844" s="651"/>
      <c r="CG844" s="651"/>
      <c r="CH844" s="651"/>
      <c r="CI844" s="651"/>
      <c r="CJ844" s="651"/>
      <c r="CK844" s="651"/>
      <c r="CL844" s="651"/>
      <c r="CM844" s="651"/>
      <c r="CN844" s="651"/>
      <c r="CO844" s="651"/>
      <c r="CP844" s="651"/>
      <c r="CQ844" s="651"/>
      <c r="CR844" s="651"/>
      <c r="CS844" s="651"/>
      <c r="CT844" s="651"/>
      <c r="CU844" s="651"/>
      <c r="CV844" s="651"/>
      <c r="CW844" s="651"/>
      <c r="CX844" s="651"/>
      <c r="CY844" s="651"/>
      <c r="CZ844" s="651"/>
      <c r="DA844" s="651"/>
      <c r="DB844" s="651"/>
      <c r="DC844" s="651"/>
      <c r="DD844" s="651"/>
      <c r="DE844" s="651"/>
      <c r="DF844" s="651"/>
      <c r="DG844" s="651"/>
      <c r="DH844" s="651"/>
      <c r="DI844" s="651"/>
      <c r="DJ844" s="651"/>
      <c r="DK844" s="651"/>
      <c r="DL844" s="651"/>
      <c r="DM844" s="651"/>
      <c r="DN844" s="651"/>
      <c r="DO844" s="651"/>
      <c r="DP844" s="651"/>
      <c r="DQ844" s="651"/>
      <c r="DR844" s="651"/>
      <c r="DS844" s="651"/>
      <c r="DT844" s="651"/>
      <c r="DU844" s="651"/>
      <c r="DV844" s="651"/>
      <c r="DW844" s="651"/>
      <c r="DX844" s="651"/>
      <c r="DY844" s="651"/>
    </row>
    <row r="845" ht="12.0" customHeight="1">
      <c r="A845" s="651"/>
      <c r="B845" s="651"/>
      <c r="C845" s="651"/>
      <c r="D845" s="651"/>
      <c r="E845" s="651"/>
      <c r="F845" s="651"/>
      <c r="G845" s="651"/>
      <c r="H845" s="651"/>
      <c r="I845" s="651"/>
      <c r="J845" s="651"/>
      <c r="K845" s="651"/>
      <c r="L845" s="651"/>
      <c r="M845" s="651"/>
      <c r="N845" s="651"/>
      <c r="O845" s="651"/>
      <c r="P845" s="651"/>
      <c r="Q845" s="651"/>
      <c r="R845" s="651"/>
      <c r="S845" s="651"/>
      <c r="T845" s="651"/>
      <c r="U845" s="651"/>
      <c r="V845" s="651"/>
      <c r="W845" s="651"/>
      <c r="X845" s="651"/>
      <c r="Y845" s="651"/>
      <c r="Z845" s="651"/>
      <c r="AA845" s="651"/>
      <c r="AB845" s="651"/>
      <c r="AC845" s="651"/>
      <c r="AD845" s="651"/>
      <c r="AE845" s="651"/>
      <c r="AF845" s="651"/>
      <c r="AG845" s="651"/>
      <c r="AH845" s="651"/>
      <c r="AI845" s="651"/>
      <c r="AJ845" s="651"/>
      <c r="AK845" s="651"/>
      <c r="AL845" s="651"/>
      <c r="AM845" s="651"/>
      <c r="AN845" s="651"/>
      <c r="AO845" s="651"/>
      <c r="AP845" s="651"/>
      <c r="AQ845" s="651"/>
      <c r="AR845" s="651"/>
      <c r="AS845" s="651"/>
      <c r="AT845" s="651"/>
      <c r="AU845" s="651"/>
      <c r="AV845" s="651"/>
      <c r="AW845" s="651"/>
      <c r="AX845" s="651"/>
      <c r="AY845" s="651"/>
      <c r="AZ845" s="651"/>
      <c r="BA845" s="651"/>
      <c r="BB845" s="651"/>
      <c r="BC845" s="651"/>
      <c r="BD845" s="651"/>
      <c r="BE845" s="651"/>
      <c r="BF845" s="651"/>
      <c r="BG845" s="651"/>
      <c r="BH845" s="651"/>
      <c r="BI845" s="651"/>
      <c r="BJ845" s="651"/>
      <c r="BK845" s="651"/>
      <c r="BL845" s="651"/>
      <c r="BM845" s="651"/>
      <c r="BN845" s="651"/>
      <c r="BO845" s="651"/>
      <c r="BP845" s="651"/>
      <c r="BQ845" s="651"/>
      <c r="BR845" s="651"/>
      <c r="BS845" s="651"/>
      <c r="BT845" s="651"/>
      <c r="BU845" s="651"/>
      <c r="BV845" s="651"/>
      <c r="BW845" s="651"/>
      <c r="BX845" s="651"/>
      <c r="BY845" s="651"/>
      <c r="BZ845" s="651"/>
      <c r="CA845" s="651"/>
      <c r="CB845" s="651"/>
      <c r="CC845" s="651"/>
      <c r="CD845" s="651"/>
      <c r="CE845" s="651"/>
      <c r="CF845" s="651"/>
      <c r="CG845" s="651"/>
      <c r="CH845" s="651"/>
      <c r="CI845" s="651"/>
      <c r="CJ845" s="651"/>
      <c r="CK845" s="651"/>
      <c r="CL845" s="651"/>
      <c r="CM845" s="651"/>
      <c r="CN845" s="651"/>
      <c r="CO845" s="651"/>
      <c r="CP845" s="651"/>
      <c r="CQ845" s="651"/>
      <c r="CR845" s="651"/>
      <c r="CS845" s="651"/>
      <c r="CT845" s="651"/>
      <c r="CU845" s="651"/>
      <c r="CV845" s="651"/>
      <c r="CW845" s="651"/>
      <c r="CX845" s="651"/>
      <c r="CY845" s="651"/>
      <c r="CZ845" s="651"/>
      <c r="DA845" s="651"/>
      <c r="DB845" s="651"/>
      <c r="DC845" s="651"/>
      <c r="DD845" s="651"/>
      <c r="DE845" s="651"/>
      <c r="DF845" s="651"/>
      <c r="DG845" s="651"/>
      <c r="DH845" s="651"/>
      <c r="DI845" s="651"/>
      <c r="DJ845" s="651"/>
      <c r="DK845" s="651"/>
      <c r="DL845" s="651"/>
      <c r="DM845" s="651"/>
      <c r="DN845" s="651"/>
      <c r="DO845" s="651"/>
      <c r="DP845" s="651"/>
      <c r="DQ845" s="651"/>
      <c r="DR845" s="651"/>
      <c r="DS845" s="651"/>
      <c r="DT845" s="651"/>
      <c r="DU845" s="651"/>
      <c r="DV845" s="651"/>
      <c r="DW845" s="651"/>
      <c r="DX845" s="651"/>
      <c r="DY845" s="651"/>
    </row>
    <row r="846" ht="12.0" customHeight="1">
      <c r="A846" s="651"/>
      <c r="B846" s="651"/>
      <c r="C846" s="651"/>
      <c r="D846" s="651"/>
      <c r="E846" s="651"/>
      <c r="F846" s="651"/>
      <c r="G846" s="651"/>
      <c r="H846" s="651"/>
      <c r="I846" s="651"/>
      <c r="J846" s="651"/>
      <c r="K846" s="651"/>
      <c r="L846" s="651"/>
      <c r="M846" s="651"/>
      <c r="N846" s="651"/>
      <c r="O846" s="651"/>
      <c r="P846" s="651"/>
      <c r="Q846" s="651"/>
      <c r="R846" s="651"/>
      <c r="S846" s="651"/>
      <c r="T846" s="651"/>
      <c r="U846" s="651"/>
      <c r="V846" s="651"/>
      <c r="W846" s="651"/>
      <c r="X846" s="651"/>
      <c r="Y846" s="651"/>
      <c r="Z846" s="651"/>
      <c r="AA846" s="651"/>
      <c r="AB846" s="651"/>
      <c r="AC846" s="651"/>
      <c r="AD846" s="651"/>
      <c r="AE846" s="651"/>
      <c r="AF846" s="651"/>
      <c r="AG846" s="651"/>
      <c r="AH846" s="651"/>
      <c r="AI846" s="651"/>
      <c r="AJ846" s="651"/>
      <c r="AK846" s="651"/>
      <c r="AL846" s="651"/>
      <c r="AM846" s="651"/>
      <c r="AN846" s="651"/>
      <c r="AO846" s="651"/>
      <c r="AP846" s="651"/>
      <c r="AQ846" s="651"/>
      <c r="AR846" s="651"/>
      <c r="AS846" s="651"/>
      <c r="AT846" s="651"/>
      <c r="AU846" s="651"/>
      <c r="AV846" s="651"/>
      <c r="AW846" s="651"/>
      <c r="AX846" s="651"/>
      <c r="AY846" s="651"/>
      <c r="AZ846" s="651"/>
      <c r="BA846" s="651"/>
      <c r="BB846" s="651"/>
      <c r="BC846" s="651"/>
      <c r="BD846" s="651"/>
      <c r="BE846" s="651"/>
      <c r="BF846" s="651"/>
      <c r="BG846" s="651"/>
      <c r="BH846" s="651"/>
      <c r="BI846" s="651"/>
      <c r="BJ846" s="651"/>
      <c r="BK846" s="651"/>
      <c r="BL846" s="651"/>
      <c r="BM846" s="651"/>
      <c r="BN846" s="651"/>
      <c r="BO846" s="651"/>
      <c r="BP846" s="651"/>
      <c r="BQ846" s="651"/>
      <c r="BR846" s="651"/>
      <c r="BS846" s="651"/>
      <c r="BT846" s="651"/>
      <c r="BU846" s="651"/>
      <c r="BV846" s="651"/>
      <c r="BW846" s="651"/>
      <c r="BX846" s="651"/>
      <c r="BY846" s="651"/>
      <c r="BZ846" s="651"/>
      <c r="CA846" s="651"/>
      <c r="CB846" s="651"/>
      <c r="CC846" s="651"/>
      <c r="CD846" s="651"/>
      <c r="CE846" s="651"/>
      <c r="CF846" s="651"/>
      <c r="CG846" s="651"/>
      <c r="CH846" s="651"/>
      <c r="CI846" s="651"/>
      <c r="CJ846" s="651"/>
      <c r="CK846" s="651"/>
      <c r="CL846" s="651"/>
      <c r="CM846" s="651"/>
      <c r="CN846" s="651"/>
      <c r="CO846" s="651"/>
      <c r="CP846" s="651"/>
      <c r="CQ846" s="651"/>
      <c r="CR846" s="651"/>
      <c r="CS846" s="651"/>
      <c r="CT846" s="651"/>
      <c r="CU846" s="651"/>
      <c r="CV846" s="651"/>
      <c r="CW846" s="651"/>
      <c r="CX846" s="651"/>
      <c r="CY846" s="651"/>
      <c r="CZ846" s="651"/>
      <c r="DA846" s="651"/>
      <c r="DB846" s="651"/>
      <c r="DC846" s="651"/>
      <c r="DD846" s="651"/>
      <c r="DE846" s="651"/>
      <c r="DF846" s="651"/>
      <c r="DG846" s="651"/>
      <c r="DH846" s="651"/>
      <c r="DI846" s="651"/>
      <c r="DJ846" s="651"/>
      <c r="DK846" s="651"/>
      <c r="DL846" s="651"/>
      <c r="DM846" s="651"/>
      <c r="DN846" s="651"/>
      <c r="DO846" s="651"/>
      <c r="DP846" s="651"/>
      <c r="DQ846" s="651"/>
      <c r="DR846" s="651"/>
      <c r="DS846" s="651"/>
      <c r="DT846" s="651"/>
      <c r="DU846" s="651"/>
      <c r="DV846" s="651"/>
      <c r="DW846" s="651"/>
      <c r="DX846" s="651"/>
      <c r="DY846" s="651"/>
    </row>
    <row r="847" ht="12.0" customHeight="1">
      <c r="A847" s="651"/>
      <c r="B847" s="651"/>
      <c r="C847" s="651"/>
      <c r="D847" s="651"/>
      <c r="E847" s="651"/>
      <c r="F847" s="651"/>
      <c r="G847" s="651"/>
      <c r="H847" s="651"/>
      <c r="I847" s="651"/>
      <c r="J847" s="651"/>
      <c r="K847" s="651"/>
      <c r="L847" s="651"/>
      <c r="M847" s="651"/>
      <c r="N847" s="651"/>
      <c r="O847" s="651"/>
      <c r="P847" s="651"/>
      <c r="Q847" s="651"/>
      <c r="R847" s="651"/>
      <c r="S847" s="651"/>
      <c r="T847" s="651"/>
      <c r="U847" s="651"/>
      <c r="V847" s="651"/>
      <c r="W847" s="651"/>
      <c r="X847" s="651"/>
      <c r="Y847" s="651"/>
      <c r="Z847" s="651"/>
      <c r="AA847" s="651"/>
      <c r="AB847" s="651"/>
      <c r="AC847" s="651"/>
      <c r="AD847" s="651"/>
      <c r="AE847" s="651"/>
      <c r="AF847" s="651"/>
      <c r="AG847" s="651"/>
      <c r="AH847" s="651"/>
      <c r="AI847" s="651"/>
      <c r="AJ847" s="651"/>
      <c r="AK847" s="651"/>
      <c r="AL847" s="651"/>
      <c r="AM847" s="651"/>
      <c r="AN847" s="651"/>
      <c r="AO847" s="651"/>
      <c r="AP847" s="651"/>
      <c r="AQ847" s="651"/>
      <c r="AR847" s="651"/>
      <c r="AS847" s="651"/>
      <c r="AT847" s="651"/>
      <c r="AU847" s="651"/>
      <c r="AV847" s="651"/>
      <c r="AW847" s="651"/>
      <c r="AX847" s="651"/>
      <c r="AY847" s="651"/>
      <c r="AZ847" s="651"/>
      <c r="BA847" s="651"/>
      <c r="BB847" s="651"/>
      <c r="BC847" s="651"/>
      <c r="BD847" s="651"/>
      <c r="BE847" s="651"/>
      <c r="BF847" s="651"/>
      <c r="BG847" s="651"/>
      <c r="BH847" s="651"/>
      <c r="BI847" s="651"/>
      <c r="BJ847" s="651"/>
      <c r="BK847" s="651"/>
      <c r="BL847" s="651"/>
      <c r="BM847" s="651"/>
      <c r="BN847" s="651"/>
      <c r="BO847" s="651"/>
      <c r="BP847" s="651"/>
      <c r="BQ847" s="651"/>
      <c r="BR847" s="651"/>
      <c r="BS847" s="651"/>
      <c r="BT847" s="651"/>
      <c r="BU847" s="651"/>
      <c r="BV847" s="651"/>
      <c r="BW847" s="651"/>
      <c r="BX847" s="651"/>
      <c r="BY847" s="651"/>
      <c r="BZ847" s="651"/>
      <c r="CA847" s="651"/>
      <c r="CB847" s="651"/>
      <c r="CC847" s="651"/>
      <c r="CD847" s="651"/>
      <c r="CE847" s="651"/>
      <c r="CF847" s="651"/>
      <c r="CG847" s="651"/>
      <c r="CH847" s="651"/>
      <c r="CI847" s="651"/>
      <c r="CJ847" s="651"/>
      <c r="CK847" s="651"/>
      <c r="CL847" s="651"/>
      <c r="CM847" s="651"/>
      <c r="CN847" s="651"/>
      <c r="CO847" s="651"/>
      <c r="CP847" s="651"/>
      <c r="CQ847" s="651"/>
      <c r="CR847" s="651"/>
      <c r="CS847" s="651"/>
      <c r="CT847" s="651"/>
      <c r="CU847" s="651"/>
      <c r="CV847" s="651"/>
      <c r="CW847" s="651"/>
      <c r="CX847" s="651"/>
      <c r="CY847" s="651"/>
      <c r="CZ847" s="651"/>
      <c r="DA847" s="651"/>
      <c r="DB847" s="651"/>
      <c r="DC847" s="651"/>
      <c r="DD847" s="651"/>
      <c r="DE847" s="651"/>
      <c r="DF847" s="651"/>
      <c r="DG847" s="651"/>
      <c r="DH847" s="651"/>
      <c r="DI847" s="651"/>
      <c r="DJ847" s="651"/>
      <c r="DK847" s="651"/>
      <c r="DL847" s="651"/>
      <c r="DM847" s="651"/>
      <c r="DN847" s="651"/>
      <c r="DO847" s="651"/>
      <c r="DP847" s="651"/>
      <c r="DQ847" s="651"/>
      <c r="DR847" s="651"/>
      <c r="DS847" s="651"/>
      <c r="DT847" s="651"/>
      <c r="DU847" s="651"/>
      <c r="DV847" s="651"/>
      <c r="DW847" s="651"/>
      <c r="DX847" s="651"/>
      <c r="DY847" s="651"/>
    </row>
    <row r="848" ht="12.0" customHeight="1">
      <c r="A848" s="651"/>
      <c r="B848" s="651"/>
      <c r="C848" s="651"/>
      <c r="D848" s="651"/>
      <c r="E848" s="651"/>
      <c r="F848" s="651"/>
      <c r="G848" s="651"/>
      <c r="H848" s="651"/>
      <c r="I848" s="651"/>
      <c r="J848" s="651"/>
      <c r="K848" s="651"/>
      <c r="L848" s="651"/>
      <c r="M848" s="651"/>
      <c r="N848" s="651"/>
      <c r="O848" s="651"/>
      <c r="P848" s="651"/>
      <c r="Q848" s="651"/>
      <c r="R848" s="651"/>
      <c r="S848" s="651"/>
      <c r="T848" s="651"/>
      <c r="U848" s="651"/>
      <c r="V848" s="651"/>
      <c r="W848" s="651"/>
      <c r="X848" s="651"/>
      <c r="Y848" s="651"/>
      <c r="Z848" s="651"/>
      <c r="AA848" s="651"/>
      <c r="AB848" s="651"/>
      <c r="AC848" s="651"/>
      <c r="AD848" s="651"/>
      <c r="AE848" s="651"/>
      <c r="AF848" s="651"/>
      <c r="AG848" s="651"/>
      <c r="AH848" s="651"/>
      <c r="AI848" s="651"/>
      <c r="AJ848" s="651"/>
      <c r="AK848" s="651"/>
      <c r="AL848" s="651"/>
      <c r="AM848" s="651"/>
      <c r="AN848" s="651"/>
      <c r="AO848" s="651"/>
      <c r="AP848" s="651"/>
      <c r="AQ848" s="651"/>
      <c r="AR848" s="651"/>
      <c r="AS848" s="651"/>
      <c r="AT848" s="651"/>
      <c r="AU848" s="651"/>
      <c r="AV848" s="651"/>
      <c r="AW848" s="651"/>
      <c r="AX848" s="651"/>
      <c r="AY848" s="651"/>
      <c r="AZ848" s="651"/>
      <c r="BA848" s="651"/>
      <c r="BB848" s="651"/>
      <c r="BC848" s="651"/>
      <c r="BD848" s="651"/>
      <c r="BE848" s="651"/>
      <c r="BF848" s="651"/>
      <c r="BG848" s="651"/>
      <c r="BH848" s="651"/>
      <c r="BI848" s="651"/>
      <c r="BJ848" s="651"/>
      <c r="BK848" s="651"/>
      <c r="BL848" s="651"/>
      <c r="BM848" s="651"/>
      <c r="BN848" s="651"/>
      <c r="BO848" s="651"/>
      <c r="BP848" s="651"/>
      <c r="BQ848" s="651"/>
      <c r="BR848" s="651"/>
      <c r="BS848" s="651"/>
      <c r="BT848" s="651"/>
      <c r="BU848" s="651"/>
      <c r="BV848" s="651"/>
      <c r="BW848" s="651"/>
      <c r="BX848" s="651"/>
      <c r="BY848" s="651"/>
      <c r="BZ848" s="651"/>
      <c r="CA848" s="651"/>
      <c r="CB848" s="651"/>
      <c r="CC848" s="651"/>
      <c r="CD848" s="651"/>
      <c r="CE848" s="651"/>
      <c r="CF848" s="651"/>
      <c r="CG848" s="651"/>
      <c r="CH848" s="651"/>
      <c r="CI848" s="651"/>
      <c r="CJ848" s="651"/>
      <c r="CK848" s="651"/>
      <c r="CL848" s="651"/>
      <c r="CM848" s="651"/>
      <c r="CN848" s="651"/>
      <c r="CO848" s="651"/>
      <c r="CP848" s="651"/>
      <c r="CQ848" s="651"/>
      <c r="CR848" s="651"/>
      <c r="CS848" s="651"/>
      <c r="CT848" s="651"/>
      <c r="CU848" s="651"/>
      <c r="CV848" s="651"/>
      <c r="CW848" s="651"/>
      <c r="CX848" s="651"/>
      <c r="CY848" s="651"/>
      <c r="CZ848" s="651"/>
      <c r="DA848" s="651"/>
      <c r="DB848" s="651"/>
      <c r="DC848" s="651"/>
      <c r="DD848" s="651"/>
      <c r="DE848" s="651"/>
      <c r="DF848" s="651"/>
      <c r="DG848" s="651"/>
      <c r="DH848" s="651"/>
      <c r="DI848" s="651"/>
      <c r="DJ848" s="651"/>
      <c r="DK848" s="651"/>
      <c r="DL848" s="651"/>
      <c r="DM848" s="651"/>
      <c r="DN848" s="651"/>
      <c r="DO848" s="651"/>
      <c r="DP848" s="651"/>
      <c r="DQ848" s="651"/>
      <c r="DR848" s="651"/>
      <c r="DS848" s="651"/>
      <c r="DT848" s="651"/>
      <c r="DU848" s="651"/>
      <c r="DV848" s="651"/>
      <c r="DW848" s="651"/>
      <c r="DX848" s="651"/>
      <c r="DY848" s="651"/>
    </row>
    <row r="849" ht="12.0" customHeight="1">
      <c r="A849" s="651"/>
      <c r="B849" s="651"/>
      <c r="C849" s="651"/>
      <c r="D849" s="651"/>
      <c r="E849" s="651"/>
      <c r="F849" s="651"/>
      <c r="G849" s="651"/>
      <c r="H849" s="651"/>
      <c r="I849" s="651"/>
      <c r="J849" s="651"/>
      <c r="K849" s="651"/>
      <c r="L849" s="651"/>
      <c r="M849" s="651"/>
      <c r="N849" s="651"/>
      <c r="O849" s="651"/>
      <c r="P849" s="651"/>
      <c r="Q849" s="651"/>
      <c r="R849" s="651"/>
      <c r="S849" s="651"/>
      <c r="T849" s="651"/>
      <c r="U849" s="651"/>
      <c r="V849" s="651"/>
      <c r="W849" s="651"/>
      <c r="X849" s="651"/>
      <c r="Y849" s="651"/>
      <c r="Z849" s="651"/>
      <c r="AA849" s="651"/>
      <c r="AB849" s="651"/>
      <c r="AC849" s="651"/>
      <c r="AD849" s="651"/>
      <c r="AE849" s="651"/>
      <c r="AF849" s="651"/>
      <c r="AG849" s="651"/>
      <c r="AH849" s="651"/>
      <c r="AI849" s="651"/>
      <c r="AJ849" s="651"/>
      <c r="AK849" s="651"/>
      <c r="AL849" s="651"/>
      <c r="AM849" s="651"/>
      <c r="AN849" s="651"/>
      <c r="AO849" s="651"/>
      <c r="AP849" s="651"/>
      <c r="AQ849" s="651"/>
      <c r="AR849" s="651"/>
      <c r="AS849" s="651"/>
      <c r="AT849" s="651"/>
      <c r="AU849" s="651"/>
      <c r="AV849" s="651"/>
      <c r="AW849" s="651"/>
      <c r="AX849" s="651"/>
      <c r="AY849" s="651"/>
      <c r="AZ849" s="651"/>
      <c r="BA849" s="651"/>
      <c r="BB849" s="651"/>
      <c r="BC849" s="651"/>
      <c r="BD849" s="651"/>
      <c r="BE849" s="651"/>
      <c r="BF849" s="651"/>
      <c r="BG849" s="651"/>
      <c r="BH849" s="651"/>
      <c r="BI849" s="651"/>
      <c r="BJ849" s="651"/>
      <c r="BK849" s="651"/>
      <c r="BL849" s="651"/>
      <c r="BM849" s="651"/>
      <c r="BN849" s="651"/>
      <c r="BO849" s="651"/>
      <c r="BP849" s="651"/>
      <c r="BQ849" s="651"/>
      <c r="BR849" s="651"/>
      <c r="BS849" s="651"/>
      <c r="BT849" s="651"/>
      <c r="BU849" s="651"/>
      <c r="BV849" s="651"/>
      <c r="BW849" s="651"/>
      <c r="BX849" s="651"/>
      <c r="BY849" s="651"/>
      <c r="BZ849" s="651"/>
      <c r="CA849" s="651"/>
      <c r="CB849" s="651"/>
      <c r="CC849" s="651"/>
      <c r="CD849" s="651"/>
      <c r="CE849" s="651"/>
      <c r="CF849" s="651"/>
      <c r="CG849" s="651"/>
      <c r="CH849" s="651"/>
      <c r="CI849" s="651"/>
      <c r="CJ849" s="651"/>
      <c r="CK849" s="651"/>
      <c r="CL849" s="651"/>
      <c r="CM849" s="651"/>
      <c r="CN849" s="651"/>
      <c r="CO849" s="651"/>
      <c r="CP849" s="651"/>
      <c r="CQ849" s="651"/>
      <c r="CR849" s="651"/>
      <c r="CS849" s="651"/>
      <c r="CT849" s="651"/>
      <c r="CU849" s="651"/>
      <c r="CV849" s="651"/>
      <c r="CW849" s="651"/>
      <c r="CX849" s="651"/>
      <c r="CY849" s="651"/>
      <c r="CZ849" s="651"/>
      <c r="DA849" s="651"/>
      <c r="DB849" s="651"/>
      <c r="DC849" s="651"/>
      <c r="DD849" s="651"/>
      <c r="DE849" s="651"/>
      <c r="DF849" s="651"/>
      <c r="DG849" s="651"/>
      <c r="DH849" s="651"/>
      <c r="DI849" s="651"/>
      <c r="DJ849" s="651"/>
      <c r="DK849" s="651"/>
      <c r="DL849" s="651"/>
      <c r="DM849" s="651"/>
      <c r="DN849" s="651"/>
      <c r="DO849" s="651"/>
      <c r="DP849" s="651"/>
      <c r="DQ849" s="651"/>
      <c r="DR849" s="651"/>
      <c r="DS849" s="651"/>
      <c r="DT849" s="651"/>
      <c r="DU849" s="651"/>
      <c r="DV849" s="651"/>
      <c r="DW849" s="651"/>
      <c r="DX849" s="651"/>
      <c r="DY849" s="651"/>
    </row>
    <row r="850" ht="12.0" customHeight="1">
      <c r="A850" s="651"/>
      <c r="B850" s="651"/>
      <c r="C850" s="651"/>
      <c r="D850" s="651"/>
      <c r="E850" s="651"/>
      <c r="F850" s="651"/>
      <c r="G850" s="651"/>
      <c r="H850" s="651"/>
      <c r="I850" s="651"/>
      <c r="J850" s="651"/>
      <c r="K850" s="651"/>
      <c r="L850" s="651"/>
      <c r="M850" s="651"/>
      <c r="N850" s="651"/>
      <c r="O850" s="651"/>
      <c r="P850" s="651"/>
      <c r="Q850" s="651"/>
      <c r="R850" s="651"/>
      <c r="S850" s="651"/>
      <c r="T850" s="651"/>
      <c r="U850" s="651"/>
      <c r="V850" s="651"/>
      <c r="W850" s="651"/>
      <c r="X850" s="651"/>
      <c r="Y850" s="651"/>
      <c r="Z850" s="651"/>
      <c r="AA850" s="651"/>
      <c r="AB850" s="651"/>
      <c r="AC850" s="651"/>
      <c r="AD850" s="651"/>
      <c r="AE850" s="651"/>
      <c r="AF850" s="651"/>
      <c r="AG850" s="651"/>
      <c r="AH850" s="651"/>
      <c r="AI850" s="651"/>
      <c r="AJ850" s="651"/>
      <c r="AK850" s="651"/>
      <c r="AL850" s="651"/>
      <c r="AM850" s="651"/>
      <c r="AN850" s="651"/>
      <c r="AO850" s="651"/>
      <c r="AP850" s="651"/>
      <c r="AQ850" s="651"/>
      <c r="AR850" s="651"/>
      <c r="AS850" s="651"/>
      <c r="AT850" s="651"/>
      <c r="AU850" s="651"/>
      <c r="AV850" s="651"/>
      <c r="AW850" s="651"/>
      <c r="AX850" s="651"/>
      <c r="AY850" s="651"/>
      <c r="AZ850" s="651"/>
      <c r="BA850" s="651"/>
      <c r="BB850" s="651"/>
      <c r="BC850" s="651"/>
      <c r="BD850" s="651"/>
      <c r="BE850" s="651"/>
      <c r="BF850" s="651"/>
      <c r="BG850" s="651"/>
      <c r="BH850" s="651"/>
      <c r="BI850" s="651"/>
      <c r="BJ850" s="651"/>
      <c r="BK850" s="651"/>
      <c r="BL850" s="651"/>
      <c r="BM850" s="651"/>
      <c r="BN850" s="651"/>
      <c r="BO850" s="651"/>
      <c r="BP850" s="651"/>
      <c r="BQ850" s="651"/>
      <c r="BR850" s="651"/>
      <c r="BS850" s="651"/>
      <c r="BT850" s="651"/>
      <c r="BU850" s="651"/>
      <c r="BV850" s="651"/>
      <c r="BW850" s="651"/>
      <c r="BX850" s="651"/>
      <c r="BY850" s="651"/>
      <c r="BZ850" s="651"/>
      <c r="CA850" s="651"/>
      <c r="CB850" s="651"/>
      <c r="CC850" s="651"/>
      <c r="CD850" s="651"/>
      <c r="CE850" s="651"/>
      <c r="CF850" s="651"/>
      <c r="CG850" s="651"/>
      <c r="CH850" s="651"/>
      <c r="CI850" s="651"/>
      <c r="CJ850" s="651"/>
      <c r="CK850" s="651"/>
      <c r="CL850" s="651"/>
      <c r="CM850" s="651"/>
      <c r="CN850" s="651"/>
      <c r="CO850" s="651"/>
      <c r="CP850" s="651"/>
      <c r="CQ850" s="651"/>
      <c r="CR850" s="651"/>
      <c r="CS850" s="651"/>
      <c r="CT850" s="651"/>
      <c r="CU850" s="651"/>
      <c r="CV850" s="651"/>
      <c r="CW850" s="651"/>
      <c r="CX850" s="651"/>
      <c r="CY850" s="651"/>
      <c r="CZ850" s="651"/>
      <c r="DA850" s="651"/>
      <c r="DB850" s="651"/>
      <c r="DC850" s="651"/>
      <c r="DD850" s="651"/>
      <c r="DE850" s="651"/>
      <c r="DF850" s="651"/>
      <c r="DG850" s="651"/>
      <c r="DH850" s="651"/>
      <c r="DI850" s="651"/>
      <c r="DJ850" s="651"/>
      <c r="DK850" s="651"/>
      <c r="DL850" s="651"/>
      <c r="DM850" s="651"/>
      <c r="DN850" s="651"/>
      <c r="DO850" s="651"/>
      <c r="DP850" s="651"/>
      <c r="DQ850" s="651"/>
      <c r="DR850" s="651"/>
      <c r="DS850" s="651"/>
      <c r="DT850" s="651"/>
      <c r="DU850" s="651"/>
      <c r="DV850" s="651"/>
      <c r="DW850" s="651"/>
      <c r="DX850" s="651"/>
      <c r="DY850" s="651"/>
    </row>
    <row r="851" ht="12.0" customHeight="1">
      <c r="A851" s="651"/>
      <c r="B851" s="651"/>
      <c r="C851" s="651"/>
      <c r="D851" s="651"/>
      <c r="E851" s="651"/>
      <c r="F851" s="651"/>
      <c r="G851" s="651"/>
      <c r="H851" s="651"/>
      <c r="I851" s="651"/>
      <c r="J851" s="651"/>
      <c r="K851" s="651"/>
      <c r="L851" s="651"/>
      <c r="M851" s="651"/>
      <c r="N851" s="651"/>
      <c r="O851" s="651"/>
      <c r="P851" s="651"/>
      <c r="Q851" s="651"/>
      <c r="R851" s="651"/>
      <c r="S851" s="651"/>
      <c r="T851" s="651"/>
      <c r="U851" s="651"/>
      <c r="V851" s="651"/>
      <c r="W851" s="651"/>
      <c r="X851" s="651"/>
      <c r="Y851" s="651"/>
      <c r="Z851" s="651"/>
      <c r="AA851" s="651"/>
      <c r="AB851" s="651"/>
      <c r="AC851" s="651"/>
      <c r="AD851" s="651"/>
      <c r="AE851" s="651"/>
      <c r="AF851" s="651"/>
      <c r="AG851" s="651"/>
      <c r="AH851" s="651"/>
      <c r="AI851" s="651"/>
      <c r="AJ851" s="651"/>
      <c r="AK851" s="651"/>
      <c r="AL851" s="651"/>
      <c r="AM851" s="651"/>
      <c r="AN851" s="651"/>
      <c r="AO851" s="651"/>
      <c r="AP851" s="651"/>
      <c r="AQ851" s="651"/>
      <c r="AR851" s="651"/>
      <c r="AS851" s="651"/>
      <c r="AT851" s="651"/>
      <c r="AU851" s="651"/>
      <c r="AV851" s="651"/>
      <c r="AW851" s="651"/>
      <c r="AX851" s="651"/>
      <c r="AY851" s="651"/>
      <c r="AZ851" s="651"/>
      <c r="BA851" s="651"/>
      <c r="BB851" s="651"/>
      <c r="BC851" s="651"/>
      <c r="BD851" s="651"/>
      <c r="BE851" s="651"/>
      <c r="BF851" s="651"/>
      <c r="BG851" s="651"/>
      <c r="BH851" s="651"/>
      <c r="BI851" s="651"/>
      <c r="BJ851" s="651"/>
      <c r="BK851" s="651"/>
      <c r="BL851" s="651"/>
      <c r="BM851" s="651"/>
      <c r="BN851" s="651"/>
      <c r="BO851" s="651"/>
      <c r="BP851" s="651"/>
      <c r="BQ851" s="651"/>
      <c r="BR851" s="651"/>
      <c r="BS851" s="651"/>
      <c r="BT851" s="651"/>
      <c r="BU851" s="651"/>
      <c r="BV851" s="651"/>
      <c r="BW851" s="651"/>
      <c r="BX851" s="651"/>
      <c r="BY851" s="651"/>
      <c r="BZ851" s="651"/>
      <c r="CA851" s="651"/>
      <c r="CB851" s="651"/>
      <c r="CC851" s="651"/>
      <c r="CD851" s="651"/>
      <c r="CE851" s="651"/>
      <c r="CF851" s="651"/>
      <c r="CG851" s="651"/>
      <c r="CH851" s="651"/>
      <c r="CI851" s="651"/>
      <c r="CJ851" s="651"/>
      <c r="CK851" s="651"/>
      <c r="CL851" s="651"/>
      <c r="CM851" s="651"/>
      <c r="CN851" s="651"/>
      <c r="CO851" s="651"/>
      <c r="CP851" s="651"/>
      <c r="CQ851" s="651"/>
      <c r="CR851" s="651"/>
      <c r="CS851" s="651"/>
      <c r="CT851" s="651"/>
      <c r="CU851" s="651"/>
      <c r="CV851" s="651"/>
      <c r="CW851" s="651"/>
      <c r="CX851" s="651"/>
      <c r="CY851" s="651"/>
      <c r="CZ851" s="651"/>
      <c r="DA851" s="651"/>
      <c r="DB851" s="651"/>
      <c r="DC851" s="651"/>
      <c r="DD851" s="651"/>
      <c r="DE851" s="651"/>
      <c r="DF851" s="651"/>
      <c r="DG851" s="651"/>
      <c r="DH851" s="651"/>
      <c r="DI851" s="651"/>
      <c r="DJ851" s="651"/>
      <c r="DK851" s="651"/>
      <c r="DL851" s="651"/>
      <c r="DM851" s="651"/>
      <c r="DN851" s="651"/>
      <c r="DO851" s="651"/>
      <c r="DP851" s="651"/>
      <c r="DQ851" s="651"/>
      <c r="DR851" s="651"/>
      <c r="DS851" s="651"/>
      <c r="DT851" s="651"/>
      <c r="DU851" s="651"/>
      <c r="DV851" s="651"/>
      <c r="DW851" s="651"/>
      <c r="DX851" s="651"/>
      <c r="DY851" s="651"/>
    </row>
    <row r="852" ht="12.0" customHeight="1">
      <c r="A852" s="651"/>
      <c r="B852" s="651"/>
      <c r="C852" s="651"/>
      <c r="D852" s="651"/>
      <c r="E852" s="651"/>
      <c r="F852" s="651"/>
      <c r="G852" s="651"/>
      <c r="H852" s="651"/>
      <c r="I852" s="651"/>
      <c r="J852" s="651"/>
      <c r="K852" s="651"/>
      <c r="L852" s="651"/>
      <c r="M852" s="651"/>
      <c r="N852" s="651"/>
      <c r="O852" s="651"/>
      <c r="P852" s="651"/>
      <c r="Q852" s="651"/>
      <c r="R852" s="651"/>
      <c r="S852" s="651"/>
      <c r="T852" s="651"/>
      <c r="U852" s="651"/>
      <c r="V852" s="651"/>
      <c r="W852" s="651"/>
      <c r="X852" s="651"/>
      <c r="Y852" s="651"/>
      <c r="Z852" s="651"/>
      <c r="AA852" s="651"/>
      <c r="AB852" s="651"/>
      <c r="AC852" s="651"/>
      <c r="AD852" s="651"/>
      <c r="AE852" s="651"/>
      <c r="AF852" s="651"/>
      <c r="AG852" s="651"/>
      <c r="AH852" s="651"/>
      <c r="AI852" s="651"/>
      <c r="AJ852" s="651"/>
      <c r="AK852" s="651"/>
      <c r="AL852" s="651"/>
      <c r="AM852" s="651"/>
      <c r="AN852" s="651"/>
      <c r="AO852" s="651"/>
      <c r="AP852" s="651"/>
      <c r="AQ852" s="651"/>
      <c r="AR852" s="651"/>
      <c r="AS852" s="651"/>
      <c r="AT852" s="651"/>
      <c r="AU852" s="651"/>
      <c r="AV852" s="651"/>
      <c r="AW852" s="651"/>
      <c r="AX852" s="651"/>
      <c r="AY852" s="651"/>
      <c r="AZ852" s="651"/>
      <c r="BA852" s="651"/>
      <c r="BB852" s="651"/>
      <c r="BC852" s="651"/>
      <c r="BD852" s="651"/>
      <c r="BE852" s="651"/>
      <c r="BF852" s="651"/>
      <c r="BG852" s="651"/>
      <c r="BH852" s="651"/>
      <c r="BI852" s="651"/>
      <c r="BJ852" s="651"/>
      <c r="BK852" s="651"/>
      <c r="BL852" s="651"/>
      <c r="BM852" s="651"/>
      <c r="BN852" s="651"/>
      <c r="BO852" s="651"/>
      <c r="BP852" s="651"/>
      <c r="BQ852" s="651"/>
      <c r="BR852" s="651"/>
      <c r="BS852" s="651"/>
      <c r="BT852" s="651"/>
      <c r="BU852" s="651"/>
      <c r="BV852" s="651"/>
      <c r="BW852" s="651"/>
      <c r="BX852" s="651"/>
      <c r="BY852" s="651"/>
      <c r="BZ852" s="651"/>
      <c r="CA852" s="651"/>
      <c r="CB852" s="651"/>
      <c r="CC852" s="651"/>
      <c r="CD852" s="651"/>
      <c r="CE852" s="651"/>
      <c r="CF852" s="651"/>
      <c r="CG852" s="651"/>
      <c r="CH852" s="651"/>
      <c r="CI852" s="651"/>
      <c r="CJ852" s="651"/>
      <c r="CK852" s="651"/>
      <c r="CL852" s="651"/>
      <c r="CM852" s="651"/>
      <c r="CN852" s="651"/>
      <c r="CO852" s="651"/>
      <c r="CP852" s="651"/>
      <c r="CQ852" s="651"/>
      <c r="CR852" s="651"/>
      <c r="CS852" s="651"/>
      <c r="CT852" s="651"/>
      <c r="CU852" s="651"/>
      <c r="CV852" s="651"/>
      <c r="CW852" s="651"/>
      <c r="CX852" s="651"/>
      <c r="CY852" s="651"/>
      <c r="CZ852" s="651"/>
      <c r="DA852" s="651"/>
      <c r="DB852" s="651"/>
      <c r="DC852" s="651"/>
      <c r="DD852" s="651"/>
      <c r="DE852" s="651"/>
      <c r="DF852" s="651"/>
      <c r="DG852" s="651"/>
      <c r="DH852" s="651"/>
      <c r="DI852" s="651"/>
      <c r="DJ852" s="651"/>
      <c r="DK852" s="651"/>
      <c r="DL852" s="651"/>
      <c r="DM852" s="651"/>
      <c r="DN852" s="651"/>
      <c r="DO852" s="651"/>
      <c r="DP852" s="651"/>
      <c r="DQ852" s="651"/>
      <c r="DR852" s="651"/>
      <c r="DS852" s="651"/>
      <c r="DT852" s="651"/>
      <c r="DU852" s="651"/>
      <c r="DV852" s="651"/>
      <c r="DW852" s="651"/>
      <c r="DX852" s="651"/>
      <c r="DY852" s="651"/>
    </row>
    <row r="853" ht="12.0" customHeight="1">
      <c r="A853" s="651"/>
      <c r="B853" s="651"/>
      <c r="C853" s="651"/>
      <c r="D853" s="651"/>
      <c r="E853" s="651"/>
      <c r="F853" s="651"/>
      <c r="G853" s="651"/>
      <c r="H853" s="651"/>
      <c r="I853" s="651"/>
      <c r="J853" s="651"/>
      <c r="K853" s="651"/>
      <c r="L853" s="651"/>
      <c r="M853" s="651"/>
      <c r="N853" s="651"/>
      <c r="O853" s="651"/>
      <c r="P853" s="651"/>
      <c r="Q853" s="651"/>
      <c r="R853" s="651"/>
      <c r="S853" s="651"/>
      <c r="T853" s="651"/>
      <c r="U853" s="651"/>
      <c r="V853" s="651"/>
      <c r="W853" s="651"/>
      <c r="X853" s="651"/>
      <c r="Y853" s="651"/>
      <c r="Z853" s="651"/>
      <c r="AA853" s="651"/>
      <c r="AB853" s="651"/>
      <c r="AC853" s="651"/>
      <c r="AD853" s="651"/>
      <c r="AE853" s="651"/>
      <c r="AF853" s="651"/>
      <c r="AG853" s="651"/>
      <c r="AH853" s="651"/>
      <c r="AI853" s="651"/>
      <c r="AJ853" s="651"/>
      <c r="AK853" s="651"/>
      <c r="AL853" s="651"/>
      <c r="AM853" s="651"/>
      <c r="AN853" s="651"/>
      <c r="AO853" s="651"/>
      <c r="AP853" s="651"/>
      <c r="AQ853" s="651"/>
      <c r="AR853" s="651"/>
      <c r="AS853" s="651"/>
      <c r="AT853" s="651"/>
      <c r="AU853" s="651"/>
      <c r="AV853" s="651"/>
      <c r="AW853" s="651"/>
      <c r="AX853" s="651"/>
      <c r="AY853" s="651"/>
      <c r="AZ853" s="651"/>
      <c r="BA853" s="651"/>
      <c r="BB853" s="651"/>
      <c r="BC853" s="651"/>
      <c r="BD853" s="651"/>
      <c r="BE853" s="651"/>
      <c r="BF853" s="651"/>
      <c r="BG853" s="651"/>
      <c r="BH853" s="651"/>
      <c r="BI853" s="651"/>
      <c r="BJ853" s="651"/>
      <c r="BK853" s="651"/>
      <c r="BL853" s="651"/>
      <c r="BM853" s="651"/>
      <c r="BN853" s="651"/>
      <c r="BO853" s="651"/>
      <c r="BP853" s="651"/>
      <c r="BQ853" s="651"/>
      <c r="BR853" s="651"/>
      <c r="BS853" s="651"/>
      <c r="BT853" s="651"/>
      <c r="BU853" s="651"/>
      <c r="BV853" s="651"/>
      <c r="BW853" s="651"/>
      <c r="BX853" s="651"/>
      <c r="BY853" s="651"/>
      <c r="BZ853" s="651"/>
      <c r="CA853" s="651"/>
      <c r="CB853" s="651"/>
      <c r="CC853" s="651"/>
      <c r="CD853" s="651"/>
      <c r="CE853" s="651"/>
      <c r="CF853" s="651"/>
      <c r="CG853" s="651"/>
      <c r="CH853" s="651"/>
      <c r="CI853" s="651"/>
      <c r="CJ853" s="651"/>
      <c r="CK853" s="651"/>
      <c r="CL853" s="651"/>
      <c r="CM853" s="651"/>
      <c r="CN853" s="651"/>
      <c r="CO853" s="651"/>
      <c r="CP853" s="651"/>
      <c r="CQ853" s="651"/>
      <c r="CR853" s="651"/>
      <c r="CS853" s="651"/>
      <c r="CT853" s="651"/>
      <c r="CU853" s="651"/>
      <c r="CV853" s="651"/>
      <c r="CW853" s="651"/>
      <c r="CX853" s="651"/>
      <c r="CY853" s="651"/>
      <c r="CZ853" s="651"/>
      <c r="DA853" s="651"/>
      <c r="DB853" s="651"/>
      <c r="DC853" s="651"/>
      <c r="DD853" s="651"/>
      <c r="DE853" s="651"/>
      <c r="DF853" s="651"/>
      <c r="DG853" s="651"/>
      <c r="DH853" s="651"/>
      <c r="DI853" s="651"/>
      <c r="DJ853" s="651"/>
      <c r="DK853" s="651"/>
      <c r="DL853" s="651"/>
      <c r="DM853" s="651"/>
      <c r="DN853" s="651"/>
      <c r="DO853" s="651"/>
      <c r="DP853" s="651"/>
      <c r="DQ853" s="651"/>
      <c r="DR853" s="651"/>
      <c r="DS853" s="651"/>
      <c r="DT853" s="651"/>
      <c r="DU853" s="651"/>
      <c r="DV853" s="651"/>
      <c r="DW853" s="651"/>
      <c r="DX853" s="651"/>
      <c r="DY853" s="651"/>
    </row>
    <row r="854" ht="12.0" customHeight="1">
      <c r="A854" s="651"/>
      <c r="B854" s="651"/>
      <c r="C854" s="651"/>
      <c r="D854" s="651"/>
      <c r="E854" s="651"/>
      <c r="F854" s="651"/>
      <c r="G854" s="651"/>
      <c r="H854" s="651"/>
      <c r="I854" s="651"/>
      <c r="J854" s="651"/>
      <c r="K854" s="651"/>
      <c r="L854" s="651"/>
      <c r="M854" s="651"/>
      <c r="N854" s="651"/>
      <c r="O854" s="651"/>
      <c r="P854" s="651"/>
      <c r="Q854" s="651"/>
      <c r="R854" s="651"/>
      <c r="S854" s="651"/>
      <c r="T854" s="651"/>
      <c r="U854" s="651"/>
      <c r="V854" s="651"/>
      <c r="W854" s="651"/>
      <c r="X854" s="651"/>
      <c r="Y854" s="651"/>
      <c r="Z854" s="651"/>
      <c r="AA854" s="651"/>
      <c r="AB854" s="651"/>
      <c r="AC854" s="651"/>
      <c r="AD854" s="651"/>
      <c r="AE854" s="651"/>
      <c r="AF854" s="651"/>
      <c r="AG854" s="651"/>
      <c r="AH854" s="651"/>
      <c r="AI854" s="651"/>
      <c r="AJ854" s="651"/>
      <c r="AK854" s="651"/>
      <c r="AL854" s="651"/>
      <c r="AM854" s="651"/>
      <c r="AN854" s="651"/>
      <c r="AO854" s="651"/>
      <c r="AP854" s="651"/>
      <c r="AQ854" s="651"/>
      <c r="AR854" s="651"/>
      <c r="AS854" s="651"/>
      <c r="AT854" s="651"/>
      <c r="AU854" s="651"/>
      <c r="AV854" s="651"/>
      <c r="AW854" s="651"/>
      <c r="AX854" s="651"/>
      <c r="AY854" s="651"/>
      <c r="AZ854" s="651"/>
      <c r="BA854" s="651"/>
      <c r="BB854" s="651"/>
      <c r="BC854" s="651"/>
      <c r="BD854" s="651"/>
      <c r="BE854" s="651"/>
      <c r="BF854" s="651"/>
      <c r="BG854" s="651"/>
      <c r="BH854" s="651"/>
      <c r="BI854" s="651"/>
      <c r="BJ854" s="651"/>
      <c r="BK854" s="651"/>
      <c r="BL854" s="651"/>
      <c r="BM854" s="651"/>
      <c r="BN854" s="651"/>
      <c r="BO854" s="651"/>
      <c r="BP854" s="651"/>
      <c r="BQ854" s="651"/>
      <c r="BR854" s="651"/>
      <c r="BS854" s="651"/>
      <c r="BT854" s="651"/>
      <c r="BU854" s="651"/>
      <c r="BV854" s="651"/>
      <c r="BW854" s="651"/>
      <c r="BX854" s="651"/>
      <c r="BY854" s="651"/>
      <c r="BZ854" s="651"/>
      <c r="CA854" s="651"/>
      <c r="CB854" s="651"/>
      <c r="CC854" s="651"/>
      <c r="CD854" s="651"/>
      <c r="CE854" s="651"/>
      <c r="CF854" s="651"/>
      <c r="CG854" s="651"/>
      <c r="CH854" s="651"/>
      <c r="CI854" s="651"/>
      <c r="CJ854" s="651"/>
      <c r="CK854" s="651"/>
      <c r="CL854" s="651"/>
      <c r="CM854" s="651"/>
      <c r="CN854" s="651"/>
      <c r="CO854" s="651"/>
      <c r="CP854" s="651"/>
      <c r="CQ854" s="651"/>
      <c r="CR854" s="651"/>
      <c r="CS854" s="651"/>
      <c r="CT854" s="651"/>
      <c r="CU854" s="651"/>
      <c r="CV854" s="651"/>
      <c r="CW854" s="651"/>
      <c r="CX854" s="651"/>
      <c r="CY854" s="651"/>
      <c r="CZ854" s="651"/>
      <c r="DA854" s="651"/>
      <c r="DB854" s="651"/>
      <c r="DC854" s="651"/>
      <c r="DD854" s="651"/>
      <c r="DE854" s="651"/>
      <c r="DF854" s="651"/>
      <c r="DG854" s="651"/>
      <c r="DH854" s="651"/>
      <c r="DI854" s="651"/>
      <c r="DJ854" s="651"/>
      <c r="DK854" s="651"/>
      <c r="DL854" s="651"/>
      <c r="DM854" s="651"/>
      <c r="DN854" s="651"/>
      <c r="DO854" s="651"/>
      <c r="DP854" s="651"/>
      <c r="DQ854" s="651"/>
      <c r="DR854" s="651"/>
      <c r="DS854" s="651"/>
      <c r="DT854" s="651"/>
      <c r="DU854" s="651"/>
      <c r="DV854" s="651"/>
      <c r="DW854" s="651"/>
      <c r="DX854" s="651"/>
      <c r="DY854" s="651"/>
    </row>
    <row r="855" ht="12.0" customHeight="1">
      <c r="A855" s="651"/>
      <c r="B855" s="651"/>
      <c r="C855" s="651"/>
      <c r="D855" s="651"/>
      <c r="E855" s="651"/>
      <c r="F855" s="651"/>
      <c r="G855" s="651"/>
      <c r="H855" s="651"/>
      <c r="I855" s="651"/>
      <c r="J855" s="651"/>
      <c r="K855" s="651"/>
      <c r="L855" s="651"/>
      <c r="M855" s="651"/>
      <c r="N855" s="651"/>
      <c r="O855" s="651"/>
      <c r="P855" s="651"/>
      <c r="Q855" s="651"/>
      <c r="R855" s="651"/>
      <c r="S855" s="651"/>
      <c r="T855" s="651"/>
      <c r="U855" s="651"/>
      <c r="V855" s="651"/>
      <c r="W855" s="651"/>
      <c r="X855" s="651"/>
      <c r="Y855" s="651"/>
      <c r="Z855" s="651"/>
      <c r="AA855" s="651"/>
      <c r="AB855" s="651"/>
      <c r="AC855" s="651"/>
      <c r="AD855" s="651"/>
      <c r="AE855" s="651"/>
      <c r="AF855" s="651"/>
      <c r="AG855" s="651"/>
      <c r="AH855" s="651"/>
      <c r="AI855" s="651"/>
      <c r="AJ855" s="651"/>
      <c r="AK855" s="651"/>
      <c r="AL855" s="651"/>
      <c r="AM855" s="651"/>
      <c r="AN855" s="651"/>
      <c r="AO855" s="651"/>
      <c r="AP855" s="651"/>
      <c r="AQ855" s="651"/>
      <c r="AR855" s="651"/>
      <c r="AS855" s="651"/>
      <c r="AT855" s="651"/>
      <c r="AU855" s="651"/>
      <c r="AV855" s="651"/>
      <c r="AW855" s="651"/>
      <c r="AX855" s="651"/>
      <c r="AY855" s="651"/>
      <c r="AZ855" s="651"/>
      <c r="BA855" s="651"/>
      <c r="BB855" s="651"/>
      <c r="BC855" s="651"/>
      <c r="BD855" s="651"/>
      <c r="BE855" s="651"/>
      <c r="BF855" s="651"/>
      <c r="BG855" s="651"/>
      <c r="BH855" s="651"/>
      <c r="BI855" s="651"/>
      <c r="BJ855" s="651"/>
      <c r="BK855" s="651"/>
      <c r="BL855" s="651"/>
      <c r="BM855" s="651"/>
      <c r="BN855" s="651"/>
      <c r="BO855" s="651"/>
      <c r="BP855" s="651"/>
      <c r="BQ855" s="651"/>
      <c r="BR855" s="651"/>
      <c r="BS855" s="651"/>
      <c r="BT855" s="651"/>
      <c r="BU855" s="651"/>
      <c r="BV855" s="651"/>
      <c r="BW855" s="651"/>
      <c r="BX855" s="651"/>
      <c r="BY855" s="651"/>
      <c r="BZ855" s="651"/>
      <c r="CA855" s="651"/>
      <c r="CB855" s="651"/>
      <c r="CC855" s="651"/>
      <c r="CD855" s="651"/>
      <c r="CE855" s="651"/>
      <c r="CF855" s="651"/>
      <c r="CG855" s="651"/>
      <c r="CH855" s="651"/>
      <c r="CI855" s="651"/>
      <c r="CJ855" s="651"/>
      <c r="CK855" s="651"/>
      <c r="CL855" s="651"/>
      <c r="CM855" s="651"/>
      <c r="CN855" s="651"/>
      <c r="CO855" s="651"/>
      <c r="CP855" s="651"/>
      <c r="CQ855" s="651"/>
      <c r="CR855" s="651"/>
      <c r="CS855" s="651"/>
      <c r="CT855" s="651"/>
      <c r="CU855" s="651"/>
      <c r="CV855" s="651"/>
      <c r="CW855" s="651"/>
      <c r="CX855" s="651"/>
      <c r="CY855" s="651"/>
      <c r="CZ855" s="651"/>
      <c r="DA855" s="651"/>
      <c r="DB855" s="651"/>
      <c r="DC855" s="651"/>
      <c r="DD855" s="651"/>
      <c r="DE855" s="651"/>
      <c r="DF855" s="651"/>
      <c r="DG855" s="651"/>
      <c r="DH855" s="651"/>
      <c r="DI855" s="651"/>
      <c r="DJ855" s="651"/>
      <c r="DK855" s="651"/>
      <c r="DL855" s="651"/>
      <c r="DM855" s="651"/>
      <c r="DN855" s="651"/>
      <c r="DO855" s="651"/>
      <c r="DP855" s="651"/>
      <c r="DQ855" s="651"/>
      <c r="DR855" s="651"/>
      <c r="DS855" s="651"/>
      <c r="DT855" s="651"/>
      <c r="DU855" s="651"/>
      <c r="DV855" s="651"/>
      <c r="DW855" s="651"/>
      <c r="DX855" s="651"/>
      <c r="DY855" s="651"/>
    </row>
    <row r="856" ht="12.0" customHeight="1">
      <c r="A856" s="651"/>
      <c r="B856" s="651"/>
      <c r="C856" s="651"/>
      <c r="D856" s="651"/>
      <c r="E856" s="651"/>
      <c r="F856" s="651"/>
      <c r="G856" s="651"/>
      <c r="H856" s="651"/>
      <c r="I856" s="651"/>
      <c r="J856" s="651"/>
      <c r="K856" s="651"/>
      <c r="L856" s="651"/>
      <c r="M856" s="651"/>
      <c r="N856" s="651"/>
      <c r="O856" s="651"/>
      <c r="P856" s="651"/>
      <c r="Q856" s="651"/>
      <c r="R856" s="651"/>
      <c r="S856" s="651"/>
      <c r="T856" s="651"/>
      <c r="U856" s="651"/>
      <c r="V856" s="651"/>
      <c r="W856" s="651"/>
      <c r="X856" s="651"/>
      <c r="Y856" s="651"/>
      <c r="Z856" s="651"/>
      <c r="AA856" s="651"/>
      <c r="AB856" s="651"/>
      <c r="AC856" s="651"/>
      <c r="AD856" s="651"/>
      <c r="AE856" s="651"/>
      <c r="AF856" s="651"/>
      <c r="AG856" s="651"/>
      <c r="AH856" s="651"/>
      <c r="AI856" s="651"/>
      <c r="AJ856" s="651"/>
      <c r="AK856" s="651"/>
      <c r="AL856" s="651"/>
      <c r="AM856" s="651"/>
      <c r="AN856" s="651"/>
      <c r="AO856" s="651"/>
      <c r="AP856" s="651"/>
      <c r="AQ856" s="651"/>
      <c r="AR856" s="651"/>
      <c r="AS856" s="651"/>
      <c r="AT856" s="651"/>
      <c r="AU856" s="651"/>
      <c r="AV856" s="651"/>
      <c r="AW856" s="651"/>
      <c r="AX856" s="651"/>
      <c r="AY856" s="651"/>
      <c r="AZ856" s="651"/>
      <c r="BA856" s="651"/>
      <c r="BB856" s="651"/>
      <c r="BC856" s="651"/>
      <c r="BD856" s="651"/>
      <c r="BE856" s="651"/>
      <c r="BF856" s="651"/>
      <c r="BG856" s="651"/>
      <c r="BH856" s="651"/>
      <c r="BI856" s="651"/>
      <c r="BJ856" s="651"/>
      <c r="BK856" s="651"/>
      <c r="BL856" s="651"/>
      <c r="BM856" s="651"/>
      <c r="BN856" s="651"/>
      <c r="BO856" s="651"/>
      <c r="BP856" s="651"/>
      <c r="BQ856" s="651"/>
      <c r="BR856" s="651"/>
      <c r="BS856" s="651"/>
      <c r="BT856" s="651"/>
      <c r="BU856" s="651"/>
      <c r="BV856" s="651"/>
      <c r="BW856" s="651"/>
      <c r="BX856" s="651"/>
      <c r="BY856" s="651"/>
      <c r="BZ856" s="651"/>
      <c r="CA856" s="651"/>
      <c r="CB856" s="651"/>
      <c r="CC856" s="651"/>
      <c r="CD856" s="651"/>
      <c r="CE856" s="651"/>
      <c r="CF856" s="651"/>
      <c r="CG856" s="651"/>
      <c r="CH856" s="651"/>
      <c r="CI856" s="651"/>
      <c r="CJ856" s="651"/>
      <c r="CK856" s="651"/>
      <c r="CL856" s="651"/>
      <c r="CM856" s="651"/>
      <c r="CN856" s="651"/>
      <c r="CO856" s="651"/>
      <c r="CP856" s="651"/>
      <c r="CQ856" s="651"/>
      <c r="CR856" s="651"/>
      <c r="CS856" s="651"/>
      <c r="CT856" s="651"/>
      <c r="CU856" s="651"/>
      <c r="CV856" s="651"/>
      <c r="CW856" s="651"/>
      <c r="CX856" s="651"/>
      <c r="CY856" s="651"/>
      <c r="CZ856" s="651"/>
      <c r="DA856" s="651"/>
      <c r="DB856" s="651"/>
      <c r="DC856" s="651"/>
      <c r="DD856" s="651"/>
      <c r="DE856" s="651"/>
      <c r="DF856" s="651"/>
      <c r="DG856" s="651"/>
      <c r="DH856" s="651"/>
      <c r="DI856" s="651"/>
      <c r="DJ856" s="651"/>
      <c r="DK856" s="651"/>
      <c r="DL856" s="651"/>
      <c r="DM856" s="651"/>
      <c r="DN856" s="651"/>
      <c r="DO856" s="651"/>
      <c r="DP856" s="651"/>
      <c r="DQ856" s="651"/>
      <c r="DR856" s="651"/>
      <c r="DS856" s="651"/>
      <c r="DT856" s="651"/>
      <c r="DU856" s="651"/>
      <c r="DV856" s="651"/>
      <c r="DW856" s="651"/>
      <c r="DX856" s="651"/>
      <c r="DY856" s="651"/>
    </row>
    <row r="857" ht="12.0" customHeight="1">
      <c r="A857" s="651"/>
      <c r="B857" s="651"/>
      <c r="C857" s="651"/>
      <c r="D857" s="651"/>
      <c r="E857" s="651"/>
      <c r="F857" s="651"/>
      <c r="G857" s="651"/>
      <c r="H857" s="651"/>
      <c r="I857" s="651"/>
      <c r="J857" s="651"/>
      <c r="K857" s="651"/>
      <c r="L857" s="651"/>
      <c r="M857" s="651"/>
      <c r="N857" s="651"/>
      <c r="O857" s="651"/>
      <c r="P857" s="651"/>
      <c r="Q857" s="651"/>
      <c r="R857" s="651"/>
      <c r="S857" s="651"/>
      <c r="T857" s="651"/>
      <c r="U857" s="651"/>
      <c r="V857" s="651"/>
      <c r="W857" s="651"/>
      <c r="X857" s="651"/>
      <c r="Y857" s="651"/>
      <c r="Z857" s="651"/>
      <c r="AA857" s="651"/>
      <c r="AB857" s="651"/>
      <c r="AC857" s="651"/>
      <c r="AD857" s="651"/>
      <c r="AE857" s="651"/>
      <c r="AF857" s="651"/>
      <c r="AG857" s="651"/>
      <c r="AH857" s="651"/>
      <c r="AI857" s="651"/>
      <c r="AJ857" s="651"/>
      <c r="AK857" s="651"/>
      <c r="AL857" s="651"/>
      <c r="AM857" s="651"/>
      <c r="AN857" s="651"/>
      <c r="AO857" s="651"/>
      <c r="AP857" s="651"/>
      <c r="AQ857" s="651"/>
      <c r="AR857" s="651"/>
      <c r="AS857" s="651"/>
      <c r="AT857" s="651"/>
      <c r="AU857" s="651"/>
      <c r="AV857" s="651"/>
      <c r="AW857" s="651"/>
      <c r="AX857" s="651"/>
      <c r="AY857" s="651"/>
      <c r="AZ857" s="651"/>
      <c r="BA857" s="651"/>
      <c r="BB857" s="651"/>
      <c r="BC857" s="651"/>
      <c r="BD857" s="651"/>
      <c r="BE857" s="651"/>
      <c r="BF857" s="651"/>
      <c r="BG857" s="651"/>
      <c r="BH857" s="651"/>
      <c r="BI857" s="651"/>
      <c r="BJ857" s="651"/>
      <c r="BK857" s="651"/>
      <c r="BL857" s="651"/>
      <c r="BM857" s="651"/>
      <c r="BN857" s="651"/>
      <c r="BO857" s="651"/>
      <c r="BP857" s="651"/>
      <c r="BQ857" s="651"/>
      <c r="BR857" s="651"/>
      <c r="BS857" s="651"/>
      <c r="BT857" s="651"/>
      <c r="BU857" s="651"/>
      <c r="BV857" s="651"/>
      <c r="BW857" s="651"/>
      <c r="BX857" s="651"/>
      <c r="BY857" s="651"/>
      <c r="BZ857" s="651"/>
      <c r="CA857" s="651"/>
      <c r="CB857" s="651"/>
      <c r="CC857" s="651"/>
      <c r="CD857" s="651"/>
      <c r="CE857" s="651"/>
      <c r="CF857" s="651"/>
      <c r="CG857" s="651"/>
      <c r="CH857" s="651"/>
      <c r="CI857" s="651"/>
      <c r="CJ857" s="651"/>
      <c r="CK857" s="651"/>
      <c r="CL857" s="651"/>
      <c r="CM857" s="651"/>
      <c r="CN857" s="651"/>
      <c r="CO857" s="651"/>
      <c r="CP857" s="651"/>
      <c r="CQ857" s="651"/>
      <c r="CR857" s="651"/>
      <c r="CS857" s="651"/>
      <c r="CT857" s="651"/>
      <c r="CU857" s="651"/>
      <c r="CV857" s="651"/>
      <c r="CW857" s="651"/>
      <c r="CX857" s="651"/>
      <c r="CY857" s="651"/>
      <c r="CZ857" s="651"/>
      <c r="DA857" s="651"/>
      <c r="DB857" s="651"/>
      <c r="DC857" s="651"/>
      <c r="DD857" s="651"/>
      <c r="DE857" s="651"/>
      <c r="DF857" s="651"/>
      <c r="DG857" s="651"/>
      <c r="DH857" s="651"/>
      <c r="DI857" s="651"/>
      <c r="DJ857" s="651"/>
      <c r="DK857" s="651"/>
      <c r="DL857" s="651"/>
      <c r="DM857" s="651"/>
      <c r="DN857" s="651"/>
      <c r="DO857" s="651"/>
      <c r="DP857" s="651"/>
      <c r="DQ857" s="651"/>
      <c r="DR857" s="651"/>
      <c r="DS857" s="651"/>
      <c r="DT857" s="651"/>
      <c r="DU857" s="651"/>
      <c r="DV857" s="651"/>
      <c r="DW857" s="651"/>
      <c r="DX857" s="651"/>
      <c r="DY857" s="651"/>
    </row>
    <row r="858" ht="12.0" customHeight="1">
      <c r="A858" s="651"/>
      <c r="B858" s="651"/>
      <c r="C858" s="651"/>
      <c r="D858" s="651"/>
      <c r="E858" s="651"/>
      <c r="F858" s="651"/>
      <c r="G858" s="651"/>
      <c r="H858" s="651"/>
      <c r="I858" s="651"/>
      <c r="J858" s="651"/>
      <c r="K858" s="651"/>
      <c r="L858" s="651"/>
      <c r="M858" s="651"/>
      <c r="N858" s="651"/>
      <c r="O858" s="651"/>
      <c r="P858" s="651"/>
      <c r="Q858" s="651"/>
      <c r="R858" s="651"/>
      <c r="S858" s="651"/>
      <c r="T858" s="651"/>
      <c r="U858" s="651"/>
      <c r="V858" s="651"/>
      <c r="W858" s="651"/>
      <c r="X858" s="651"/>
      <c r="Y858" s="651"/>
      <c r="Z858" s="651"/>
      <c r="AA858" s="651"/>
      <c r="AB858" s="651"/>
      <c r="AC858" s="651"/>
      <c r="AD858" s="651"/>
      <c r="AE858" s="651"/>
      <c r="AF858" s="651"/>
      <c r="AG858" s="651"/>
      <c r="AH858" s="651"/>
      <c r="AI858" s="651"/>
      <c r="AJ858" s="651"/>
      <c r="AK858" s="651"/>
      <c r="AL858" s="651"/>
      <c r="AM858" s="651"/>
      <c r="AN858" s="651"/>
      <c r="AO858" s="651"/>
      <c r="AP858" s="651"/>
      <c r="AQ858" s="651"/>
      <c r="AR858" s="651"/>
      <c r="AS858" s="651"/>
      <c r="AT858" s="651"/>
      <c r="AU858" s="651"/>
      <c r="AV858" s="651"/>
      <c r="AW858" s="651"/>
      <c r="AX858" s="651"/>
      <c r="AY858" s="651"/>
      <c r="AZ858" s="651"/>
      <c r="BA858" s="651"/>
      <c r="BB858" s="651"/>
      <c r="BC858" s="651"/>
      <c r="BD858" s="651"/>
      <c r="BE858" s="651"/>
      <c r="BF858" s="651"/>
      <c r="BG858" s="651"/>
      <c r="BH858" s="651"/>
      <c r="BI858" s="651"/>
      <c r="BJ858" s="651"/>
      <c r="BK858" s="651"/>
      <c r="BL858" s="651"/>
      <c r="BM858" s="651"/>
      <c r="BN858" s="651"/>
      <c r="BO858" s="651"/>
      <c r="BP858" s="651"/>
      <c r="BQ858" s="651"/>
      <c r="BR858" s="651"/>
      <c r="BS858" s="651"/>
      <c r="BT858" s="651"/>
      <c r="BU858" s="651"/>
      <c r="BV858" s="651"/>
      <c r="BW858" s="651"/>
      <c r="BX858" s="651"/>
      <c r="BY858" s="651"/>
      <c r="BZ858" s="651"/>
      <c r="CA858" s="651"/>
      <c r="CB858" s="651"/>
      <c r="CC858" s="651"/>
      <c r="CD858" s="651"/>
      <c r="CE858" s="651"/>
      <c r="CF858" s="651"/>
      <c r="CG858" s="651"/>
      <c r="CH858" s="651"/>
      <c r="CI858" s="651"/>
      <c r="CJ858" s="651"/>
      <c r="CK858" s="651"/>
      <c r="CL858" s="651"/>
      <c r="CM858" s="651"/>
      <c r="CN858" s="651"/>
      <c r="CO858" s="651"/>
      <c r="CP858" s="651"/>
      <c r="CQ858" s="651"/>
      <c r="CR858" s="651"/>
      <c r="CS858" s="651"/>
      <c r="CT858" s="651"/>
      <c r="CU858" s="651"/>
      <c r="CV858" s="651"/>
      <c r="CW858" s="651"/>
      <c r="CX858" s="651"/>
      <c r="CY858" s="651"/>
      <c r="CZ858" s="651"/>
      <c r="DA858" s="651"/>
      <c r="DB858" s="651"/>
      <c r="DC858" s="651"/>
      <c r="DD858" s="651"/>
      <c r="DE858" s="651"/>
      <c r="DF858" s="651"/>
      <c r="DG858" s="651"/>
      <c r="DH858" s="651"/>
      <c r="DI858" s="651"/>
      <c r="DJ858" s="651"/>
      <c r="DK858" s="651"/>
      <c r="DL858" s="651"/>
      <c r="DM858" s="651"/>
      <c r="DN858" s="651"/>
      <c r="DO858" s="651"/>
      <c r="DP858" s="651"/>
      <c r="DQ858" s="651"/>
      <c r="DR858" s="651"/>
      <c r="DS858" s="651"/>
      <c r="DT858" s="651"/>
      <c r="DU858" s="651"/>
      <c r="DV858" s="651"/>
      <c r="DW858" s="651"/>
      <c r="DX858" s="651"/>
      <c r="DY858" s="651"/>
    </row>
    <row r="859" ht="12.0" customHeight="1">
      <c r="A859" s="651"/>
      <c r="B859" s="651"/>
      <c r="C859" s="651"/>
      <c r="D859" s="651"/>
      <c r="E859" s="651"/>
      <c r="F859" s="651"/>
      <c r="G859" s="651"/>
      <c r="H859" s="651"/>
      <c r="I859" s="651"/>
      <c r="J859" s="651"/>
      <c r="K859" s="651"/>
      <c r="L859" s="651"/>
      <c r="M859" s="651"/>
      <c r="N859" s="651"/>
      <c r="O859" s="651"/>
      <c r="P859" s="651"/>
      <c r="Q859" s="651"/>
      <c r="R859" s="651"/>
      <c r="S859" s="651"/>
      <c r="T859" s="651"/>
      <c r="U859" s="651"/>
      <c r="V859" s="651"/>
      <c r="W859" s="651"/>
      <c r="X859" s="651"/>
      <c r="Y859" s="651"/>
      <c r="Z859" s="651"/>
      <c r="AA859" s="651"/>
      <c r="AB859" s="651"/>
      <c r="AC859" s="651"/>
      <c r="AD859" s="651"/>
      <c r="AE859" s="651"/>
      <c r="AF859" s="651"/>
      <c r="AG859" s="651"/>
      <c r="AH859" s="651"/>
      <c r="AI859" s="651"/>
      <c r="AJ859" s="651"/>
      <c r="AK859" s="651"/>
      <c r="AL859" s="651"/>
      <c r="AM859" s="651"/>
      <c r="AN859" s="651"/>
      <c r="AO859" s="651"/>
      <c r="AP859" s="651"/>
      <c r="AQ859" s="651"/>
      <c r="AR859" s="651"/>
      <c r="AS859" s="651"/>
      <c r="AT859" s="651"/>
      <c r="AU859" s="651"/>
      <c r="AV859" s="651"/>
      <c r="AW859" s="651"/>
      <c r="AX859" s="651"/>
      <c r="AY859" s="651"/>
      <c r="AZ859" s="651"/>
      <c r="BA859" s="651"/>
      <c r="BB859" s="651"/>
      <c r="BC859" s="651"/>
      <c r="BD859" s="651"/>
      <c r="BE859" s="651"/>
      <c r="BF859" s="651"/>
      <c r="BG859" s="651"/>
      <c r="BH859" s="651"/>
      <c r="BI859" s="651"/>
      <c r="BJ859" s="651"/>
      <c r="BK859" s="651"/>
      <c r="BL859" s="651"/>
      <c r="BM859" s="651"/>
      <c r="BN859" s="651"/>
      <c r="BO859" s="651"/>
      <c r="BP859" s="651"/>
      <c r="BQ859" s="651"/>
      <c r="BR859" s="651"/>
      <c r="BS859" s="651"/>
      <c r="BT859" s="651"/>
      <c r="BU859" s="651"/>
      <c r="BV859" s="651"/>
      <c r="BW859" s="651"/>
      <c r="BX859" s="651"/>
      <c r="BY859" s="651"/>
      <c r="BZ859" s="651"/>
      <c r="CA859" s="651"/>
      <c r="CB859" s="651"/>
      <c r="CC859" s="651"/>
      <c r="CD859" s="651"/>
      <c r="CE859" s="651"/>
      <c r="CF859" s="651"/>
      <c r="CG859" s="651"/>
      <c r="CH859" s="651"/>
      <c r="CI859" s="651"/>
      <c r="CJ859" s="651"/>
      <c r="CK859" s="651"/>
      <c r="CL859" s="651"/>
      <c r="CM859" s="651"/>
      <c r="CN859" s="651"/>
      <c r="CO859" s="651"/>
      <c r="CP859" s="651"/>
      <c r="CQ859" s="651"/>
      <c r="CR859" s="651"/>
      <c r="CS859" s="651"/>
      <c r="CT859" s="651"/>
      <c r="CU859" s="651"/>
      <c r="CV859" s="651"/>
      <c r="CW859" s="651"/>
      <c r="CX859" s="651"/>
      <c r="CY859" s="651"/>
      <c r="CZ859" s="651"/>
      <c r="DA859" s="651"/>
      <c r="DB859" s="651"/>
      <c r="DC859" s="651"/>
      <c r="DD859" s="651"/>
      <c r="DE859" s="651"/>
      <c r="DF859" s="651"/>
      <c r="DG859" s="651"/>
      <c r="DH859" s="651"/>
      <c r="DI859" s="651"/>
      <c r="DJ859" s="651"/>
      <c r="DK859" s="651"/>
      <c r="DL859" s="651"/>
      <c r="DM859" s="651"/>
      <c r="DN859" s="651"/>
      <c r="DO859" s="651"/>
      <c r="DP859" s="651"/>
      <c r="DQ859" s="651"/>
      <c r="DR859" s="651"/>
      <c r="DS859" s="651"/>
      <c r="DT859" s="651"/>
      <c r="DU859" s="651"/>
      <c r="DV859" s="651"/>
      <c r="DW859" s="651"/>
      <c r="DX859" s="651"/>
      <c r="DY859" s="651"/>
    </row>
    <row r="860" ht="12.0" customHeight="1">
      <c r="A860" s="651"/>
      <c r="B860" s="651"/>
      <c r="C860" s="651"/>
      <c r="D860" s="651"/>
      <c r="E860" s="651"/>
      <c r="F860" s="651"/>
      <c r="G860" s="651"/>
      <c r="H860" s="651"/>
      <c r="I860" s="651"/>
      <c r="J860" s="651"/>
      <c r="K860" s="651"/>
      <c r="L860" s="651"/>
      <c r="M860" s="651"/>
      <c r="N860" s="651"/>
      <c r="O860" s="651"/>
      <c r="P860" s="651"/>
      <c r="Q860" s="651"/>
      <c r="R860" s="651"/>
      <c r="S860" s="651"/>
      <c r="T860" s="651"/>
      <c r="U860" s="651"/>
      <c r="V860" s="651"/>
      <c r="W860" s="651"/>
      <c r="X860" s="651"/>
      <c r="Y860" s="651"/>
      <c r="Z860" s="651"/>
      <c r="AA860" s="651"/>
      <c r="AB860" s="651"/>
      <c r="AC860" s="651"/>
      <c r="AD860" s="651"/>
      <c r="AE860" s="651"/>
      <c r="AF860" s="651"/>
      <c r="AG860" s="651"/>
      <c r="AH860" s="651"/>
      <c r="AI860" s="651"/>
      <c r="AJ860" s="651"/>
      <c r="AK860" s="651"/>
      <c r="AL860" s="651"/>
      <c r="AM860" s="651"/>
      <c r="AN860" s="651"/>
      <c r="AO860" s="651"/>
      <c r="AP860" s="651"/>
      <c r="AQ860" s="651"/>
      <c r="AR860" s="651"/>
      <c r="AS860" s="651"/>
      <c r="AT860" s="651"/>
      <c r="AU860" s="651"/>
      <c r="AV860" s="651"/>
      <c r="AW860" s="651"/>
      <c r="AX860" s="651"/>
      <c r="AY860" s="651"/>
      <c r="AZ860" s="651"/>
      <c r="BA860" s="651"/>
      <c r="BB860" s="651"/>
      <c r="BC860" s="651"/>
      <c r="BD860" s="651"/>
      <c r="BE860" s="651"/>
      <c r="BF860" s="651"/>
      <c r="BG860" s="651"/>
      <c r="BH860" s="651"/>
      <c r="BI860" s="651"/>
      <c r="BJ860" s="651"/>
      <c r="BK860" s="651"/>
      <c r="BL860" s="651"/>
      <c r="BM860" s="651"/>
      <c r="BN860" s="651"/>
      <c r="BO860" s="651"/>
      <c r="BP860" s="651"/>
      <c r="BQ860" s="651"/>
      <c r="BR860" s="651"/>
      <c r="BS860" s="651"/>
      <c r="BT860" s="651"/>
      <c r="BU860" s="651"/>
      <c r="BV860" s="651"/>
      <c r="BW860" s="651"/>
      <c r="BX860" s="651"/>
      <c r="BY860" s="651"/>
      <c r="BZ860" s="651"/>
      <c r="CA860" s="651"/>
      <c r="CB860" s="651"/>
      <c r="CC860" s="651"/>
      <c r="CD860" s="651"/>
      <c r="CE860" s="651"/>
      <c r="CF860" s="651"/>
      <c r="CG860" s="651"/>
      <c r="CH860" s="651"/>
      <c r="CI860" s="651"/>
      <c r="CJ860" s="651"/>
      <c r="CK860" s="651"/>
      <c r="CL860" s="651"/>
      <c r="CM860" s="651"/>
      <c r="CN860" s="651"/>
      <c r="CO860" s="651"/>
      <c r="CP860" s="651"/>
      <c r="CQ860" s="651"/>
      <c r="CR860" s="651"/>
      <c r="CS860" s="651"/>
      <c r="CT860" s="651"/>
      <c r="CU860" s="651"/>
      <c r="CV860" s="651"/>
      <c r="CW860" s="651"/>
      <c r="CX860" s="651"/>
      <c r="CY860" s="651"/>
      <c r="CZ860" s="651"/>
      <c r="DA860" s="651"/>
      <c r="DB860" s="651"/>
      <c r="DC860" s="651"/>
      <c r="DD860" s="651"/>
      <c r="DE860" s="651"/>
      <c r="DF860" s="651"/>
      <c r="DG860" s="651"/>
      <c r="DH860" s="651"/>
      <c r="DI860" s="651"/>
      <c r="DJ860" s="651"/>
      <c r="DK860" s="651"/>
      <c r="DL860" s="651"/>
      <c r="DM860" s="651"/>
      <c r="DN860" s="651"/>
      <c r="DO860" s="651"/>
      <c r="DP860" s="651"/>
      <c r="DQ860" s="651"/>
      <c r="DR860" s="651"/>
      <c r="DS860" s="651"/>
      <c r="DT860" s="651"/>
      <c r="DU860" s="651"/>
      <c r="DV860" s="651"/>
      <c r="DW860" s="651"/>
      <c r="DX860" s="651"/>
      <c r="DY860" s="651"/>
    </row>
    <row r="861" ht="12.0" customHeight="1">
      <c r="A861" s="651"/>
      <c r="B861" s="651"/>
      <c r="C861" s="651"/>
      <c r="D861" s="651"/>
      <c r="E861" s="651"/>
      <c r="F861" s="651"/>
      <c r="G861" s="651"/>
      <c r="H861" s="651"/>
      <c r="I861" s="651"/>
      <c r="J861" s="651"/>
      <c r="K861" s="651"/>
      <c r="L861" s="651"/>
      <c r="M861" s="651"/>
      <c r="N861" s="651"/>
      <c r="O861" s="651"/>
      <c r="P861" s="651"/>
      <c r="Q861" s="651"/>
      <c r="R861" s="651"/>
      <c r="S861" s="651"/>
      <c r="T861" s="651"/>
      <c r="U861" s="651"/>
      <c r="V861" s="651"/>
      <c r="W861" s="651"/>
      <c r="X861" s="651"/>
      <c r="Y861" s="651"/>
      <c r="Z861" s="651"/>
      <c r="AA861" s="651"/>
      <c r="AB861" s="651"/>
      <c r="AC861" s="651"/>
      <c r="AD861" s="651"/>
      <c r="AE861" s="651"/>
      <c r="AF861" s="651"/>
      <c r="AG861" s="651"/>
      <c r="AH861" s="651"/>
      <c r="AI861" s="651"/>
      <c r="AJ861" s="651"/>
      <c r="AK861" s="651"/>
      <c r="AL861" s="651"/>
      <c r="AM861" s="651"/>
      <c r="AN861" s="651"/>
      <c r="AO861" s="651"/>
      <c r="AP861" s="651"/>
      <c r="AQ861" s="651"/>
      <c r="AR861" s="651"/>
      <c r="AS861" s="651"/>
      <c r="AT861" s="651"/>
      <c r="AU861" s="651"/>
      <c r="AV861" s="651"/>
      <c r="AW861" s="651"/>
      <c r="AX861" s="651"/>
      <c r="AY861" s="651"/>
      <c r="AZ861" s="651"/>
      <c r="BA861" s="651"/>
      <c r="BB861" s="651"/>
      <c r="BC861" s="651"/>
      <c r="BD861" s="651"/>
      <c r="BE861" s="651"/>
      <c r="BF861" s="651"/>
      <c r="BG861" s="651"/>
      <c r="BH861" s="651"/>
      <c r="BI861" s="651"/>
      <c r="BJ861" s="651"/>
      <c r="BK861" s="651"/>
      <c r="BL861" s="651"/>
      <c r="BM861" s="651"/>
      <c r="BN861" s="651"/>
      <c r="BO861" s="651"/>
      <c r="BP861" s="651"/>
      <c r="BQ861" s="651"/>
      <c r="BR861" s="651"/>
      <c r="BS861" s="651"/>
      <c r="BT861" s="651"/>
      <c r="BU861" s="651"/>
      <c r="BV861" s="651"/>
      <c r="BW861" s="651"/>
      <c r="BX861" s="651"/>
      <c r="BY861" s="651"/>
      <c r="BZ861" s="651"/>
      <c r="CA861" s="651"/>
      <c r="CB861" s="651"/>
      <c r="CC861" s="651"/>
      <c r="CD861" s="651"/>
      <c r="CE861" s="651"/>
      <c r="CF861" s="651"/>
      <c r="CG861" s="651"/>
      <c r="CH861" s="651"/>
      <c r="CI861" s="651"/>
      <c r="CJ861" s="651"/>
      <c r="CK861" s="651"/>
      <c r="CL861" s="651"/>
      <c r="CM861" s="651"/>
      <c r="CN861" s="651"/>
      <c r="CO861" s="651"/>
      <c r="CP861" s="651"/>
      <c r="CQ861" s="651"/>
      <c r="CR861" s="651"/>
      <c r="CS861" s="651"/>
      <c r="CT861" s="651"/>
      <c r="CU861" s="651"/>
      <c r="CV861" s="651"/>
      <c r="CW861" s="651"/>
      <c r="CX861" s="651"/>
      <c r="CY861" s="651"/>
      <c r="CZ861" s="651"/>
      <c r="DA861" s="651"/>
      <c r="DB861" s="651"/>
      <c r="DC861" s="651"/>
      <c r="DD861" s="651"/>
      <c r="DE861" s="651"/>
      <c r="DF861" s="651"/>
      <c r="DG861" s="651"/>
      <c r="DH861" s="651"/>
      <c r="DI861" s="651"/>
      <c r="DJ861" s="651"/>
      <c r="DK861" s="651"/>
      <c r="DL861" s="651"/>
      <c r="DM861" s="651"/>
      <c r="DN861" s="651"/>
      <c r="DO861" s="651"/>
      <c r="DP861" s="651"/>
      <c r="DQ861" s="651"/>
      <c r="DR861" s="651"/>
      <c r="DS861" s="651"/>
      <c r="DT861" s="651"/>
      <c r="DU861" s="651"/>
      <c r="DV861" s="651"/>
      <c r="DW861" s="651"/>
      <c r="DX861" s="651"/>
      <c r="DY861" s="651"/>
    </row>
    <row r="862" ht="12.0" customHeight="1">
      <c r="A862" s="651"/>
      <c r="B862" s="651"/>
      <c r="C862" s="651"/>
      <c r="D862" s="651"/>
      <c r="E862" s="651"/>
      <c r="F862" s="651"/>
      <c r="G862" s="651"/>
      <c r="H862" s="651"/>
      <c r="I862" s="651"/>
      <c r="J862" s="651"/>
      <c r="K862" s="651"/>
      <c r="L862" s="651"/>
      <c r="M862" s="651"/>
      <c r="N862" s="651"/>
      <c r="O862" s="651"/>
      <c r="P862" s="651"/>
      <c r="Q862" s="651"/>
      <c r="R862" s="651"/>
      <c r="S862" s="651"/>
      <c r="T862" s="651"/>
      <c r="U862" s="651"/>
      <c r="V862" s="651"/>
      <c r="W862" s="651"/>
      <c r="X862" s="651"/>
      <c r="Y862" s="651"/>
      <c r="Z862" s="651"/>
      <c r="AA862" s="651"/>
      <c r="AB862" s="651"/>
      <c r="AC862" s="651"/>
      <c r="AD862" s="651"/>
      <c r="AE862" s="651"/>
      <c r="AF862" s="651"/>
      <c r="AG862" s="651"/>
      <c r="AH862" s="651"/>
      <c r="AI862" s="651"/>
      <c r="AJ862" s="651"/>
      <c r="AK862" s="651"/>
      <c r="AL862" s="651"/>
      <c r="AM862" s="651"/>
      <c r="AN862" s="651"/>
      <c r="AO862" s="651"/>
      <c r="AP862" s="651"/>
      <c r="AQ862" s="651"/>
      <c r="AR862" s="651"/>
      <c r="AS862" s="651"/>
      <c r="AT862" s="651"/>
      <c r="AU862" s="651"/>
      <c r="AV862" s="651"/>
      <c r="AW862" s="651"/>
      <c r="AX862" s="651"/>
      <c r="AY862" s="651"/>
      <c r="AZ862" s="651"/>
      <c r="BA862" s="651"/>
      <c r="BB862" s="651"/>
      <c r="BC862" s="651"/>
      <c r="BD862" s="651"/>
      <c r="BE862" s="651"/>
      <c r="BF862" s="651"/>
      <c r="BG862" s="651"/>
      <c r="BH862" s="651"/>
      <c r="BI862" s="651"/>
      <c r="BJ862" s="651"/>
      <c r="BK862" s="651"/>
      <c r="BL862" s="651"/>
      <c r="BM862" s="651"/>
      <c r="BN862" s="651"/>
      <c r="BO862" s="651"/>
      <c r="BP862" s="651"/>
      <c r="BQ862" s="651"/>
      <c r="BR862" s="651"/>
      <c r="BS862" s="651"/>
      <c r="BT862" s="651"/>
      <c r="BU862" s="651"/>
      <c r="BV862" s="651"/>
      <c r="BW862" s="651"/>
      <c r="BX862" s="651"/>
      <c r="BY862" s="651"/>
      <c r="BZ862" s="651"/>
      <c r="CA862" s="651"/>
      <c r="CB862" s="651"/>
      <c r="CC862" s="651"/>
      <c r="CD862" s="651"/>
      <c r="CE862" s="651"/>
      <c r="CF862" s="651"/>
      <c r="CG862" s="651"/>
      <c r="CH862" s="651"/>
      <c r="CI862" s="651"/>
      <c r="CJ862" s="651"/>
      <c r="CK862" s="651"/>
      <c r="CL862" s="651"/>
      <c r="CM862" s="651"/>
      <c r="CN862" s="651"/>
      <c r="CO862" s="651"/>
      <c r="CP862" s="651"/>
      <c r="CQ862" s="651"/>
      <c r="CR862" s="651"/>
      <c r="CS862" s="651"/>
      <c r="CT862" s="651"/>
      <c r="CU862" s="651"/>
      <c r="CV862" s="651"/>
      <c r="CW862" s="651"/>
      <c r="CX862" s="651"/>
      <c r="CY862" s="651"/>
      <c r="CZ862" s="651"/>
      <c r="DA862" s="651"/>
      <c r="DB862" s="651"/>
      <c r="DC862" s="651"/>
      <c r="DD862" s="651"/>
      <c r="DE862" s="651"/>
      <c r="DF862" s="651"/>
      <c r="DG862" s="651"/>
      <c r="DH862" s="651"/>
      <c r="DI862" s="651"/>
      <c r="DJ862" s="651"/>
      <c r="DK862" s="651"/>
      <c r="DL862" s="651"/>
      <c r="DM862" s="651"/>
      <c r="DN862" s="651"/>
      <c r="DO862" s="651"/>
      <c r="DP862" s="651"/>
      <c r="DQ862" s="651"/>
      <c r="DR862" s="651"/>
      <c r="DS862" s="651"/>
      <c r="DT862" s="651"/>
      <c r="DU862" s="651"/>
      <c r="DV862" s="651"/>
      <c r="DW862" s="651"/>
      <c r="DX862" s="651"/>
      <c r="DY862" s="651"/>
    </row>
    <row r="863" ht="12.0" customHeight="1">
      <c r="A863" s="651"/>
      <c r="B863" s="651"/>
      <c r="C863" s="651"/>
      <c r="D863" s="651"/>
      <c r="E863" s="651"/>
      <c r="F863" s="651"/>
      <c r="G863" s="651"/>
      <c r="H863" s="651"/>
      <c r="I863" s="651"/>
      <c r="J863" s="651"/>
      <c r="K863" s="651"/>
      <c r="L863" s="651"/>
      <c r="M863" s="651"/>
      <c r="N863" s="651"/>
      <c r="O863" s="651"/>
      <c r="P863" s="651"/>
      <c r="Q863" s="651"/>
      <c r="R863" s="651"/>
      <c r="S863" s="651"/>
      <c r="T863" s="651"/>
      <c r="U863" s="651"/>
      <c r="V863" s="651"/>
      <c r="W863" s="651"/>
      <c r="X863" s="651"/>
      <c r="Y863" s="651"/>
      <c r="Z863" s="651"/>
      <c r="AA863" s="651"/>
      <c r="AB863" s="651"/>
      <c r="AC863" s="651"/>
      <c r="AD863" s="651"/>
      <c r="AE863" s="651"/>
      <c r="AF863" s="651"/>
      <c r="AG863" s="651"/>
      <c r="AH863" s="651"/>
      <c r="AI863" s="651"/>
      <c r="AJ863" s="651"/>
      <c r="AK863" s="651"/>
      <c r="AL863" s="651"/>
      <c r="AM863" s="651"/>
      <c r="AN863" s="651"/>
      <c r="AO863" s="651"/>
      <c r="AP863" s="651"/>
      <c r="AQ863" s="651"/>
      <c r="AR863" s="651"/>
      <c r="AS863" s="651"/>
      <c r="AT863" s="651"/>
      <c r="AU863" s="651"/>
      <c r="AV863" s="651"/>
      <c r="AW863" s="651"/>
      <c r="AX863" s="651"/>
      <c r="AY863" s="651"/>
      <c r="AZ863" s="651"/>
      <c r="BA863" s="651"/>
      <c r="BB863" s="651"/>
      <c r="BC863" s="651"/>
      <c r="BD863" s="651"/>
      <c r="BE863" s="651"/>
      <c r="BF863" s="651"/>
      <c r="BG863" s="651"/>
      <c r="BH863" s="651"/>
      <c r="BI863" s="651"/>
      <c r="BJ863" s="651"/>
      <c r="BK863" s="651"/>
      <c r="BL863" s="651"/>
      <c r="BM863" s="651"/>
      <c r="BN863" s="651"/>
      <c r="BO863" s="651"/>
      <c r="BP863" s="651"/>
      <c r="BQ863" s="651"/>
      <c r="BR863" s="651"/>
      <c r="BS863" s="651"/>
      <c r="BT863" s="651"/>
      <c r="BU863" s="651"/>
      <c r="BV863" s="651"/>
      <c r="BW863" s="651"/>
      <c r="BX863" s="651"/>
      <c r="BY863" s="651"/>
      <c r="BZ863" s="651"/>
      <c r="CA863" s="651"/>
      <c r="CB863" s="651"/>
      <c r="CC863" s="651"/>
      <c r="CD863" s="651"/>
      <c r="CE863" s="651"/>
      <c r="CF863" s="651"/>
      <c r="CG863" s="651"/>
      <c r="CH863" s="651"/>
      <c r="CI863" s="651"/>
      <c r="CJ863" s="651"/>
      <c r="CK863" s="651"/>
      <c r="CL863" s="651"/>
      <c r="CM863" s="651"/>
      <c r="CN863" s="651"/>
      <c r="CO863" s="651"/>
      <c r="CP863" s="651"/>
      <c r="CQ863" s="651"/>
      <c r="CR863" s="651"/>
      <c r="CS863" s="651"/>
      <c r="CT863" s="651"/>
      <c r="CU863" s="651"/>
      <c r="CV863" s="651"/>
      <c r="CW863" s="651"/>
      <c r="CX863" s="651"/>
      <c r="CY863" s="651"/>
      <c r="CZ863" s="651"/>
      <c r="DA863" s="651"/>
      <c r="DB863" s="651"/>
      <c r="DC863" s="651"/>
      <c r="DD863" s="651"/>
      <c r="DE863" s="651"/>
      <c r="DF863" s="651"/>
      <c r="DG863" s="651"/>
      <c r="DH863" s="651"/>
      <c r="DI863" s="651"/>
      <c r="DJ863" s="651"/>
      <c r="DK863" s="651"/>
      <c r="DL863" s="651"/>
      <c r="DM863" s="651"/>
      <c r="DN863" s="651"/>
      <c r="DO863" s="651"/>
      <c r="DP863" s="651"/>
      <c r="DQ863" s="651"/>
      <c r="DR863" s="651"/>
      <c r="DS863" s="651"/>
      <c r="DT863" s="651"/>
      <c r="DU863" s="651"/>
      <c r="DV863" s="651"/>
      <c r="DW863" s="651"/>
      <c r="DX863" s="651"/>
      <c r="DY863" s="651"/>
    </row>
    <row r="864" ht="12.0" customHeight="1">
      <c r="A864" s="651"/>
      <c r="B864" s="651"/>
      <c r="C864" s="651"/>
      <c r="D864" s="651"/>
      <c r="E864" s="651"/>
      <c r="F864" s="651"/>
      <c r="G864" s="651"/>
      <c r="H864" s="651"/>
      <c r="I864" s="651"/>
      <c r="J864" s="651"/>
      <c r="K864" s="651"/>
      <c r="L864" s="651"/>
      <c r="M864" s="651"/>
      <c r="N864" s="651"/>
      <c r="O864" s="651"/>
      <c r="P864" s="651"/>
      <c r="Q864" s="651"/>
      <c r="R864" s="651"/>
      <c r="S864" s="651"/>
      <c r="T864" s="651"/>
      <c r="U864" s="651"/>
      <c r="V864" s="651"/>
      <c r="W864" s="651"/>
      <c r="X864" s="651"/>
      <c r="Y864" s="651"/>
      <c r="Z864" s="651"/>
      <c r="AA864" s="651"/>
      <c r="AB864" s="651"/>
      <c r="AC864" s="651"/>
      <c r="AD864" s="651"/>
      <c r="AE864" s="651"/>
      <c r="AF864" s="651"/>
      <c r="AG864" s="651"/>
      <c r="AH864" s="651"/>
      <c r="AI864" s="651"/>
      <c r="AJ864" s="651"/>
      <c r="AK864" s="651"/>
      <c r="AL864" s="651"/>
      <c r="AM864" s="651"/>
      <c r="AN864" s="651"/>
      <c r="AO864" s="651"/>
      <c r="AP864" s="651"/>
      <c r="AQ864" s="651"/>
      <c r="AR864" s="651"/>
      <c r="AS864" s="651"/>
      <c r="AT864" s="651"/>
      <c r="AU864" s="651"/>
      <c r="AV864" s="651"/>
      <c r="AW864" s="651"/>
      <c r="AX864" s="651"/>
      <c r="AY864" s="651"/>
      <c r="AZ864" s="651"/>
      <c r="BA864" s="651"/>
      <c r="BB864" s="651"/>
      <c r="BC864" s="651"/>
      <c r="BD864" s="651"/>
      <c r="BE864" s="651"/>
      <c r="BF864" s="651"/>
      <c r="BG864" s="651"/>
      <c r="BH864" s="651"/>
      <c r="BI864" s="651"/>
      <c r="BJ864" s="651"/>
      <c r="BK864" s="651"/>
      <c r="BL864" s="651"/>
      <c r="BM864" s="651"/>
      <c r="BN864" s="651"/>
      <c r="BO864" s="651"/>
      <c r="BP864" s="651"/>
      <c r="BQ864" s="651"/>
      <c r="BR864" s="651"/>
      <c r="BS864" s="651"/>
      <c r="BT864" s="651"/>
      <c r="BU864" s="651"/>
      <c r="BV864" s="651"/>
      <c r="BW864" s="651"/>
      <c r="BX864" s="651"/>
      <c r="BY864" s="651"/>
      <c r="BZ864" s="651"/>
      <c r="CA864" s="651"/>
      <c r="CB864" s="651"/>
      <c r="CC864" s="651"/>
      <c r="CD864" s="651"/>
      <c r="CE864" s="651"/>
      <c r="CF864" s="651"/>
      <c r="CG864" s="651"/>
      <c r="CH864" s="651"/>
      <c r="CI864" s="651"/>
      <c r="CJ864" s="651"/>
      <c r="CK864" s="651"/>
      <c r="CL864" s="651"/>
      <c r="CM864" s="651"/>
      <c r="CN864" s="651"/>
      <c r="CO864" s="651"/>
      <c r="CP864" s="651"/>
      <c r="CQ864" s="651"/>
      <c r="CR864" s="651"/>
      <c r="CS864" s="651"/>
      <c r="CT864" s="651"/>
      <c r="CU864" s="651"/>
      <c r="CV864" s="651"/>
      <c r="CW864" s="651"/>
      <c r="CX864" s="651"/>
      <c r="CY864" s="651"/>
      <c r="CZ864" s="651"/>
      <c r="DA864" s="651"/>
      <c r="DB864" s="651"/>
      <c r="DC864" s="651"/>
      <c r="DD864" s="651"/>
      <c r="DE864" s="651"/>
      <c r="DF864" s="651"/>
      <c r="DG864" s="651"/>
      <c r="DH864" s="651"/>
      <c r="DI864" s="651"/>
      <c r="DJ864" s="651"/>
      <c r="DK864" s="651"/>
      <c r="DL864" s="651"/>
      <c r="DM864" s="651"/>
      <c r="DN864" s="651"/>
      <c r="DO864" s="651"/>
      <c r="DP864" s="651"/>
      <c r="DQ864" s="651"/>
      <c r="DR864" s="651"/>
      <c r="DS864" s="651"/>
      <c r="DT864" s="651"/>
      <c r="DU864" s="651"/>
      <c r="DV864" s="651"/>
      <c r="DW864" s="651"/>
      <c r="DX864" s="651"/>
      <c r="DY864" s="651"/>
    </row>
    <row r="865" ht="12.0" customHeight="1">
      <c r="A865" s="651"/>
      <c r="B865" s="651"/>
      <c r="C865" s="651"/>
      <c r="D865" s="651"/>
      <c r="E865" s="651"/>
      <c r="F865" s="651"/>
      <c r="G865" s="651"/>
      <c r="H865" s="651"/>
      <c r="I865" s="651"/>
      <c r="J865" s="651"/>
      <c r="K865" s="651"/>
      <c r="L865" s="651"/>
      <c r="M865" s="651"/>
      <c r="N865" s="651"/>
      <c r="O865" s="651"/>
      <c r="P865" s="651"/>
      <c r="Q865" s="651"/>
      <c r="R865" s="651"/>
      <c r="S865" s="651"/>
      <c r="T865" s="651"/>
      <c r="U865" s="651"/>
      <c r="V865" s="651"/>
      <c r="W865" s="651"/>
      <c r="X865" s="651"/>
      <c r="Y865" s="651"/>
      <c r="Z865" s="651"/>
      <c r="AA865" s="651"/>
      <c r="AB865" s="651"/>
      <c r="AC865" s="651"/>
      <c r="AD865" s="651"/>
      <c r="AE865" s="651"/>
      <c r="AF865" s="651"/>
      <c r="AG865" s="651"/>
      <c r="AH865" s="651"/>
      <c r="AI865" s="651"/>
      <c r="AJ865" s="651"/>
      <c r="AK865" s="651"/>
      <c r="AL865" s="651"/>
      <c r="AM865" s="651"/>
      <c r="AN865" s="651"/>
      <c r="AO865" s="651"/>
      <c r="AP865" s="651"/>
      <c r="AQ865" s="651"/>
      <c r="AR865" s="651"/>
      <c r="AS865" s="651"/>
      <c r="AT865" s="651"/>
      <c r="AU865" s="651"/>
      <c r="AV865" s="651"/>
      <c r="AW865" s="651"/>
      <c r="AX865" s="651"/>
      <c r="AY865" s="651"/>
      <c r="AZ865" s="651"/>
      <c r="BA865" s="651"/>
      <c r="BB865" s="651"/>
      <c r="BC865" s="651"/>
      <c r="BD865" s="651"/>
      <c r="BE865" s="651"/>
      <c r="BF865" s="651"/>
      <c r="BG865" s="651"/>
      <c r="BH865" s="651"/>
      <c r="BI865" s="651"/>
      <c r="BJ865" s="651"/>
      <c r="BK865" s="651"/>
      <c r="BL865" s="651"/>
      <c r="BM865" s="651"/>
      <c r="BN865" s="651"/>
      <c r="BO865" s="651"/>
      <c r="BP865" s="651"/>
      <c r="BQ865" s="651"/>
      <c r="BR865" s="651"/>
      <c r="BS865" s="651"/>
      <c r="BT865" s="651"/>
      <c r="BU865" s="651"/>
      <c r="BV865" s="651"/>
      <c r="BW865" s="651"/>
      <c r="BX865" s="651"/>
      <c r="BY865" s="651"/>
      <c r="BZ865" s="651"/>
      <c r="CA865" s="651"/>
      <c r="CB865" s="651"/>
      <c r="CC865" s="651"/>
      <c r="CD865" s="651"/>
      <c r="CE865" s="651"/>
      <c r="CF865" s="651"/>
      <c r="CG865" s="651"/>
      <c r="CH865" s="651"/>
      <c r="CI865" s="651"/>
      <c r="CJ865" s="651"/>
      <c r="CK865" s="651"/>
      <c r="CL865" s="651"/>
      <c r="CM865" s="651"/>
      <c r="CN865" s="651"/>
      <c r="CO865" s="651"/>
      <c r="CP865" s="651"/>
      <c r="CQ865" s="651"/>
      <c r="CR865" s="651"/>
      <c r="CS865" s="651"/>
      <c r="CT865" s="651"/>
      <c r="CU865" s="651"/>
      <c r="CV865" s="651"/>
      <c r="CW865" s="651"/>
      <c r="CX865" s="651"/>
      <c r="CY865" s="651"/>
      <c r="CZ865" s="651"/>
      <c r="DA865" s="651"/>
      <c r="DB865" s="651"/>
      <c r="DC865" s="651"/>
      <c r="DD865" s="651"/>
      <c r="DE865" s="651"/>
      <c r="DF865" s="651"/>
      <c r="DG865" s="651"/>
      <c r="DH865" s="651"/>
      <c r="DI865" s="651"/>
      <c r="DJ865" s="651"/>
      <c r="DK865" s="651"/>
      <c r="DL865" s="651"/>
      <c r="DM865" s="651"/>
      <c r="DN865" s="651"/>
      <c r="DO865" s="651"/>
      <c r="DP865" s="651"/>
      <c r="DQ865" s="651"/>
      <c r="DR865" s="651"/>
      <c r="DS865" s="651"/>
      <c r="DT865" s="651"/>
      <c r="DU865" s="651"/>
      <c r="DV865" s="651"/>
      <c r="DW865" s="651"/>
      <c r="DX865" s="651"/>
      <c r="DY865" s="651"/>
    </row>
    <row r="866" ht="12.0" customHeight="1">
      <c r="A866" s="651"/>
      <c r="B866" s="651"/>
      <c r="C866" s="651"/>
      <c r="D866" s="651"/>
      <c r="E866" s="651"/>
      <c r="F866" s="651"/>
      <c r="G866" s="651"/>
      <c r="H866" s="651"/>
      <c r="I866" s="651"/>
      <c r="J866" s="651"/>
      <c r="K866" s="651"/>
      <c r="L866" s="651"/>
      <c r="M866" s="651"/>
      <c r="N866" s="651"/>
      <c r="O866" s="651"/>
      <c r="P866" s="651"/>
      <c r="Q866" s="651"/>
      <c r="R866" s="651"/>
      <c r="S866" s="651"/>
      <c r="T866" s="651"/>
      <c r="U866" s="651"/>
      <c r="V866" s="651"/>
      <c r="W866" s="651"/>
      <c r="X866" s="651"/>
      <c r="Y866" s="651"/>
      <c r="Z866" s="651"/>
      <c r="AA866" s="651"/>
      <c r="AB866" s="651"/>
      <c r="AC866" s="651"/>
      <c r="AD866" s="651"/>
      <c r="AE866" s="651"/>
      <c r="AF866" s="651"/>
      <c r="AG866" s="651"/>
      <c r="AH866" s="651"/>
      <c r="AI866" s="651"/>
      <c r="AJ866" s="651"/>
      <c r="AK866" s="651"/>
      <c r="AL866" s="651"/>
      <c r="AM866" s="651"/>
      <c r="AN866" s="651"/>
      <c r="AO866" s="651"/>
      <c r="AP866" s="651"/>
      <c r="AQ866" s="651"/>
      <c r="AR866" s="651"/>
      <c r="AS866" s="651"/>
      <c r="AT866" s="651"/>
      <c r="AU866" s="651"/>
      <c r="AV866" s="651"/>
      <c r="AW866" s="651"/>
      <c r="AX866" s="651"/>
      <c r="AY866" s="651"/>
      <c r="AZ866" s="651"/>
      <c r="BA866" s="651"/>
      <c r="BB866" s="651"/>
      <c r="BC866" s="651"/>
      <c r="BD866" s="651"/>
      <c r="BE866" s="651"/>
      <c r="BF866" s="651"/>
      <c r="BG866" s="651"/>
      <c r="BH866" s="651"/>
      <c r="BI866" s="651"/>
      <c r="BJ866" s="651"/>
      <c r="BK866" s="651"/>
      <c r="BL866" s="651"/>
      <c r="BM866" s="651"/>
      <c r="BN866" s="651"/>
      <c r="BO866" s="651"/>
      <c r="BP866" s="651"/>
      <c r="BQ866" s="651"/>
      <c r="BR866" s="651"/>
      <c r="BS866" s="651"/>
      <c r="BT866" s="651"/>
      <c r="BU866" s="651"/>
      <c r="BV866" s="651"/>
      <c r="BW866" s="651"/>
      <c r="BX866" s="651"/>
      <c r="BY866" s="651"/>
      <c r="BZ866" s="651"/>
      <c r="CA866" s="651"/>
      <c r="CB866" s="651"/>
      <c r="CC866" s="651"/>
      <c r="CD866" s="651"/>
      <c r="CE866" s="651"/>
      <c r="CF866" s="651"/>
      <c r="CG866" s="651"/>
      <c r="CH866" s="651"/>
      <c r="CI866" s="651"/>
      <c r="CJ866" s="651"/>
      <c r="CK866" s="651"/>
      <c r="CL866" s="651"/>
      <c r="CM866" s="651"/>
      <c r="CN866" s="651"/>
      <c r="CO866" s="651"/>
      <c r="CP866" s="651"/>
      <c r="CQ866" s="651"/>
      <c r="CR866" s="651"/>
      <c r="CS866" s="651"/>
      <c r="CT866" s="651"/>
      <c r="CU866" s="651"/>
      <c r="CV866" s="651"/>
      <c r="CW866" s="651"/>
      <c r="CX866" s="651"/>
      <c r="CY866" s="651"/>
      <c r="CZ866" s="651"/>
      <c r="DA866" s="651"/>
      <c r="DB866" s="651"/>
      <c r="DC866" s="651"/>
      <c r="DD866" s="651"/>
      <c r="DE866" s="651"/>
      <c r="DF866" s="651"/>
      <c r="DG866" s="651"/>
      <c r="DH866" s="651"/>
      <c r="DI866" s="651"/>
      <c r="DJ866" s="651"/>
      <c r="DK866" s="651"/>
      <c r="DL866" s="651"/>
      <c r="DM866" s="651"/>
      <c r="DN866" s="651"/>
      <c r="DO866" s="651"/>
      <c r="DP866" s="651"/>
      <c r="DQ866" s="651"/>
      <c r="DR866" s="651"/>
      <c r="DS866" s="651"/>
      <c r="DT866" s="651"/>
      <c r="DU866" s="651"/>
      <c r="DV866" s="651"/>
      <c r="DW866" s="651"/>
      <c r="DX866" s="651"/>
      <c r="DY866" s="651"/>
    </row>
    <row r="867" ht="12.0" customHeight="1">
      <c r="A867" s="651"/>
      <c r="B867" s="651"/>
      <c r="C867" s="651"/>
      <c r="D867" s="651"/>
      <c r="E867" s="651"/>
      <c r="F867" s="651"/>
      <c r="G867" s="651"/>
      <c r="H867" s="651"/>
      <c r="I867" s="651"/>
      <c r="J867" s="651"/>
      <c r="K867" s="651"/>
      <c r="L867" s="651"/>
      <c r="M867" s="651"/>
      <c r="N867" s="651"/>
      <c r="O867" s="651"/>
      <c r="P867" s="651"/>
      <c r="Q867" s="651"/>
      <c r="R867" s="651"/>
      <c r="S867" s="651"/>
      <c r="T867" s="651"/>
      <c r="U867" s="651"/>
      <c r="V867" s="651"/>
      <c r="W867" s="651"/>
      <c r="X867" s="651"/>
      <c r="Y867" s="651"/>
      <c r="Z867" s="651"/>
      <c r="AA867" s="651"/>
      <c r="AB867" s="651"/>
      <c r="AC867" s="651"/>
      <c r="AD867" s="651"/>
      <c r="AE867" s="651"/>
      <c r="AF867" s="651"/>
      <c r="AG867" s="651"/>
      <c r="AH867" s="651"/>
      <c r="AI867" s="651"/>
      <c r="AJ867" s="651"/>
      <c r="AK867" s="651"/>
      <c r="AL867" s="651"/>
      <c r="AM867" s="651"/>
      <c r="AN867" s="651"/>
      <c r="AO867" s="651"/>
      <c r="AP867" s="651"/>
      <c r="AQ867" s="651"/>
      <c r="AR867" s="651"/>
      <c r="AS867" s="651"/>
      <c r="AT867" s="651"/>
      <c r="AU867" s="651"/>
      <c r="AV867" s="651"/>
      <c r="AW867" s="651"/>
      <c r="AX867" s="651"/>
      <c r="AY867" s="651"/>
      <c r="AZ867" s="651"/>
      <c r="BA867" s="651"/>
      <c r="BB867" s="651"/>
      <c r="BC867" s="651"/>
      <c r="BD867" s="651"/>
      <c r="BE867" s="651"/>
      <c r="BF867" s="651"/>
      <c r="BG867" s="651"/>
      <c r="BH867" s="651"/>
      <c r="BI867" s="651"/>
      <c r="BJ867" s="651"/>
      <c r="BK867" s="651"/>
      <c r="BL867" s="651"/>
      <c r="BM867" s="651"/>
      <c r="BN867" s="651"/>
      <c r="BO867" s="651"/>
      <c r="BP867" s="651"/>
      <c r="BQ867" s="651"/>
      <c r="BR867" s="651"/>
      <c r="BS867" s="651"/>
      <c r="BT867" s="651"/>
      <c r="BU867" s="651"/>
      <c r="BV867" s="651"/>
      <c r="BW867" s="651"/>
      <c r="BX867" s="651"/>
      <c r="BY867" s="651"/>
      <c r="BZ867" s="651"/>
      <c r="CA867" s="651"/>
      <c r="CB867" s="651"/>
      <c r="CC867" s="651"/>
      <c r="CD867" s="651"/>
      <c r="CE867" s="651"/>
      <c r="CF867" s="651"/>
      <c r="CG867" s="651"/>
      <c r="CH867" s="651"/>
      <c r="CI867" s="651"/>
      <c r="CJ867" s="651"/>
      <c r="CK867" s="651"/>
      <c r="CL867" s="651"/>
      <c r="CM867" s="651"/>
      <c r="CN867" s="651"/>
      <c r="CO867" s="651"/>
      <c r="CP867" s="651"/>
      <c r="CQ867" s="651"/>
      <c r="CR867" s="651"/>
      <c r="CS867" s="651"/>
      <c r="CT867" s="651"/>
      <c r="CU867" s="651"/>
      <c r="CV867" s="651"/>
      <c r="CW867" s="651"/>
      <c r="CX867" s="651"/>
      <c r="CY867" s="651"/>
      <c r="CZ867" s="651"/>
      <c r="DA867" s="651"/>
      <c r="DB867" s="651"/>
      <c r="DC867" s="651"/>
      <c r="DD867" s="651"/>
      <c r="DE867" s="651"/>
      <c r="DF867" s="651"/>
      <c r="DG867" s="651"/>
      <c r="DH867" s="651"/>
      <c r="DI867" s="651"/>
      <c r="DJ867" s="651"/>
      <c r="DK867" s="651"/>
      <c r="DL867" s="651"/>
      <c r="DM867" s="651"/>
      <c r="DN867" s="651"/>
      <c r="DO867" s="651"/>
      <c r="DP867" s="651"/>
      <c r="DQ867" s="651"/>
      <c r="DR867" s="651"/>
      <c r="DS867" s="651"/>
      <c r="DT867" s="651"/>
      <c r="DU867" s="651"/>
      <c r="DV867" s="651"/>
      <c r="DW867" s="651"/>
      <c r="DX867" s="651"/>
      <c r="DY867" s="651"/>
    </row>
    <row r="868" ht="12.0" customHeight="1">
      <c r="A868" s="651"/>
      <c r="B868" s="651"/>
      <c r="C868" s="651"/>
      <c r="D868" s="651"/>
      <c r="E868" s="651"/>
      <c r="F868" s="651"/>
      <c r="G868" s="651"/>
      <c r="H868" s="651"/>
      <c r="I868" s="651"/>
      <c r="J868" s="651"/>
      <c r="K868" s="651"/>
      <c r="L868" s="651"/>
      <c r="M868" s="651"/>
      <c r="N868" s="651"/>
      <c r="O868" s="651"/>
      <c r="P868" s="651"/>
      <c r="Q868" s="651"/>
      <c r="R868" s="651"/>
      <c r="S868" s="651"/>
      <c r="T868" s="651"/>
      <c r="U868" s="651"/>
      <c r="V868" s="651"/>
      <c r="W868" s="651"/>
      <c r="X868" s="651"/>
      <c r="Y868" s="651"/>
      <c r="Z868" s="651"/>
      <c r="AA868" s="651"/>
      <c r="AB868" s="651"/>
      <c r="AC868" s="651"/>
      <c r="AD868" s="651"/>
      <c r="AE868" s="651"/>
      <c r="AF868" s="651"/>
      <c r="AG868" s="651"/>
      <c r="AH868" s="651"/>
      <c r="AI868" s="651"/>
      <c r="AJ868" s="651"/>
      <c r="AK868" s="651"/>
      <c r="AL868" s="651"/>
      <c r="AM868" s="651"/>
      <c r="AN868" s="651"/>
      <c r="AO868" s="651"/>
      <c r="AP868" s="651"/>
      <c r="AQ868" s="651"/>
      <c r="AR868" s="651"/>
      <c r="AS868" s="651"/>
      <c r="AT868" s="651"/>
      <c r="AU868" s="651"/>
      <c r="AV868" s="651"/>
      <c r="AW868" s="651"/>
      <c r="AX868" s="651"/>
      <c r="AY868" s="651"/>
      <c r="AZ868" s="651"/>
      <c r="BA868" s="651"/>
      <c r="BB868" s="651"/>
      <c r="BC868" s="651"/>
      <c r="BD868" s="651"/>
      <c r="BE868" s="651"/>
      <c r="BF868" s="651"/>
      <c r="BG868" s="651"/>
      <c r="BH868" s="651"/>
      <c r="BI868" s="651"/>
      <c r="BJ868" s="651"/>
      <c r="BK868" s="651"/>
      <c r="BL868" s="651"/>
      <c r="BM868" s="651"/>
      <c r="BN868" s="651"/>
      <c r="BO868" s="651"/>
      <c r="BP868" s="651"/>
      <c r="BQ868" s="651"/>
      <c r="BR868" s="651"/>
      <c r="BS868" s="651"/>
      <c r="BT868" s="651"/>
      <c r="BU868" s="651"/>
      <c r="BV868" s="651"/>
      <c r="BW868" s="651"/>
      <c r="BX868" s="651"/>
      <c r="BY868" s="651"/>
      <c r="BZ868" s="651"/>
      <c r="CA868" s="651"/>
      <c r="CB868" s="651"/>
      <c r="CC868" s="651"/>
      <c r="CD868" s="651"/>
      <c r="CE868" s="651"/>
      <c r="CF868" s="651"/>
      <c r="CG868" s="651"/>
      <c r="CH868" s="651"/>
      <c r="CI868" s="651"/>
      <c r="CJ868" s="651"/>
      <c r="CK868" s="651"/>
      <c r="CL868" s="651"/>
      <c r="CM868" s="651"/>
      <c r="CN868" s="651"/>
      <c r="CO868" s="651"/>
      <c r="CP868" s="651"/>
      <c r="CQ868" s="651"/>
      <c r="CR868" s="651"/>
      <c r="CS868" s="651"/>
      <c r="CT868" s="651"/>
      <c r="CU868" s="651"/>
      <c r="CV868" s="651"/>
      <c r="CW868" s="651"/>
      <c r="CX868" s="651"/>
      <c r="CY868" s="651"/>
      <c r="CZ868" s="651"/>
      <c r="DA868" s="651"/>
      <c r="DB868" s="651"/>
      <c r="DC868" s="651"/>
      <c r="DD868" s="651"/>
      <c r="DE868" s="651"/>
      <c r="DF868" s="651"/>
      <c r="DG868" s="651"/>
      <c r="DH868" s="651"/>
      <c r="DI868" s="651"/>
      <c r="DJ868" s="651"/>
      <c r="DK868" s="651"/>
      <c r="DL868" s="651"/>
      <c r="DM868" s="651"/>
      <c r="DN868" s="651"/>
      <c r="DO868" s="651"/>
      <c r="DP868" s="651"/>
      <c r="DQ868" s="651"/>
      <c r="DR868" s="651"/>
      <c r="DS868" s="651"/>
      <c r="DT868" s="651"/>
      <c r="DU868" s="651"/>
      <c r="DV868" s="651"/>
      <c r="DW868" s="651"/>
      <c r="DX868" s="651"/>
      <c r="DY868" s="651"/>
    </row>
    <row r="869" ht="12.0" customHeight="1">
      <c r="A869" s="651"/>
      <c r="B869" s="651"/>
      <c r="C869" s="651"/>
      <c r="D869" s="651"/>
      <c r="E869" s="651"/>
      <c r="F869" s="651"/>
      <c r="G869" s="651"/>
      <c r="H869" s="651"/>
      <c r="I869" s="651"/>
      <c r="J869" s="651"/>
      <c r="K869" s="651"/>
      <c r="L869" s="651"/>
      <c r="M869" s="651"/>
      <c r="N869" s="651"/>
      <c r="O869" s="651"/>
      <c r="P869" s="651"/>
      <c r="Q869" s="651"/>
      <c r="R869" s="651"/>
      <c r="S869" s="651"/>
      <c r="T869" s="651"/>
      <c r="U869" s="651"/>
      <c r="V869" s="651"/>
      <c r="W869" s="651"/>
      <c r="X869" s="651"/>
      <c r="Y869" s="651"/>
      <c r="Z869" s="651"/>
      <c r="AA869" s="651"/>
      <c r="AB869" s="651"/>
      <c r="AC869" s="651"/>
      <c r="AD869" s="651"/>
      <c r="AE869" s="651"/>
      <c r="AF869" s="651"/>
      <c r="AG869" s="651"/>
      <c r="AH869" s="651"/>
      <c r="AI869" s="651"/>
      <c r="AJ869" s="651"/>
      <c r="AK869" s="651"/>
      <c r="AL869" s="651"/>
      <c r="AM869" s="651"/>
      <c r="AN869" s="651"/>
      <c r="AO869" s="651"/>
      <c r="AP869" s="651"/>
      <c r="AQ869" s="651"/>
      <c r="AR869" s="651"/>
      <c r="AS869" s="651"/>
      <c r="AT869" s="651"/>
      <c r="AU869" s="651"/>
      <c r="AV869" s="651"/>
      <c r="AW869" s="651"/>
      <c r="AX869" s="651"/>
      <c r="AY869" s="651"/>
      <c r="AZ869" s="651"/>
      <c r="BA869" s="651"/>
      <c r="BB869" s="651"/>
      <c r="BC869" s="651"/>
      <c r="BD869" s="651"/>
      <c r="BE869" s="651"/>
      <c r="BF869" s="651"/>
      <c r="BG869" s="651"/>
      <c r="BH869" s="651"/>
      <c r="BI869" s="651"/>
      <c r="BJ869" s="651"/>
      <c r="BK869" s="651"/>
      <c r="BL869" s="651"/>
      <c r="BM869" s="651"/>
      <c r="BN869" s="651"/>
      <c r="BO869" s="651"/>
      <c r="BP869" s="651"/>
      <c r="BQ869" s="651"/>
      <c r="BR869" s="651"/>
      <c r="BS869" s="651"/>
      <c r="BT869" s="651"/>
      <c r="BU869" s="651"/>
      <c r="BV869" s="651"/>
      <c r="BW869" s="651"/>
      <c r="BX869" s="651"/>
      <c r="BY869" s="651"/>
      <c r="BZ869" s="651"/>
      <c r="CA869" s="651"/>
      <c r="CB869" s="651"/>
      <c r="CC869" s="651"/>
      <c r="CD869" s="651"/>
      <c r="CE869" s="651"/>
      <c r="CF869" s="651"/>
      <c r="CG869" s="651"/>
      <c r="CH869" s="651"/>
      <c r="CI869" s="651"/>
      <c r="CJ869" s="651"/>
      <c r="CK869" s="651"/>
      <c r="CL869" s="651"/>
      <c r="CM869" s="651"/>
      <c r="CN869" s="651"/>
      <c r="CO869" s="651"/>
      <c r="CP869" s="651"/>
      <c r="CQ869" s="651"/>
      <c r="CR869" s="651"/>
      <c r="CS869" s="651"/>
      <c r="CT869" s="651"/>
      <c r="CU869" s="651"/>
      <c r="CV869" s="651"/>
      <c r="CW869" s="651"/>
      <c r="CX869" s="651"/>
      <c r="CY869" s="651"/>
      <c r="CZ869" s="651"/>
      <c r="DA869" s="651"/>
      <c r="DB869" s="651"/>
      <c r="DC869" s="651"/>
      <c r="DD869" s="651"/>
      <c r="DE869" s="651"/>
      <c r="DF869" s="651"/>
      <c r="DG869" s="651"/>
      <c r="DH869" s="651"/>
      <c r="DI869" s="651"/>
      <c r="DJ869" s="651"/>
      <c r="DK869" s="651"/>
      <c r="DL869" s="651"/>
      <c r="DM869" s="651"/>
      <c r="DN869" s="651"/>
      <c r="DO869" s="651"/>
      <c r="DP869" s="651"/>
      <c r="DQ869" s="651"/>
      <c r="DR869" s="651"/>
      <c r="DS869" s="651"/>
      <c r="DT869" s="651"/>
      <c r="DU869" s="651"/>
      <c r="DV869" s="651"/>
      <c r="DW869" s="651"/>
      <c r="DX869" s="651"/>
      <c r="DY869" s="651"/>
    </row>
    <row r="870" ht="12.0" customHeight="1">
      <c r="A870" s="651"/>
      <c r="B870" s="651"/>
      <c r="C870" s="651"/>
      <c r="D870" s="651"/>
      <c r="E870" s="651"/>
      <c r="F870" s="651"/>
      <c r="G870" s="651"/>
      <c r="H870" s="651"/>
      <c r="I870" s="651"/>
      <c r="J870" s="651"/>
      <c r="K870" s="651"/>
      <c r="L870" s="651"/>
      <c r="M870" s="651"/>
      <c r="N870" s="651"/>
      <c r="O870" s="651"/>
      <c r="P870" s="651"/>
      <c r="Q870" s="651"/>
      <c r="R870" s="651"/>
      <c r="S870" s="651"/>
      <c r="T870" s="651"/>
      <c r="U870" s="651"/>
      <c r="V870" s="651"/>
      <c r="W870" s="651"/>
      <c r="X870" s="651"/>
      <c r="Y870" s="651"/>
      <c r="Z870" s="651"/>
      <c r="AA870" s="651"/>
      <c r="AB870" s="651"/>
      <c r="AC870" s="651"/>
      <c r="AD870" s="651"/>
      <c r="AE870" s="651"/>
      <c r="AF870" s="651"/>
      <c r="AG870" s="651"/>
      <c r="AH870" s="651"/>
      <c r="AI870" s="651"/>
      <c r="AJ870" s="651"/>
      <c r="AK870" s="651"/>
      <c r="AL870" s="651"/>
      <c r="AM870" s="651"/>
      <c r="AN870" s="651"/>
      <c r="AO870" s="651"/>
      <c r="AP870" s="651"/>
      <c r="AQ870" s="651"/>
      <c r="AR870" s="651"/>
      <c r="AS870" s="651"/>
      <c r="AT870" s="651"/>
      <c r="AU870" s="651"/>
      <c r="AV870" s="651"/>
      <c r="AW870" s="651"/>
      <c r="AX870" s="651"/>
      <c r="AY870" s="651"/>
      <c r="AZ870" s="651"/>
      <c r="BA870" s="651"/>
      <c r="BB870" s="651"/>
      <c r="BC870" s="651"/>
      <c r="BD870" s="651"/>
      <c r="BE870" s="651"/>
      <c r="BF870" s="651"/>
      <c r="BG870" s="651"/>
      <c r="BH870" s="651"/>
      <c r="BI870" s="651"/>
      <c r="BJ870" s="651"/>
      <c r="BK870" s="651"/>
      <c r="BL870" s="651"/>
      <c r="BM870" s="651"/>
      <c r="BN870" s="651"/>
      <c r="BO870" s="651"/>
      <c r="BP870" s="651"/>
      <c r="BQ870" s="651"/>
      <c r="BR870" s="651"/>
      <c r="BS870" s="651"/>
      <c r="BT870" s="651"/>
      <c r="BU870" s="651"/>
      <c r="BV870" s="651"/>
      <c r="BW870" s="651"/>
      <c r="BX870" s="651"/>
      <c r="BY870" s="651"/>
      <c r="BZ870" s="651"/>
      <c r="CA870" s="651"/>
      <c r="CB870" s="651"/>
      <c r="CC870" s="651"/>
      <c r="CD870" s="651"/>
      <c r="CE870" s="651"/>
      <c r="CF870" s="651"/>
      <c r="CG870" s="651"/>
      <c r="CH870" s="651"/>
      <c r="CI870" s="651"/>
      <c r="CJ870" s="651"/>
      <c r="CK870" s="651"/>
      <c r="CL870" s="651"/>
      <c r="CM870" s="651"/>
      <c r="CN870" s="651"/>
      <c r="CO870" s="651"/>
      <c r="CP870" s="651"/>
      <c r="CQ870" s="651"/>
      <c r="CR870" s="651"/>
      <c r="CS870" s="651"/>
      <c r="CT870" s="651"/>
      <c r="CU870" s="651"/>
      <c r="CV870" s="651"/>
      <c r="CW870" s="651"/>
      <c r="CX870" s="651"/>
      <c r="CY870" s="651"/>
      <c r="CZ870" s="651"/>
      <c r="DA870" s="651"/>
      <c r="DB870" s="651"/>
      <c r="DC870" s="651"/>
      <c r="DD870" s="651"/>
      <c r="DE870" s="651"/>
      <c r="DF870" s="651"/>
      <c r="DG870" s="651"/>
      <c r="DH870" s="651"/>
      <c r="DI870" s="651"/>
      <c r="DJ870" s="651"/>
      <c r="DK870" s="651"/>
      <c r="DL870" s="651"/>
      <c r="DM870" s="651"/>
      <c r="DN870" s="651"/>
      <c r="DO870" s="651"/>
      <c r="DP870" s="651"/>
      <c r="DQ870" s="651"/>
      <c r="DR870" s="651"/>
      <c r="DS870" s="651"/>
      <c r="DT870" s="651"/>
      <c r="DU870" s="651"/>
      <c r="DV870" s="651"/>
      <c r="DW870" s="651"/>
      <c r="DX870" s="651"/>
      <c r="DY870" s="651"/>
    </row>
    <row r="871" ht="12.0" customHeight="1">
      <c r="A871" s="651"/>
      <c r="B871" s="651"/>
      <c r="C871" s="651"/>
      <c r="D871" s="651"/>
      <c r="E871" s="651"/>
      <c r="F871" s="651"/>
      <c r="G871" s="651"/>
      <c r="H871" s="651"/>
      <c r="I871" s="651"/>
      <c r="J871" s="651"/>
      <c r="K871" s="651"/>
      <c r="L871" s="651"/>
      <c r="M871" s="651"/>
      <c r="N871" s="651"/>
      <c r="O871" s="651"/>
      <c r="P871" s="651"/>
      <c r="Q871" s="651"/>
      <c r="R871" s="651"/>
      <c r="S871" s="651"/>
      <c r="T871" s="651"/>
      <c r="U871" s="651"/>
      <c r="V871" s="651"/>
      <c r="W871" s="651"/>
      <c r="X871" s="651"/>
      <c r="Y871" s="651"/>
      <c r="Z871" s="651"/>
      <c r="AA871" s="651"/>
      <c r="AB871" s="651"/>
      <c r="AC871" s="651"/>
      <c r="AD871" s="651"/>
      <c r="AE871" s="651"/>
      <c r="AF871" s="651"/>
      <c r="AG871" s="651"/>
      <c r="AH871" s="651"/>
      <c r="AI871" s="651"/>
      <c r="AJ871" s="651"/>
      <c r="AK871" s="651"/>
      <c r="AL871" s="651"/>
      <c r="AM871" s="651"/>
      <c r="AN871" s="651"/>
      <c r="AO871" s="651"/>
      <c r="AP871" s="651"/>
      <c r="AQ871" s="651"/>
      <c r="AR871" s="651"/>
      <c r="AS871" s="651"/>
      <c r="AT871" s="651"/>
      <c r="AU871" s="651"/>
      <c r="AV871" s="651"/>
      <c r="AW871" s="651"/>
      <c r="AX871" s="651"/>
      <c r="AY871" s="651"/>
      <c r="AZ871" s="651"/>
      <c r="BA871" s="651"/>
      <c r="BB871" s="651"/>
      <c r="BC871" s="651"/>
      <c r="BD871" s="651"/>
      <c r="BE871" s="651"/>
      <c r="BF871" s="651"/>
      <c r="BG871" s="651"/>
      <c r="BH871" s="651"/>
      <c r="BI871" s="651"/>
      <c r="BJ871" s="651"/>
      <c r="BK871" s="651"/>
      <c r="BL871" s="651"/>
      <c r="BM871" s="651"/>
      <c r="BN871" s="651"/>
      <c r="BO871" s="651"/>
      <c r="BP871" s="651"/>
      <c r="BQ871" s="651"/>
      <c r="BR871" s="651"/>
      <c r="BS871" s="651"/>
      <c r="BT871" s="651"/>
      <c r="BU871" s="651"/>
      <c r="BV871" s="651"/>
      <c r="BW871" s="651"/>
      <c r="BX871" s="651"/>
      <c r="BY871" s="651"/>
      <c r="BZ871" s="651"/>
      <c r="CA871" s="651"/>
      <c r="CB871" s="651"/>
      <c r="CC871" s="651"/>
      <c r="CD871" s="651"/>
      <c r="CE871" s="651"/>
      <c r="CF871" s="651"/>
      <c r="CG871" s="651"/>
      <c r="CH871" s="651"/>
      <c r="CI871" s="651"/>
      <c r="CJ871" s="651"/>
      <c r="CK871" s="651"/>
      <c r="CL871" s="651"/>
      <c r="CM871" s="651"/>
      <c r="CN871" s="651"/>
      <c r="CO871" s="651"/>
      <c r="CP871" s="651"/>
      <c r="CQ871" s="651"/>
      <c r="CR871" s="651"/>
      <c r="CS871" s="651"/>
      <c r="CT871" s="651"/>
      <c r="CU871" s="651"/>
      <c r="CV871" s="651"/>
      <c r="CW871" s="651"/>
      <c r="CX871" s="651"/>
      <c r="CY871" s="651"/>
      <c r="CZ871" s="651"/>
      <c r="DA871" s="651"/>
      <c r="DB871" s="651"/>
      <c r="DC871" s="651"/>
      <c r="DD871" s="651"/>
      <c r="DE871" s="651"/>
      <c r="DF871" s="651"/>
      <c r="DG871" s="651"/>
      <c r="DH871" s="651"/>
      <c r="DI871" s="651"/>
      <c r="DJ871" s="651"/>
      <c r="DK871" s="651"/>
      <c r="DL871" s="651"/>
      <c r="DM871" s="651"/>
      <c r="DN871" s="651"/>
      <c r="DO871" s="651"/>
      <c r="DP871" s="651"/>
      <c r="DQ871" s="651"/>
      <c r="DR871" s="651"/>
      <c r="DS871" s="651"/>
      <c r="DT871" s="651"/>
      <c r="DU871" s="651"/>
      <c r="DV871" s="651"/>
      <c r="DW871" s="651"/>
      <c r="DX871" s="651"/>
      <c r="DY871" s="651"/>
    </row>
    <row r="872" ht="12.0" customHeight="1">
      <c r="A872" s="651"/>
      <c r="B872" s="651"/>
      <c r="C872" s="651"/>
      <c r="D872" s="651"/>
      <c r="E872" s="651"/>
      <c r="F872" s="651"/>
      <c r="G872" s="651"/>
      <c r="H872" s="651"/>
      <c r="I872" s="651"/>
      <c r="J872" s="651"/>
      <c r="K872" s="651"/>
      <c r="L872" s="651"/>
      <c r="M872" s="651"/>
      <c r="N872" s="651"/>
      <c r="O872" s="651"/>
      <c r="P872" s="651"/>
      <c r="Q872" s="651"/>
      <c r="R872" s="651"/>
      <c r="S872" s="651"/>
      <c r="T872" s="651"/>
      <c r="U872" s="651"/>
      <c r="V872" s="651"/>
      <c r="W872" s="651"/>
      <c r="X872" s="651"/>
      <c r="Y872" s="651"/>
      <c r="Z872" s="651"/>
      <c r="AA872" s="651"/>
      <c r="AB872" s="651"/>
      <c r="AC872" s="651"/>
      <c r="AD872" s="651"/>
      <c r="AE872" s="651"/>
      <c r="AF872" s="651"/>
      <c r="AG872" s="651"/>
      <c r="AH872" s="651"/>
      <c r="AI872" s="651"/>
      <c r="AJ872" s="651"/>
      <c r="AK872" s="651"/>
      <c r="AL872" s="651"/>
      <c r="AM872" s="651"/>
      <c r="AN872" s="651"/>
      <c r="AO872" s="651"/>
      <c r="AP872" s="651"/>
      <c r="AQ872" s="651"/>
      <c r="AR872" s="651"/>
      <c r="AS872" s="651"/>
      <c r="AT872" s="651"/>
      <c r="AU872" s="651"/>
      <c r="AV872" s="651"/>
      <c r="AW872" s="651"/>
      <c r="AX872" s="651"/>
      <c r="AY872" s="651"/>
      <c r="AZ872" s="651"/>
      <c r="BA872" s="651"/>
      <c r="BB872" s="651"/>
      <c r="BC872" s="651"/>
      <c r="BD872" s="651"/>
      <c r="BE872" s="651"/>
      <c r="BF872" s="651"/>
      <c r="BG872" s="651"/>
      <c r="BH872" s="651"/>
      <c r="BI872" s="651"/>
      <c r="BJ872" s="651"/>
      <c r="BK872" s="651"/>
      <c r="BL872" s="651"/>
      <c r="BM872" s="651"/>
      <c r="BN872" s="651"/>
      <c r="BO872" s="651"/>
      <c r="BP872" s="651"/>
      <c r="BQ872" s="651"/>
      <c r="BR872" s="651"/>
      <c r="BS872" s="651"/>
      <c r="BT872" s="651"/>
      <c r="BU872" s="651"/>
      <c r="BV872" s="651"/>
      <c r="BW872" s="651"/>
      <c r="BX872" s="651"/>
      <c r="BY872" s="651"/>
      <c r="BZ872" s="651"/>
      <c r="CA872" s="651"/>
      <c r="CB872" s="651"/>
      <c r="CC872" s="651"/>
      <c r="CD872" s="651"/>
      <c r="CE872" s="651"/>
      <c r="CF872" s="651"/>
      <c r="CG872" s="651"/>
      <c r="CH872" s="651"/>
      <c r="CI872" s="651"/>
      <c r="CJ872" s="651"/>
      <c r="CK872" s="651"/>
      <c r="CL872" s="651"/>
      <c r="CM872" s="651"/>
      <c r="CN872" s="651"/>
      <c r="CO872" s="651"/>
      <c r="CP872" s="651"/>
      <c r="CQ872" s="651"/>
      <c r="CR872" s="651"/>
      <c r="CS872" s="651"/>
      <c r="CT872" s="651"/>
      <c r="CU872" s="651"/>
      <c r="CV872" s="651"/>
      <c r="CW872" s="651"/>
      <c r="CX872" s="651"/>
      <c r="CY872" s="651"/>
      <c r="CZ872" s="651"/>
      <c r="DA872" s="651"/>
      <c r="DB872" s="651"/>
      <c r="DC872" s="651"/>
      <c r="DD872" s="651"/>
      <c r="DE872" s="651"/>
      <c r="DF872" s="651"/>
      <c r="DG872" s="651"/>
      <c r="DH872" s="651"/>
      <c r="DI872" s="651"/>
      <c r="DJ872" s="651"/>
      <c r="DK872" s="651"/>
      <c r="DL872" s="651"/>
      <c r="DM872" s="651"/>
      <c r="DN872" s="651"/>
      <c r="DO872" s="651"/>
      <c r="DP872" s="651"/>
      <c r="DQ872" s="651"/>
      <c r="DR872" s="651"/>
      <c r="DS872" s="651"/>
      <c r="DT872" s="651"/>
      <c r="DU872" s="651"/>
      <c r="DV872" s="651"/>
      <c r="DW872" s="651"/>
      <c r="DX872" s="651"/>
      <c r="DY872" s="651"/>
    </row>
    <row r="873" ht="12.0" customHeight="1">
      <c r="A873" s="651"/>
      <c r="B873" s="651"/>
      <c r="C873" s="651"/>
      <c r="D873" s="651"/>
      <c r="E873" s="651"/>
      <c r="F873" s="651"/>
      <c r="G873" s="651"/>
      <c r="H873" s="651"/>
      <c r="I873" s="651"/>
      <c r="J873" s="651"/>
      <c r="K873" s="651"/>
      <c r="L873" s="651"/>
      <c r="M873" s="651"/>
      <c r="N873" s="651"/>
      <c r="O873" s="651"/>
      <c r="P873" s="651"/>
      <c r="Q873" s="651"/>
      <c r="R873" s="651"/>
      <c r="S873" s="651"/>
      <c r="T873" s="651"/>
      <c r="U873" s="651"/>
      <c r="V873" s="651"/>
      <c r="W873" s="651"/>
      <c r="X873" s="651"/>
      <c r="Y873" s="651"/>
      <c r="Z873" s="651"/>
      <c r="AA873" s="651"/>
      <c r="AB873" s="651"/>
      <c r="AC873" s="651"/>
      <c r="AD873" s="651"/>
      <c r="AE873" s="651"/>
      <c r="AF873" s="651"/>
      <c r="AG873" s="651"/>
      <c r="AH873" s="651"/>
      <c r="AI873" s="651"/>
      <c r="AJ873" s="651"/>
      <c r="AK873" s="651"/>
      <c r="AL873" s="651"/>
      <c r="AM873" s="651"/>
      <c r="AN873" s="651"/>
      <c r="AO873" s="651"/>
      <c r="AP873" s="651"/>
      <c r="AQ873" s="651"/>
      <c r="AR873" s="651"/>
      <c r="AS873" s="651"/>
      <c r="AT873" s="651"/>
      <c r="AU873" s="651"/>
      <c r="AV873" s="651"/>
      <c r="AW873" s="651"/>
      <c r="AX873" s="651"/>
      <c r="AY873" s="651"/>
      <c r="AZ873" s="651"/>
      <c r="BA873" s="651"/>
      <c r="BB873" s="651"/>
      <c r="BC873" s="651"/>
      <c r="BD873" s="651"/>
      <c r="BE873" s="651"/>
      <c r="BF873" s="651"/>
      <c r="BG873" s="651"/>
      <c r="BH873" s="651"/>
      <c r="BI873" s="651"/>
      <c r="BJ873" s="651"/>
      <c r="BK873" s="651"/>
      <c r="BL873" s="651"/>
      <c r="BM873" s="651"/>
      <c r="BN873" s="651"/>
      <c r="BO873" s="651"/>
      <c r="BP873" s="651"/>
      <c r="BQ873" s="651"/>
      <c r="BR873" s="651"/>
      <c r="BS873" s="651"/>
      <c r="BT873" s="651"/>
      <c r="BU873" s="651"/>
      <c r="BV873" s="651"/>
      <c r="BW873" s="651"/>
      <c r="BX873" s="651"/>
      <c r="BY873" s="651"/>
      <c r="BZ873" s="651"/>
      <c r="CA873" s="651"/>
      <c r="CB873" s="651"/>
      <c r="CC873" s="651"/>
      <c r="CD873" s="651"/>
      <c r="CE873" s="651"/>
      <c r="CF873" s="651"/>
      <c r="CG873" s="651"/>
      <c r="CH873" s="651"/>
      <c r="CI873" s="651"/>
      <c r="CJ873" s="651"/>
      <c r="CK873" s="651"/>
      <c r="CL873" s="651"/>
      <c r="CM873" s="651"/>
      <c r="CN873" s="651"/>
      <c r="CO873" s="651"/>
      <c r="CP873" s="651"/>
      <c r="CQ873" s="651"/>
      <c r="CR873" s="651"/>
      <c r="CS873" s="651"/>
      <c r="CT873" s="651"/>
      <c r="CU873" s="651"/>
      <c r="CV873" s="651"/>
      <c r="CW873" s="651"/>
      <c r="CX873" s="651"/>
      <c r="CY873" s="651"/>
      <c r="CZ873" s="651"/>
      <c r="DA873" s="651"/>
      <c r="DB873" s="651"/>
      <c r="DC873" s="651"/>
      <c r="DD873" s="651"/>
      <c r="DE873" s="651"/>
      <c r="DF873" s="651"/>
      <c r="DG873" s="651"/>
      <c r="DH873" s="651"/>
      <c r="DI873" s="651"/>
      <c r="DJ873" s="651"/>
      <c r="DK873" s="651"/>
      <c r="DL873" s="651"/>
      <c r="DM873" s="651"/>
      <c r="DN873" s="651"/>
      <c r="DO873" s="651"/>
      <c r="DP873" s="651"/>
      <c r="DQ873" s="651"/>
      <c r="DR873" s="651"/>
      <c r="DS873" s="651"/>
      <c r="DT873" s="651"/>
      <c r="DU873" s="651"/>
      <c r="DV873" s="651"/>
      <c r="DW873" s="651"/>
      <c r="DX873" s="651"/>
      <c r="DY873" s="651"/>
    </row>
    <row r="874" ht="12.0" customHeight="1">
      <c r="A874" s="651"/>
      <c r="B874" s="651"/>
      <c r="C874" s="651"/>
      <c r="D874" s="651"/>
      <c r="E874" s="651"/>
      <c r="F874" s="651"/>
      <c r="G874" s="651"/>
      <c r="H874" s="651"/>
      <c r="I874" s="651"/>
      <c r="J874" s="651"/>
      <c r="K874" s="651"/>
      <c r="L874" s="651"/>
      <c r="M874" s="651"/>
      <c r="N874" s="651"/>
      <c r="O874" s="651"/>
      <c r="P874" s="651"/>
      <c r="Q874" s="651"/>
      <c r="R874" s="651"/>
      <c r="S874" s="651"/>
      <c r="T874" s="651"/>
      <c r="U874" s="651"/>
      <c r="V874" s="651"/>
      <c r="W874" s="651"/>
      <c r="X874" s="651"/>
      <c r="Y874" s="651"/>
      <c r="Z874" s="651"/>
      <c r="AA874" s="651"/>
      <c r="AB874" s="651"/>
      <c r="AC874" s="651"/>
      <c r="AD874" s="651"/>
      <c r="AE874" s="651"/>
      <c r="AF874" s="651"/>
      <c r="AG874" s="651"/>
      <c r="AH874" s="651"/>
      <c r="AI874" s="651"/>
      <c r="AJ874" s="651"/>
      <c r="AK874" s="651"/>
      <c r="AL874" s="651"/>
      <c r="AM874" s="651"/>
      <c r="AN874" s="651"/>
      <c r="AO874" s="651"/>
      <c r="AP874" s="651"/>
      <c r="AQ874" s="651"/>
      <c r="AR874" s="651"/>
      <c r="AS874" s="651"/>
      <c r="AT874" s="651"/>
      <c r="AU874" s="651"/>
      <c r="AV874" s="651"/>
      <c r="AW874" s="651"/>
      <c r="AX874" s="651"/>
      <c r="AY874" s="651"/>
      <c r="AZ874" s="651"/>
      <c r="BA874" s="651"/>
      <c r="BB874" s="651"/>
      <c r="BC874" s="651"/>
      <c r="BD874" s="651"/>
      <c r="BE874" s="651"/>
      <c r="BF874" s="651"/>
      <c r="BG874" s="651"/>
      <c r="BH874" s="651"/>
      <c r="BI874" s="651"/>
      <c r="BJ874" s="651"/>
      <c r="BK874" s="651"/>
      <c r="BL874" s="651"/>
      <c r="BM874" s="651"/>
      <c r="BN874" s="651"/>
      <c r="BO874" s="651"/>
      <c r="BP874" s="651"/>
      <c r="BQ874" s="651"/>
      <c r="BR874" s="651"/>
      <c r="BS874" s="651"/>
      <c r="BT874" s="651"/>
      <c r="BU874" s="651"/>
      <c r="BV874" s="651"/>
      <c r="BW874" s="651"/>
      <c r="BX874" s="651"/>
      <c r="BY874" s="651"/>
      <c r="BZ874" s="651"/>
      <c r="CA874" s="651"/>
      <c r="CB874" s="651"/>
      <c r="CC874" s="651"/>
      <c r="CD874" s="651"/>
      <c r="CE874" s="651"/>
      <c r="CF874" s="651"/>
      <c r="CG874" s="651"/>
      <c r="CH874" s="651"/>
      <c r="CI874" s="651"/>
      <c r="CJ874" s="651"/>
      <c r="CK874" s="651"/>
      <c r="CL874" s="651"/>
      <c r="CM874" s="651"/>
      <c r="CN874" s="651"/>
      <c r="CO874" s="651"/>
      <c r="CP874" s="651"/>
      <c r="CQ874" s="651"/>
      <c r="CR874" s="651"/>
      <c r="CS874" s="651"/>
      <c r="CT874" s="651"/>
      <c r="CU874" s="651"/>
      <c r="CV874" s="651"/>
      <c r="CW874" s="651"/>
      <c r="CX874" s="651"/>
      <c r="CY874" s="651"/>
      <c r="CZ874" s="651"/>
      <c r="DA874" s="651"/>
      <c r="DB874" s="651"/>
      <c r="DC874" s="651"/>
      <c r="DD874" s="651"/>
      <c r="DE874" s="651"/>
      <c r="DF874" s="651"/>
      <c r="DG874" s="651"/>
      <c r="DH874" s="651"/>
      <c r="DI874" s="651"/>
      <c r="DJ874" s="651"/>
      <c r="DK874" s="651"/>
      <c r="DL874" s="651"/>
      <c r="DM874" s="651"/>
      <c r="DN874" s="651"/>
      <c r="DO874" s="651"/>
      <c r="DP874" s="651"/>
      <c r="DQ874" s="651"/>
      <c r="DR874" s="651"/>
      <c r="DS874" s="651"/>
      <c r="DT874" s="651"/>
      <c r="DU874" s="651"/>
      <c r="DV874" s="651"/>
      <c r="DW874" s="651"/>
      <c r="DX874" s="651"/>
      <c r="DY874" s="651"/>
    </row>
    <row r="875" ht="12.0" customHeight="1">
      <c r="A875" s="651"/>
      <c r="B875" s="651"/>
      <c r="C875" s="651"/>
      <c r="D875" s="651"/>
      <c r="E875" s="651"/>
      <c r="F875" s="651"/>
      <c r="G875" s="651"/>
      <c r="H875" s="651"/>
      <c r="I875" s="651"/>
      <c r="J875" s="651"/>
      <c r="K875" s="651"/>
      <c r="L875" s="651"/>
      <c r="M875" s="651"/>
      <c r="N875" s="651"/>
      <c r="O875" s="651"/>
      <c r="P875" s="651"/>
      <c r="Q875" s="651"/>
      <c r="R875" s="651"/>
      <c r="S875" s="651"/>
      <c r="T875" s="651"/>
      <c r="U875" s="651"/>
      <c r="V875" s="651"/>
      <c r="W875" s="651"/>
      <c r="X875" s="651"/>
      <c r="Y875" s="651"/>
      <c r="Z875" s="651"/>
      <c r="AA875" s="651"/>
      <c r="AB875" s="651"/>
      <c r="AC875" s="651"/>
      <c r="AD875" s="651"/>
      <c r="AE875" s="651"/>
      <c r="AF875" s="651"/>
      <c r="AG875" s="651"/>
      <c r="AH875" s="651"/>
      <c r="AI875" s="651"/>
      <c r="AJ875" s="651"/>
      <c r="AK875" s="651"/>
      <c r="AL875" s="651"/>
      <c r="AM875" s="651"/>
      <c r="AN875" s="651"/>
      <c r="AO875" s="651"/>
      <c r="AP875" s="651"/>
      <c r="AQ875" s="651"/>
      <c r="AR875" s="651"/>
      <c r="AS875" s="651"/>
      <c r="AT875" s="651"/>
      <c r="AU875" s="651"/>
      <c r="AV875" s="651"/>
      <c r="AW875" s="651"/>
      <c r="AX875" s="651"/>
      <c r="AY875" s="651"/>
      <c r="AZ875" s="651"/>
      <c r="BA875" s="651"/>
      <c r="BB875" s="651"/>
      <c r="BC875" s="651"/>
      <c r="BD875" s="651"/>
      <c r="BE875" s="651"/>
      <c r="BF875" s="651"/>
      <c r="BG875" s="651"/>
      <c r="BH875" s="651"/>
      <c r="BI875" s="651"/>
      <c r="BJ875" s="651"/>
      <c r="BK875" s="651"/>
      <c r="BL875" s="651"/>
      <c r="BM875" s="651"/>
      <c r="BN875" s="651"/>
      <c r="BO875" s="651"/>
      <c r="BP875" s="651"/>
      <c r="BQ875" s="651"/>
      <c r="BR875" s="651"/>
      <c r="BS875" s="651"/>
      <c r="BT875" s="651"/>
      <c r="BU875" s="651"/>
      <c r="BV875" s="651"/>
      <c r="BW875" s="651"/>
      <c r="BX875" s="651"/>
      <c r="BY875" s="651"/>
      <c r="BZ875" s="651"/>
      <c r="CA875" s="651"/>
      <c r="CB875" s="651"/>
      <c r="CC875" s="651"/>
      <c r="CD875" s="651"/>
      <c r="CE875" s="651"/>
      <c r="CF875" s="651"/>
      <c r="CG875" s="651"/>
      <c r="CH875" s="651"/>
      <c r="CI875" s="651"/>
      <c r="CJ875" s="651"/>
      <c r="CK875" s="651"/>
      <c r="CL875" s="651"/>
      <c r="CM875" s="651"/>
      <c r="CN875" s="651"/>
      <c r="CO875" s="651"/>
      <c r="CP875" s="651"/>
      <c r="CQ875" s="651"/>
      <c r="CR875" s="651"/>
      <c r="CS875" s="651"/>
      <c r="CT875" s="651"/>
      <c r="CU875" s="651"/>
      <c r="CV875" s="651"/>
      <c r="CW875" s="651"/>
      <c r="CX875" s="651"/>
      <c r="CY875" s="651"/>
      <c r="CZ875" s="651"/>
      <c r="DA875" s="651"/>
      <c r="DB875" s="651"/>
      <c r="DC875" s="651"/>
      <c r="DD875" s="651"/>
      <c r="DE875" s="651"/>
      <c r="DF875" s="651"/>
      <c r="DG875" s="651"/>
      <c r="DH875" s="651"/>
      <c r="DI875" s="651"/>
      <c r="DJ875" s="651"/>
      <c r="DK875" s="651"/>
      <c r="DL875" s="651"/>
      <c r="DM875" s="651"/>
      <c r="DN875" s="651"/>
      <c r="DO875" s="651"/>
      <c r="DP875" s="651"/>
      <c r="DQ875" s="651"/>
      <c r="DR875" s="651"/>
      <c r="DS875" s="651"/>
      <c r="DT875" s="651"/>
      <c r="DU875" s="651"/>
      <c r="DV875" s="651"/>
      <c r="DW875" s="651"/>
      <c r="DX875" s="651"/>
      <c r="DY875" s="651"/>
    </row>
    <row r="876" ht="12.0" customHeight="1">
      <c r="A876" s="651"/>
      <c r="B876" s="651"/>
      <c r="C876" s="651"/>
      <c r="D876" s="651"/>
      <c r="E876" s="651"/>
      <c r="F876" s="651"/>
      <c r="G876" s="651"/>
      <c r="H876" s="651"/>
      <c r="I876" s="651"/>
      <c r="J876" s="651"/>
      <c r="K876" s="651"/>
      <c r="L876" s="651"/>
      <c r="M876" s="651"/>
      <c r="N876" s="651"/>
      <c r="O876" s="651"/>
      <c r="P876" s="651"/>
      <c r="Q876" s="651"/>
      <c r="R876" s="651"/>
      <c r="S876" s="651"/>
      <c r="T876" s="651"/>
      <c r="U876" s="651"/>
      <c r="V876" s="651"/>
      <c r="W876" s="651"/>
      <c r="X876" s="651"/>
      <c r="Y876" s="651"/>
      <c r="Z876" s="651"/>
      <c r="AA876" s="651"/>
      <c r="AB876" s="651"/>
      <c r="AC876" s="651"/>
      <c r="AD876" s="651"/>
      <c r="AE876" s="651"/>
      <c r="AF876" s="651"/>
      <c r="AG876" s="651"/>
      <c r="AH876" s="651"/>
      <c r="AI876" s="651"/>
      <c r="AJ876" s="651"/>
      <c r="AK876" s="651"/>
      <c r="AL876" s="651"/>
      <c r="AM876" s="651"/>
      <c r="AN876" s="651"/>
      <c r="AO876" s="651"/>
      <c r="AP876" s="651"/>
      <c r="AQ876" s="651"/>
      <c r="AR876" s="651"/>
      <c r="AS876" s="651"/>
      <c r="AT876" s="651"/>
      <c r="AU876" s="651"/>
      <c r="AV876" s="651"/>
      <c r="AW876" s="651"/>
      <c r="AX876" s="651"/>
      <c r="AY876" s="651"/>
      <c r="AZ876" s="651"/>
      <c r="BA876" s="651"/>
      <c r="BB876" s="651"/>
      <c r="BC876" s="651"/>
      <c r="BD876" s="651"/>
      <c r="BE876" s="651"/>
      <c r="BF876" s="651"/>
      <c r="BG876" s="651"/>
      <c r="BH876" s="651"/>
      <c r="BI876" s="651"/>
      <c r="BJ876" s="651"/>
      <c r="BK876" s="651"/>
      <c r="BL876" s="651"/>
      <c r="BM876" s="651"/>
      <c r="BN876" s="651"/>
      <c r="BO876" s="651"/>
      <c r="BP876" s="651"/>
      <c r="BQ876" s="651"/>
      <c r="BR876" s="651"/>
      <c r="BS876" s="651"/>
      <c r="BT876" s="651"/>
      <c r="BU876" s="651"/>
      <c r="BV876" s="651"/>
      <c r="BW876" s="651"/>
      <c r="BX876" s="651"/>
      <c r="BY876" s="651"/>
      <c r="BZ876" s="651"/>
      <c r="CA876" s="651"/>
      <c r="CB876" s="651"/>
      <c r="CC876" s="651"/>
      <c r="CD876" s="651"/>
      <c r="CE876" s="651"/>
      <c r="CF876" s="651"/>
      <c r="CG876" s="651"/>
      <c r="CH876" s="651"/>
      <c r="CI876" s="651"/>
      <c r="CJ876" s="651"/>
      <c r="CK876" s="651"/>
      <c r="CL876" s="651"/>
      <c r="CM876" s="651"/>
      <c r="CN876" s="651"/>
      <c r="CO876" s="651"/>
      <c r="CP876" s="651"/>
      <c r="CQ876" s="651"/>
      <c r="CR876" s="651"/>
      <c r="CS876" s="651"/>
      <c r="CT876" s="651"/>
      <c r="CU876" s="651"/>
      <c r="CV876" s="651"/>
      <c r="CW876" s="651"/>
      <c r="CX876" s="651"/>
      <c r="CY876" s="651"/>
      <c r="CZ876" s="651"/>
      <c r="DA876" s="651"/>
      <c r="DB876" s="651"/>
      <c r="DC876" s="651"/>
      <c r="DD876" s="651"/>
      <c r="DE876" s="651"/>
      <c r="DF876" s="651"/>
      <c r="DG876" s="651"/>
      <c r="DH876" s="651"/>
      <c r="DI876" s="651"/>
      <c r="DJ876" s="651"/>
      <c r="DK876" s="651"/>
      <c r="DL876" s="651"/>
      <c r="DM876" s="651"/>
      <c r="DN876" s="651"/>
      <c r="DO876" s="651"/>
      <c r="DP876" s="651"/>
      <c r="DQ876" s="651"/>
      <c r="DR876" s="651"/>
      <c r="DS876" s="651"/>
      <c r="DT876" s="651"/>
      <c r="DU876" s="651"/>
      <c r="DV876" s="651"/>
      <c r="DW876" s="651"/>
      <c r="DX876" s="651"/>
      <c r="DY876" s="651"/>
    </row>
    <row r="877" ht="12.0" customHeight="1">
      <c r="A877" s="651"/>
      <c r="B877" s="651"/>
      <c r="C877" s="651"/>
      <c r="D877" s="651"/>
      <c r="E877" s="651"/>
      <c r="F877" s="651"/>
      <c r="G877" s="651"/>
      <c r="H877" s="651"/>
      <c r="I877" s="651"/>
      <c r="J877" s="651"/>
      <c r="K877" s="651"/>
      <c r="L877" s="651"/>
      <c r="M877" s="651"/>
      <c r="N877" s="651"/>
      <c r="O877" s="651"/>
      <c r="P877" s="651"/>
      <c r="Q877" s="651"/>
      <c r="R877" s="651"/>
      <c r="S877" s="651"/>
      <c r="T877" s="651"/>
      <c r="U877" s="651"/>
      <c r="V877" s="651"/>
      <c r="W877" s="651"/>
      <c r="X877" s="651"/>
      <c r="Y877" s="651"/>
      <c r="Z877" s="651"/>
      <c r="AA877" s="651"/>
      <c r="AB877" s="651"/>
      <c r="AC877" s="651"/>
      <c r="AD877" s="651"/>
      <c r="AE877" s="651"/>
      <c r="AF877" s="651"/>
      <c r="AG877" s="651"/>
      <c r="AH877" s="651"/>
      <c r="AI877" s="651"/>
      <c r="AJ877" s="651"/>
      <c r="AK877" s="651"/>
      <c r="AL877" s="651"/>
      <c r="AM877" s="651"/>
      <c r="AN877" s="651"/>
      <c r="AO877" s="651"/>
      <c r="AP877" s="651"/>
      <c r="AQ877" s="651"/>
      <c r="AR877" s="651"/>
      <c r="AS877" s="651"/>
      <c r="AT877" s="651"/>
      <c r="AU877" s="651"/>
      <c r="AV877" s="651"/>
      <c r="AW877" s="651"/>
      <c r="AX877" s="651"/>
      <c r="AY877" s="651"/>
      <c r="AZ877" s="651"/>
      <c r="BA877" s="651"/>
      <c r="BB877" s="651"/>
      <c r="BC877" s="651"/>
      <c r="BD877" s="651"/>
      <c r="BE877" s="651"/>
      <c r="BF877" s="651"/>
      <c r="BG877" s="651"/>
      <c r="BH877" s="651"/>
      <c r="BI877" s="651"/>
      <c r="BJ877" s="651"/>
      <c r="BK877" s="651"/>
      <c r="BL877" s="651"/>
      <c r="BM877" s="651"/>
      <c r="BN877" s="651"/>
      <c r="BO877" s="651"/>
      <c r="BP877" s="651"/>
      <c r="BQ877" s="651"/>
      <c r="BR877" s="651"/>
      <c r="BS877" s="651"/>
      <c r="BT877" s="651"/>
      <c r="BU877" s="651"/>
      <c r="BV877" s="651"/>
      <c r="BW877" s="651"/>
      <c r="BX877" s="651"/>
      <c r="BY877" s="651"/>
      <c r="BZ877" s="651"/>
      <c r="CA877" s="651"/>
      <c r="CB877" s="651"/>
      <c r="CC877" s="651"/>
      <c r="CD877" s="651"/>
      <c r="CE877" s="651"/>
      <c r="CF877" s="651"/>
      <c r="CG877" s="651"/>
      <c r="CH877" s="651"/>
      <c r="CI877" s="651"/>
      <c r="CJ877" s="651"/>
      <c r="CK877" s="651"/>
      <c r="CL877" s="651"/>
      <c r="CM877" s="651"/>
      <c r="CN877" s="651"/>
      <c r="CO877" s="651"/>
      <c r="CP877" s="651"/>
      <c r="CQ877" s="651"/>
      <c r="CR877" s="651"/>
      <c r="CS877" s="651"/>
      <c r="CT877" s="651"/>
      <c r="CU877" s="651"/>
      <c r="CV877" s="651"/>
      <c r="CW877" s="651"/>
      <c r="CX877" s="651"/>
      <c r="CY877" s="651"/>
      <c r="CZ877" s="651"/>
      <c r="DA877" s="651"/>
      <c r="DB877" s="651"/>
      <c r="DC877" s="651"/>
      <c r="DD877" s="651"/>
      <c r="DE877" s="651"/>
      <c r="DF877" s="651"/>
      <c r="DG877" s="651"/>
      <c r="DH877" s="651"/>
      <c r="DI877" s="651"/>
      <c r="DJ877" s="651"/>
      <c r="DK877" s="651"/>
      <c r="DL877" s="651"/>
      <c r="DM877" s="651"/>
      <c r="DN877" s="651"/>
      <c r="DO877" s="651"/>
      <c r="DP877" s="651"/>
      <c r="DQ877" s="651"/>
      <c r="DR877" s="651"/>
      <c r="DS877" s="651"/>
      <c r="DT877" s="651"/>
      <c r="DU877" s="651"/>
      <c r="DV877" s="651"/>
      <c r="DW877" s="651"/>
      <c r="DX877" s="651"/>
      <c r="DY877" s="651"/>
    </row>
    <row r="878" ht="12.0" customHeight="1">
      <c r="A878" s="651"/>
      <c r="B878" s="651"/>
      <c r="C878" s="651"/>
      <c r="D878" s="651"/>
      <c r="E878" s="651"/>
      <c r="F878" s="651"/>
      <c r="G878" s="651"/>
      <c r="H878" s="651"/>
      <c r="I878" s="651"/>
      <c r="J878" s="651"/>
      <c r="K878" s="651"/>
      <c r="L878" s="651"/>
      <c r="M878" s="651"/>
      <c r="N878" s="651"/>
      <c r="O878" s="651"/>
      <c r="P878" s="651"/>
      <c r="Q878" s="651"/>
      <c r="R878" s="651"/>
      <c r="S878" s="651"/>
      <c r="T878" s="651"/>
      <c r="U878" s="651"/>
      <c r="V878" s="651"/>
      <c r="W878" s="651"/>
      <c r="X878" s="651"/>
      <c r="Y878" s="651"/>
      <c r="Z878" s="651"/>
      <c r="AA878" s="651"/>
      <c r="AB878" s="651"/>
      <c r="AC878" s="651"/>
      <c r="AD878" s="651"/>
      <c r="AE878" s="651"/>
      <c r="AF878" s="651"/>
      <c r="AG878" s="651"/>
      <c r="AH878" s="651"/>
      <c r="AI878" s="651"/>
      <c r="AJ878" s="651"/>
      <c r="AK878" s="651"/>
      <c r="AL878" s="651"/>
      <c r="AM878" s="651"/>
      <c r="AN878" s="651"/>
      <c r="AO878" s="651"/>
      <c r="AP878" s="651"/>
      <c r="AQ878" s="651"/>
      <c r="AR878" s="651"/>
      <c r="AS878" s="651"/>
      <c r="AT878" s="651"/>
      <c r="AU878" s="651"/>
      <c r="AV878" s="651"/>
      <c r="AW878" s="651"/>
      <c r="AX878" s="651"/>
      <c r="AY878" s="651"/>
      <c r="AZ878" s="651"/>
      <c r="BA878" s="651"/>
      <c r="BB878" s="651"/>
      <c r="BC878" s="651"/>
      <c r="BD878" s="651"/>
      <c r="BE878" s="651"/>
      <c r="BF878" s="651"/>
      <c r="BG878" s="651"/>
      <c r="BH878" s="651"/>
      <c r="BI878" s="651"/>
      <c r="BJ878" s="651"/>
      <c r="BK878" s="651"/>
      <c r="BL878" s="651"/>
      <c r="BM878" s="651"/>
      <c r="BN878" s="651"/>
      <c r="BO878" s="651"/>
      <c r="BP878" s="651"/>
      <c r="BQ878" s="651"/>
      <c r="BR878" s="651"/>
      <c r="BS878" s="651"/>
      <c r="BT878" s="651"/>
      <c r="BU878" s="651"/>
      <c r="BV878" s="651"/>
      <c r="BW878" s="651"/>
      <c r="BX878" s="651"/>
      <c r="BY878" s="651"/>
      <c r="BZ878" s="651"/>
      <c r="CA878" s="651"/>
      <c r="CB878" s="651"/>
      <c r="CC878" s="651"/>
      <c r="CD878" s="651"/>
      <c r="CE878" s="651"/>
      <c r="CF878" s="651"/>
      <c r="CG878" s="651"/>
      <c r="CH878" s="651"/>
      <c r="CI878" s="651"/>
      <c r="CJ878" s="651"/>
      <c r="CK878" s="651"/>
      <c r="CL878" s="651"/>
      <c r="CM878" s="651"/>
      <c r="CN878" s="651"/>
      <c r="CO878" s="651"/>
      <c r="CP878" s="651"/>
      <c r="CQ878" s="651"/>
      <c r="CR878" s="651"/>
      <c r="CS878" s="651"/>
      <c r="CT878" s="651"/>
      <c r="CU878" s="651"/>
      <c r="CV878" s="651"/>
      <c r="CW878" s="651"/>
      <c r="CX878" s="651"/>
      <c r="CY878" s="651"/>
      <c r="CZ878" s="651"/>
      <c r="DA878" s="651"/>
      <c r="DB878" s="651"/>
      <c r="DC878" s="651"/>
      <c r="DD878" s="651"/>
      <c r="DE878" s="651"/>
      <c r="DF878" s="651"/>
      <c r="DG878" s="651"/>
      <c r="DH878" s="651"/>
      <c r="DI878" s="651"/>
      <c r="DJ878" s="651"/>
      <c r="DK878" s="651"/>
      <c r="DL878" s="651"/>
      <c r="DM878" s="651"/>
      <c r="DN878" s="651"/>
      <c r="DO878" s="651"/>
      <c r="DP878" s="651"/>
      <c r="DQ878" s="651"/>
      <c r="DR878" s="651"/>
      <c r="DS878" s="651"/>
      <c r="DT878" s="651"/>
      <c r="DU878" s="651"/>
      <c r="DV878" s="651"/>
      <c r="DW878" s="651"/>
      <c r="DX878" s="651"/>
      <c r="DY878" s="651"/>
    </row>
    <row r="879" ht="12.0" customHeight="1">
      <c r="A879" s="651"/>
      <c r="B879" s="651"/>
      <c r="C879" s="651"/>
      <c r="D879" s="651"/>
      <c r="E879" s="651"/>
      <c r="F879" s="651"/>
      <c r="G879" s="651"/>
      <c r="H879" s="651"/>
      <c r="I879" s="651"/>
      <c r="J879" s="651"/>
      <c r="K879" s="651"/>
      <c r="L879" s="651"/>
      <c r="M879" s="651"/>
      <c r="N879" s="651"/>
      <c r="O879" s="651"/>
      <c r="P879" s="651"/>
      <c r="Q879" s="651"/>
      <c r="R879" s="651"/>
      <c r="S879" s="651"/>
      <c r="T879" s="651"/>
      <c r="U879" s="651"/>
      <c r="V879" s="651"/>
      <c r="W879" s="651"/>
      <c r="X879" s="651"/>
      <c r="Y879" s="651"/>
      <c r="Z879" s="651"/>
      <c r="AA879" s="651"/>
      <c r="AB879" s="651"/>
      <c r="AC879" s="651"/>
      <c r="AD879" s="651"/>
      <c r="AE879" s="651"/>
      <c r="AF879" s="651"/>
      <c r="AG879" s="651"/>
      <c r="AH879" s="651"/>
      <c r="AI879" s="651"/>
      <c r="AJ879" s="651"/>
      <c r="AK879" s="651"/>
      <c r="AL879" s="651"/>
      <c r="AM879" s="651"/>
      <c r="AN879" s="651"/>
      <c r="AO879" s="651"/>
      <c r="AP879" s="651"/>
      <c r="AQ879" s="651"/>
      <c r="AR879" s="651"/>
      <c r="AS879" s="651"/>
      <c r="AT879" s="651"/>
      <c r="AU879" s="651"/>
      <c r="AV879" s="651"/>
      <c r="AW879" s="651"/>
      <c r="AX879" s="651"/>
      <c r="AY879" s="651"/>
      <c r="AZ879" s="651"/>
      <c r="BA879" s="651"/>
      <c r="BB879" s="651"/>
      <c r="BC879" s="651"/>
      <c r="BD879" s="651"/>
      <c r="BE879" s="651"/>
      <c r="BF879" s="651"/>
      <c r="BG879" s="651"/>
      <c r="BH879" s="651"/>
      <c r="BI879" s="651"/>
      <c r="BJ879" s="651"/>
      <c r="BK879" s="651"/>
      <c r="BL879" s="651"/>
      <c r="BM879" s="651"/>
      <c r="BN879" s="651"/>
      <c r="BO879" s="651"/>
      <c r="BP879" s="651"/>
      <c r="BQ879" s="651"/>
      <c r="BR879" s="651"/>
      <c r="BS879" s="651"/>
      <c r="BT879" s="651"/>
      <c r="BU879" s="651"/>
      <c r="BV879" s="651"/>
      <c r="BW879" s="651"/>
      <c r="BX879" s="651"/>
      <c r="BY879" s="651"/>
      <c r="BZ879" s="651"/>
      <c r="CA879" s="651"/>
      <c r="CB879" s="651"/>
      <c r="CC879" s="651"/>
      <c r="CD879" s="651"/>
      <c r="CE879" s="651"/>
      <c r="CF879" s="651"/>
      <c r="CG879" s="651"/>
      <c r="CH879" s="651"/>
      <c r="CI879" s="651"/>
      <c r="CJ879" s="651"/>
      <c r="CK879" s="651"/>
      <c r="CL879" s="651"/>
      <c r="CM879" s="651"/>
      <c r="CN879" s="651"/>
      <c r="CO879" s="651"/>
      <c r="CP879" s="651"/>
      <c r="CQ879" s="651"/>
      <c r="CR879" s="651"/>
      <c r="CS879" s="651"/>
      <c r="CT879" s="651"/>
      <c r="CU879" s="651"/>
      <c r="CV879" s="651"/>
      <c r="CW879" s="651"/>
      <c r="CX879" s="651"/>
      <c r="CY879" s="651"/>
      <c r="CZ879" s="651"/>
      <c r="DA879" s="651"/>
      <c r="DB879" s="651"/>
      <c r="DC879" s="651"/>
      <c r="DD879" s="651"/>
      <c r="DE879" s="651"/>
      <c r="DF879" s="651"/>
      <c r="DG879" s="651"/>
      <c r="DH879" s="651"/>
      <c r="DI879" s="651"/>
      <c r="DJ879" s="651"/>
      <c r="DK879" s="651"/>
      <c r="DL879" s="651"/>
      <c r="DM879" s="651"/>
      <c r="DN879" s="651"/>
      <c r="DO879" s="651"/>
      <c r="DP879" s="651"/>
      <c r="DQ879" s="651"/>
      <c r="DR879" s="651"/>
      <c r="DS879" s="651"/>
      <c r="DT879" s="651"/>
      <c r="DU879" s="651"/>
      <c r="DV879" s="651"/>
      <c r="DW879" s="651"/>
      <c r="DX879" s="651"/>
      <c r="DY879" s="651"/>
    </row>
    <row r="880" ht="12.0" customHeight="1">
      <c r="A880" s="651"/>
      <c r="B880" s="651"/>
      <c r="C880" s="651"/>
      <c r="D880" s="651"/>
      <c r="E880" s="651"/>
      <c r="F880" s="651"/>
      <c r="G880" s="651"/>
      <c r="H880" s="651"/>
      <c r="I880" s="651"/>
      <c r="J880" s="651"/>
      <c r="K880" s="651"/>
      <c r="L880" s="651"/>
      <c r="M880" s="651"/>
      <c r="N880" s="651"/>
      <c r="O880" s="651"/>
      <c r="P880" s="651"/>
      <c r="Q880" s="651"/>
      <c r="R880" s="651"/>
      <c r="S880" s="651"/>
      <c r="T880" s="651"/>
      <c r="U880" s="651"/>
      <c r="V880" s="651"/>
      <c r="W880" s="651"/>
      <c r="X880" s="651"/>
      <c r="Y880" s="651"/>
      <c r="Z880" s="651"/>
      <c r="AA880" s="651"/>
      <c r="AB880" s="651"/>
      <c r="AC880" s="651"/>
      <c r="AD880" s="651"/>
      <c r="AE880" s="651"/>
      <c r="AF880" s="651"/>
      <c r="AG880" s="651"/>
      <c r="AH880" s="651"/>
      <c r="AI880" s="651"/>
      <c r="AJ880" s="651"/>
      <c r="AK880" s="651"/>
      <c r="AL880" s="651"/>
      <c r="AM880" s="651"/>
      <c r="AN880" s="651"/>
      <c r="AO880" s="651"/>
      <c r="AP880" s="651"/>
      <c r="AQ880" s="651"/>
      <c r="AR880" s="651"/>
      <c r="AS880" s="651"/>
      <c r="AT880" s="651"/>
      <c r="AU880" s="651"/>
      <c r="AV880" s="651"/>
      <c r="AW880" s="651"/>
      <c r="AX880" s="651"/>
      <c r="AY880" s="651"/>
      <c r="AZ880" s="651"/>
      <c r="BA880" s="651"/>
      <c r="BB880" s="651"/>
      <c r="BC880" s="651"/>
      <c r="BD880" s="651"/>
      <c r="BE880" s="651"/>
      <c r="BF880" s="651"/>
      <c r="BG880" s="651"/>
      <c r="BH880" s="651"/>
      <c r="BI880" s="651"/>
      <c r="BJ880" s="651"/>
      <c r="BK880" s="651"/>
      <c r="BL880" s="651"/>
      <c r="BM880" s="651"/>
      <c r="BN880" s="651"/>
      <c r="BO880" s="651"/>
      <c r="BP880" s="651"/>
      <c r="BQ880" s="651"/>
      <c r="BR880" s="651"/>
      <c r="BS880" s="651"/>
      <c r="BT880" s="651"/>
      <c r="BU880" s="651"/>
      <c r="BV880" s="651"/>
      <c r="BW880" s="651"/>
      <c r="BX880" s="651"/>
      <c r="BY880" s="651"/>
      <c r="BZ880" s="651"/>
      <c r="CA880" s="651"/>
      <c r="CB880" s="651"/>
      <c r="CC880" s="651"/>
      <c r="CD880" s="651"/>
      <c r="CE880" s="651"/>
      <c r="CF880" s="651"/>
      <c r="CG880" s="651"/>
      <c r="CH880" s="651"/>
      <c r="CI880" s="651"/>
      <c r="CJ880" s="651"/>
      <c r="CK880" s="651"/>
      <c r="CL880" s="651"/>
      <c r="CM880" s="651"/>
      <c r="CN880" s="651"/>
      <c r="CO880" s="651"/>
      <c r="CP880" s="651"/>
      <c r="CQ880" s="651"/>
      <c r="CR880" s="651"/>
      <c r="CS880" s="651"/>
      <c r="CT880" s="651"/>
      <c r="CU880" s="651"/>
      <c r="CV880" s="651"/>
      <c r="CW880" s="651"/>
      <c r="CX880" s="651"/>
      <c r="CY880" s="651"/>
      <c r="CZ880" s="651"/>
      <c r="DA880" s="651"/>
      <c r="DB880" s="651"/>
      <c r="DC880" s="651"/>
      <c r="DD880" s="651"/>
      <c r="DE880" s="651"/>
      <c r="DF880" s="651"/>
      <c r="DG880" s="651"/>
      <c r="DH880" s="651"/>
      <c r="DI880" s="651"/>
      <c r="DJ880" s="651"/>
      <c r="DK880" s="651"/>
      <c r="DL880" s="651"/>
      <c r="DM880" s="651"/>
      <c r="DN880" s="651"/>
      <c r="DO880" s="651"/>
      <c r="DP880" s="651"/>
      <c r="DQ880" s="651"/>
      <c r="DR880" s="651"/>
      <c r="DS880" s="651"/>
      <c r="DT880" s="651"/>
      <c r="DU880" s="651"/>
      <c r="DV880" s="651"/>
      <c r="DW880" s="651"/>
      <c r="DX880" s="651"/>
      <c r="DY880" s="651"/>
    </row>
    <row r="881" ht="12.0" customHeight="1">
      <c r="A881" s="651"/>
      <c r="B881" s="651"/>
      <c r="C881" s="651"/>
      <c r="D881" s="651"/>
      <c r="E881" s="651"/>
      <c r="F881" s="651"/>
      <c r="G881" s="651"/>
      <c r="H881" s="651"/>
      <c r="I881" s="651"/>
      <c r="J881" s="651"/>
      <c r="K881" s="651"/>
      <c r="L881" s="651"/>
      <c r="M881" s="651"/>
      <c r="N881" s="651"/>
      <c r="O881" s="651"/>
      <c r="P881" s="651"/>
      <c r="Q881" s="651"/>
      <c r="R881" s="651"/>
      <c r="S881" s="651"/>
      <c r="T881" s="651"/>
      <c r="U881" s="651"/>
      <c r="V881" s="651"/>
      <c r="W881" s="651"/>
      <c r="X881" s="651"/>
      <c r="Y881" s="651"/>
      <c r="Z881" s="651"/>
      <c r="AA881" s="651"/>
      <c r="AB881" s="651"/>
      <c r="AC881" s="651"/>
      <c r="AD881" s="651"/>
      <c r="AE881" s="651"/>
      <c r="AF881" s="651"/>
      <c r="AG881" s="651"/>
      <c r="AH881" s="651"/>
      <c r="AI881" s="651"/>
      <c r="AJ881" s="651"/>
      <c r="AK881" s="651"/>
      <c r="AL881" s="651"/>
      <c r="AM881" s="651"/>
      <c r="AN881" s="651"/>
      <c r="AO881" s="651"/>
      <c r="AP881" s="651"/>
      <c r="AQ881" s="651"/>
      <c r="AR881" s="651"/>
      <c r="AS881" s="651"/>
      <c r="AT881" s="651"/>
      <c r="AU881" s="651"/>
      <c r="AV881" s="651"/>
      <c r="AW881" s="651"/>
      <c r="AX881" s="651"/>
      <c r="AY881" s="651"/>
      <c r="AZ881" s="651"/>
      <c r="BA881" s="651"/>
      <c r="BB881" s="651"/>
      <c r="BC881" s="651"/>
      <c r="BD881" s="651"/>
      <c r="BE881" s="651"/>
      <c r="BF881" s="651"/>
      <c r="BG881" s="651"/>
      <c r="BH881" s="651"/>
      <c r="BI881" s="651"/>
      <c r="BJ881" s="651"/>
      <c r="BK881" s="651"/>
      <c r="BL881" s="651"/>
      <c r="BM881" s="651"/>
      <c r="BN881" s="651"/>
      <c r="BO881" s="651"/>
      <c r="BP881" s="651"/>
      <c r="BQ881" s="651"/>
      <c r="BR881" s="651"/>
      <c r="BS881" s="651"/>
      <c r="BT881" s="651"/>
      <c r="BU881" s="651"/>
      <c r="BV881" s="651"/>
      <c r="BW881" s="651"/>
      <c r="BX881" s="651"/>
      <c r="BY881" s="651"/>
      <c r="BZ881" s="651"/>
      <c r="CA881" s="651"/>
      <c r="CB881" s="651"/>
      <c r="CC881" s="651"/>
      <c r="CD881" s="651"/>
      <c r="CE881" s="651"/>
      <c r="CF881" s="651"/>
      <c r="CG881" s="651"/>
      <c r="CH881" s="651"/>
      <c r="CI881" s="651"/>
      <c r="CJ881" s="651"/>
      <c r="CK881" s="651"/>
      <c r="CL881" s="651"/>
      <c r="CM881" s="651"/>
      <c r="CN881" s="651"/>
      <c r="CO881" s="651"/>
      <c r="CP881" s="651"/>
      <c r="CQ881" s="651"/>
      <c r="CR881" s="651"/>
      <c r="CS881" s="651"/>
      <c r="CT881" s="651"/>
      <c r="CU881" s="651"/>
      <c r="CV881" s="651"/>
      <c r="CW881" s="651"/>
      <c r="CX881" s="651"/>
      <c r="CY881" s="651"/>
      <c r="CZ881" s="651"/>
      <c r="DA881" s="651"/>
      <c r="DB881" s="651"/>
      <c r="DC881" s="651"/>
      <c r="DD881" s="651"/>
      <c r="DE881" s="651"/>
      <c r="DF881" s="651"/>
      <c r="DG881" s="651"/>
      <c r="DH881" s="651"/>
      <c r="DI881" s="651"/>
      <c r="DJ881" s="651"/>
      <c r="DK881" s="651"/>
      <c r="DL881" s="651"/>
      <c r="DM881" s="651"/>
      <c r="DN881" s="651"/>
      <c r="DO881" s="651"/>
      <c r="DP881" s="651"/>
      <c r="DQ881" s="651"/>
      <c r="DR881" s="651"/>
      <c r="DS881" s="651"/>
      <c r="DT881" s="651"/>
      <c r="DU881" s="651"/>
      <c r="DV881" s="651"/>
      <c r="DW881" s="651"/>
      <c r="DX881" s="651"/>
      <c r="DY881" s="651"/>
    </row>
    <row r="882" ht="12.0" customHeight="1">
      <c r="A882" s="651"/>
      <c r="B882" s="651"/>
      <c r="C882" s="651"/>
      <c r="D882" s="651"/>
      <c r="E882" s="651"/>
      <c r="F882" s="651"/>
      <c r="G882" s="651"/>
      <c r="H882" s="651"/>
      <c r="I882" s="651"/>
      <c r="J882" s="651"/>
      <c r="K882" s="651"/>
      <c r="L882" s="651"/>
      <c r="M882" s="651"/>
      <c r="N882" s="651"/>
      <c r="O882" s="651"/>
      <c r="P882" s="651"/>
      <c r="Q882" s="651"/>
      <c r="R882" s="651"/>
      <c r="S882" s="651"/>
      <c r="T882" s="651"/>
      <c r="U882" s="651"/>
      <c r="V882" s="651"/>
      <c r="W882" s="651"/>
      <c r="X882" s="651"/>
      <c r="Y882" s="651"/>
      <c r="Z882" s="651"/>
      <c r="AA882" s="651"/>
      <c r="AB882" s="651"/>
      <c r="AC882" s="651"/>
      <c r="AD882" s="651"/>
      <c r="AE882" s="651"/>
      <c r="AF882" s="651"/>
      <c r="AG882" s="651"/>
      <c r="AH882" s="651"/>
      <c r="AI882" s="651"/>
      <c r="AJ882" s="651"/>
      <c r="AK882" s="651"/>
      <c r="AL882" s="651"/>
      <c r="AM882" s="651"/>
      <c r="AN882" s="651"/>
      <c r="AO882" s="651"/>
      <c r="AP882" s="651"/>
      <c r="AQ882" s="651"/>
      <c r="AR882" s="651"/>
      <c r="AS882" s="651"/>
      <c r="AT882" s="651"/>
      <c r="AU882" s="651"/>
      <c r="AV882" s="651"/>
      <c r="AW882" s="651"/>
      <c r="AX882" s="651"/>
      <c r="AY882" s="651"/>
      <c r="AZ882" s="651"/>
      <c r="BA882" s="651"/>
      <c r="BB882" s="651"/>
      <c r="BC882" s="651"/>
      <c r="BD882" s="651"/>
      <c r="BE882" s="651"/>
      <c r="BF882" s="651"/>
      <c r="BG882" s="651"/>
      <c r="BH882" s="651"/>
      <c r="BI882" s="651"/>
      <c r="BJ882" s="651"/>
      <c r="BK882" s="651"/>
      <c r="BL882" s="651"/>
      <c r="BM882" s="651"/>
      <c r="BN882" s="651"/>
      <c r="BO882" s="651"/>
      <c r="BP882" s="651"/>
      <c r="BQ882" s="651"/>
      <c r="BR882" s="651"/>
      <c r="BS882" s="651"/>
      <c r="BT882" s="651"/>
      <c r="BU882" s="651"/>
      <c r="BV882" s="651"/>
      <c r="BW882" s="651"/>
      <c r="BX882" s="651"/>
      <c r="BY882" s="651"/>
      <c r="BZ882" s="651"/>
      <c r="CA882" s="651"/>
      <c r="CB882" s="651"/>
      <c r="CC882" s="651"/>
      <c r="CD882" s="651"/>
      <c r="CE882" s="651"/>
      <c r="CF882" s="651"/>
      <c r="CG882" s="651"/>
      <c r="CH882" s="651"/>
      <c r="CI882" s="651"/>
      <c r="CJ882" s="651"/>
      <c r="CK882" s="651"/>
      <c r="CL882" s="651"/>
      <c r="CM882" s="651"/>
      <c r="CN882" s="651"/>
      <c r="CO882" s="651"/>
      <c r="CP882" s="651"/>
      <c r="CQ882" s="651"/>
      <c r="CR882" s="651"/>
      <c r="CS882" s="651"/>
      <c r="CT882" s="651"/>
      <c r="CU882" s="651"/>
      <c r="CV882" s="651"/>
      <c r="CW882" s="651"/>
      <c r="CX882" s="651"/>
      <c r="CY882" s="651"/>
      <c r="CZ882" s="651"/>
      <c r="DA882" s="651"/>
      <c r="DB882" s="651"/>
      <c r="DC882" s="651"/>
      <c r="DD882" s="651"/>
      <c r="DE882" s="651"/>
      <c r="DF882" s="651"/>
      <c r="DG882" s="651"/>
      <c r="DH882" s="651"/>
      <c r="DI882" s="651"/>
      <c r="DJ882" s="651"/>
      <c r="DK882" s="651"/>
      <c r="DL882" s="651"/>
      <c r="DM882" s="651"/>
      <c r="DN882" s="651"/>
      <c r="DO882" s="651"/>
      <c r="DP882" s="651"/>
      <c r="DQ882" s="651"/>
      <c r="DR882" s="651"/>
      <c r="DS882" s="651"/>
      <c r="DT882" s="651"/>
      <c r="DU882" s="651"/>
      <c r="DV882" s="651"/>
      <c r="DW882" s="651"/>
      <c r="DX882" s="651"/>
      <c r="DY882" s="651"/>
    </row>
    <row r="883" ht="12.0" customHeight="1">
      <c r="A883" s="651"/>
      <c r="B883" s="651"/>
      <c r="C883" s="651"/>
      <c r="D883" s="651"/>
      <c r="E883" s="651"/>
      <c r="F883" s="651"/>
      <c r="G883" s="651"/>
      <c r="H883" s="651"/>
      <c r="I883" s="651"/>
      <c r="J883" s="651"/>
      <c r="K883" s="651"/>
      <c r="L883" s="651"/>
      <c r="M883" s="651"/>
      <c r="N883" s="651"/>
      <c r="O883" s="651"/>
      <c r="P883" s="651"/>
      <c r="Q883" s="651"/>
      <c r="R883" s="651"/>
      <c r="S883" s="651"/>
      <c r="T883" s="651"/>
      <c r="U883" s="651"/>
      <c r="V883" s="651"/>
      <c r="W883" s="651"/>
      <c r="X883" s="651"/>
      <c r="Y883" s="651"/>
      <c r="Z883" s="651"/>
      <c r="AA883" s="651"/>
      <c r="AB883" s="651"/>
      <c r="AC883" s="651"/>
      <c r="AD883" s="651"/>
      <c r="AE883" s="651"/>
      <c r="AF883" s="651"/>
      <c r="AG883" s="651"/>
      <c r="AH883" s="651"/>
      <c r="AI883" s="651"/>
      <c r="AJ883" s="651"/>
      <c r="AK883" s="651"/>
      <c r="AL883" s="651"/>
      <c r="AM883" s="651"/>
      <c r="AN883" s="651"/>
      <c r="AO883" s="651"/>
      <c r="AP883" s="651"/>
      <c r="AQ883" s="651"/>
      <c r="AR883" s="651"/>
      <c r="AS883" s="651"/>
      <c r="AT883" s="651"/>
      <c r="AU883" s="651"/>
      <c r="AV883" s="651"/>
      <c r="AW883" s="651"/>
      <c r="AX883" s="651"/>
      <c r="AY883" s="651"/>
      <c r="AZ883" s="651"/>
      <c r="BA883" s="651"/>
      <c r="BB883" s="651"/>
      <c r="BC883" s="651"/>
      <c r="BD883" s="651"/>
      <c r="BE883" s="651"/>
      <c r="BF883" s="651"/>
      <c r="BG883" s="651"/>
      <c r="BH883" s="651"/>
      <c r="BI883" s="651"/>
      <c r="BJ883" s="651"/>
      <c r="BK883" s="651"/>
      <c r="BL883" s="651"/>
      <c r="BM883" s="651"/>
      <c r="BN883" s="651"/>
      <c r="BO883" s="651"/>
      <c r="BP883" s="651"/>
      <c r="BQ883" s="651"/>
      <c r="BR883" s="651"/>
      <c r="BS883" s="651"/>
      <c r="BT883" s="651"/>
      <c r="BU883" s="651"/>
      <c r="BV883" s="651"/>
      <c r="BW883" s="651"/>
      <c r="BX883" s="651"/>
      <c r="BY883" s="651"/>
      <c r="BZ883" s="651"/>
      <c r="CA883" s="651"/>
      <c r="CB883" s="651"/>
      <c r="CC883" s="651"/>
      <c r="CD883" s="651"/>
      <c r="CE883" s="651"/>
      <c r="CF883" s="651"/>
      <c r="CG883" s="651"/>
      <c r="CH883" s="651"/>
      <c r="CI883" s="651"/>
      <c r="CJ883" s="651"/>
      <c r="CK883" s="651"/>
      <c r="CL883" s="651"/>
      <c r="CM883" s="651"/>
      <c r="CN883" s="651"/>
      <c r="CO883" s="651"/>
      <c r="CP883" s="651"/>
      <c r="CQ883" s="651"/>
      <c r="CR883" s="651"/>
      <c r="CS883" s="651"/>
      <c r="CT883" s="651"/>
      <c r="CU883" s="651"/>
      <c r="CV883" s="651"/>
      <c r="CW883" s="651"/>
      <c r="CX883" s="651"/>
      <c r="CY883" s="651"/>
      <c r="CZ883" s="651"/>
      <c r="DA883" s="651"/>
      <c r="DB883" s="651"/>
      <c r="DC883" s="651"/>
      <c r="DD883" s="651"/>
      <c r="DE883" s="651"/>
      <c r="DF883" s="651"/>
      <c r="DG883" s="651"/>
      <c r="DH883" s="651"/>
      <c r="DI883" s="651"/>
      <c r="DJ883" s="651"/>
      <c r="DK883" s="651"/>
      <c r="DL883" s="651"/>
      <c r="DM883" s="651"/>
      <c r="DN883" s="651"/>
      <c r="DO883" s="651"/>
      <c r="DP883" s="651"/>
      <c r="DQ883" s="651"/>
      <c r="DR883" s="651"/>
      <c r="DS883" s="651"/>
      <c r="DT883" s="651"/>
      <c r="DU883" s="651"/>
      <c r="DV883" s="651"/>
      <c r="DW883" s="651"/>
      <c r="DX883" s="651"/>
      <c r="DY883" s="651"/>
    </row>
    <row r="884" ht="12.0" customHeight="1">
      <c r="A884" s="651"/>
      <c r="B884" s="651"/>
      <c r="C884" s="651"/>
      <c r="D884" s="651"/>
      <c r="E884" s="651"/>
      <c r="F884" s="651"/>
      <c r="G884" s="651"/>
      <c r="H884" s="651"/>
      <c r="I884" s="651"/>
      <c r="J884" s="651"/>
      <c r="K884" s="651"/>
      <c r="L884" s="651"/>
      <c r="M884" s="651"/>
      <c r="N884" s="651"/>
      <c r="O884" s="651"/>
      <c r="P884" s="651"/>
      <c r="Q884" s="651"/>
      <c r="R884" s="651"/>
      <c r="S884" s="651"/>
      <c r="T884" s="651"/>
      <c r="U884" s="651"/>
      <c r="V884" s="651"/>
      <c r="W884" s="651"/>
      <c r="X884" s="651"/>
      <c r="Y884" s="651"/>
      <c r="Z884" s="651"/>
      <c r="AA884" s="651"/>
      <c r="AB884" s="651"/>
      <c r="AC884" s="651"/>
      <c r="AD884" s="651"/>
      <c r="AE884" s="651"/>
      <c r="AF884" s="651"/>
      <c r="AG884" s="651"/>
      <c r="AH884" s="651"/>
      <c r="AI884" s="651"/>
      <c r="AJ884" s="651"/>
      <c r="AK884" s="651"/>
      <c r="AL884" s="651"/>
      <c r="AM884" s="651"/>
      <c r="AN884" s="651"/>
      <c r="AO884" s="651"/>
      <c r="AP884" s="651"/>
      <c r="AQ884" s="651"/>
      <c r="AR884" s="651"/>
      <c r="AS884" s="651"/>
      <c r="AT884" s="651"/>
      <c r="AU884" s="651"/>
      <c r="AV884" s="651"/>
      <c r="AW884" s="651"/>
      <c r="AX884" s="651"/>
      <c r="AY884" s="651"/>
      <c r="AZ884" s="651"/>
      <c r="BA884" s="651"/>
      <c r="BB884" s="651"/>
      <c r="BC884" s="651"/>
      <c r="BD884" s="651"/>
      <c r="BE884" s="651"/>
      <c r="BF884" s="651"/>
      <c r="BG884" s="651"/>
      <c r="BH884" s="651"/>
      <c r="BI884" s="651"/>
      <c r="BJ884" s="651"/>
      <c r="BK884" s="651"/>
      <c r="BL884" s="651"/>
      <c r="BM884" s="651"/>
      <c r="BN884" s="651"/>
      <c r="BO884" s="651"/>
      <c r="BP884" s="651"/>
      <c r="BQ884" s="651"/>
      <c r="BR884" s="651"/>
      <c r="BS884" s="651"/>
      <c r="BT884" s="651"/>
      <c r="BU884" s="651"/>
      <c r="BV884" s="651"/>
      <c r="BW884" s="651"/>
      <c r="BX884" s="651"/>
      <c r="BY884" s="651"/>
      <c r="BZ884" s="651"/>
      <c r="CA884" s="651"/>
      <c r="CB884" s="651"/>
      <c r="CC884" s="651"/>
      <c r="CD884" s="651"/>
      <c r="CE884" s="651"/>
      <c r="CF884" s="651"/>
      <c r="CG884" s="651"/>
      <c r="CH884" s="651"/>
      <c r="CI884" s="651"/>
      <c r="CJ884" s="651"/>
      <c r="CK884" s="651"/>
      <c r="CL884" s="651"/>
      <c r="CM884" s="651"/>
      <c r="CN884" s="651"/>
      <c r="CO884" s="651"/>
      <c r="CP884" s="651"/>
      <c r="CQ884" s="651"/>
      <c r="CR884" s="651"/>
      <c r="CS884" s="651"/>
      <c r="CT884" s="651"/>
      <c r="CU884" s="651"/>
      <c r="CV884" s="651"/>
      <c r="CW884" s="651"/>
      <c r="CX884" s="651"/>
      <c r="CY884" s="651"/>
      <c r="CZ884" s="651"/>
      <c r="DA884" s="651"/>
      <c r="DB884" s="651"/>
      <c r="DC884" s="651"/>
      <c r="DD884" s="651"/>
      <c r="DE884" s="651"/>
      <c r="DF884" s="651"/>
      <c r="DG884" s="651"/>
      <c r="DH884" s="651"/>
      <c r="DI884" s="651"/>
      <c r="DJ884" s="651"/>
      <c r="DK884" s="651"/>
      <c r="DL884" s="651"/>
      <c r="DM884" s="651"/>
      <c r="DN884" s="651"/>
      <c r="DO884" s="651"/>
      <c r="DP884" s="651"/>
      <c r="DQ884" s="651"/>
      <c r="DR884" s="651"/>
      <c r="DS884" s="651"/>
      <c r="DT884" s="651"/>
      <c r="DU884" s="651"/>
      <c r="DV884" s="651"/>
      <c r="DW884" s="651"/>
      <c r="DX884" s="651"/>
      <c r="DY884" s="651"/>
    </row>
    <row r="885" ht="12.0" customHeight="1">
      <c r="A885" s="651"/>
      <c r="B885" s="651"/>
      <c r="C885" s="651"/>
      <c r="D885" s="651"/>
      <c r="E885" s="651"/>
      <c r="F885" s="651"/>
      <c r="G885" s="651"/>
      <c r="H885" s="651"/>
      <c r="I885" s="651"/>
      <c r="J885" s="651"/>
      <c r="K885" s="651"/>
      <c r="L885" s="651"/>
      <c r="M885" s="651"/>
      <c r="N885" s="651"/>
      <c r="O885" s="651"/>
      <c r="P885" s="651"/>
      <c r="Q885" s="651"/>
      <c r="R885" s="651"/>
      <c r="S885" s="651"/>
      <c r="T885" s="651"/>
      <c r="U885" s="651"/>
      <c r="V885" s="651"/>
      <c r="W885" s="651"/>
      <c r="X885" s="651"/>
      <c r="Y885" s="651"/>
      <c r="Z885" s="651"/>
      <c r="AA885" s="651"/>
      <c r="AB885" s="651"/>
      <c r="AC885" s="651"/>
      <c r="AD885" s="651"/>
      <c r="AE885" s="651"/>
      <c r="AF885" s="651"/>
      <c r="AG885" s="651"/>
      <c r="AH885" s="651"/>
      <c r="AI885" s="651"/>
      <c r="AJ885" s="651"/>
      <c r="AK885" s="651"/>
      <c r="AL885" s="651"/>
      <c r="AM885" s="651"/>
      <c r="AN885" s="651"/>
      <c r="AO885" s="651"/>
      <c r="AP885" s="651"/>
      <c r="AQ885" s="651"/>
      <c r="AR885" s="651"/>
      <c r="AS885" s="651"/>
      <c r="AT885" s="651"/>
      <c r="AU885" s="651"/>
      <c r="AV885" s="651"/>
      <c r="AW885" s="651"/>
      <c r="AX885" s="651"/>
      <c r="AY885" s="651"/>
      <c r="AZ885" s="651"/>
      <c r="BA885" s="651"/>
      <c r="BB885" s="651"/>
      <c r="BC885" s="651"/>
      <c r="BD885" s="651"/>
      <c r="BE885" s="651"/>
      <c r="BF885" s="651"/>
      <c r="BG885" s="651"/>
      <c r="BH885" s="651"/>
      <c r="BI885" s="651"/>
      <c r="BJ885" s="651"/>
      <c r="BK885" s="651"/>
      <c r="BL885" s="651"/>
      <c r="BM885" s="651"/>
      <c r="BN885" s="651"/>
      <c r="BO885" s="651"/>
      <c r="BP885" s="651"/>
      <c r="BQ885" s="651"/>
      <c r="BR885" s="651"/>
      <c r="BS885" s="651"/>
      <c r="BT885" s="651"/>
      <c r="BU885" s="651"/>
      <c r="BV885" s="651"/>
      <c r="BW885" s="651"/>
      <c r="BX885" s="651"/>
      <c r="BY885" s="651"/>
      <c r="BZ885" s="651"/>
      <c r="CA885" s="651"/>
      <c r="CB885" s="651"/>
      <c r="CC885" s="651"/>
      <c r="CD885" s="651"/>
      <c r="CE885" s="651"/>
      <c r="CF885" s="651"/>
      <c r="CG885" s="651"/>
      <c r="CH885" s="651"/>
      <c r="CI885" s="651"/>
      <c r="CJ885" s="651"/>
      <c r="CK885" s="651"/>
      <c r="CL885" s="651"/>
      <c r="CM885" s="651"/>
      <c r="CN885" s="651"/>
      <c r="CO885" s="651"/>
      <c r="CP885" s="651"/>
      <c r="CQ885" s="651"/>
      <c r="CR885" s="651"/>
      <c r="CS885" s="651"/>
      <c r="CT885" s="651"/>
      <c r="CU885" s="651"/>
      <c r="CV885" s="651"/>
      <c r="CW885" s="651"/>
      <c r="CX885" s="651"/>
      <c r="CY885" s="651"/>
      <c r="CZ885" s="651"/>
      <c r="DA885" s="651"/>
      <c r="DB885" s="651"/>
      <c r="DC885" s="651"/>
      <c r="DD885" s="651"/>
      <c r="DE885" s="651"/>
      <c r="DF885" s="651"/>
      <c r="DG885" s="651"/>
      <c r="DH885" s="651"/>
      <c r="DI885" s="651"/>
      <c r="DJ885" s="651"/>
      <c r="DK885" s="651"/>
      <c r="DL885" s="651"/>
      <c r="DM885" s="651"/>
      <c r="DN885" s="651"/>
      <c r="DO885" s="651"/>
      <c r="DP885" s="651"/>
      <c r="DQ885" s="651"/>
      <c r="DR885" s="651"/>
      <c r="DS885" s="651"/>
      <c r="DT885" s="651"/>
      <c r="DU885" s="651"/>
      <c r="DV885" s="651"/>
      <c r="DW885" s="651"/>
      <c r="DX885" s="651"/>
      <c r="DY885" s="651"/>
    </row>
    <row r="886" ht="12.0" customHeight="1">
      <c r="A886" s="651"/>
      <c r="B886" s="651"/>
      <c r="C886" s="651"/>
      <c r="D886" s="651"/>
      <c r="E886" s="651"/>
      <c r="F886" s="651"/>
      <c r="G886" s="651"/>
      <c r="H886" s="651"/>
      <c r="I886" s="651"/>
      <c r="J886" s="651"/>
      <c r="K886" s="651"/>
      <c r="L886" s="651"/>
      <c r="M886" s="651"/>
      <c r="N886" s="651"/>
      <c r="O886" s="651"/>
      <c r="P886" s="651"/>
      <c r="Q886" s="651"/>
      <c r="R886" s="651"/>
      <c r="S886" s="651"/>
      <c r="T886" s="651"/>
      <c r="U886" s="651"/>
      <c r="V886" s="651"/>
      <c r="W886" s="651"/>
      <c r="X886" s="651"/>
      <c r="Y886" s="651"/>
      <c r="Z886" s="651"/>
      <c r="AA886" s="651"/>
      <c r="AB886" s="651"/>
      <c r="AC886" s="651"/>
      <c r="AD886" s="651"/>
      <c r="AE886" s="651"/>
      <c r="AF886" s="651"/>
      <c r="AG886" s="651"/>
      <c r="AH886" s="651"/>
      <c r="AI886" s="651"/>
      <c r="AJ886" s="651"/>
      <c r="AK886" s="651"/>
      <c r="AL886" s="651"/>
      <c r="AM886" s="651"/>
      <c r="AN886" s="651"/>
      <c r="AO886" s="651"/>
      <c r="AP886" s="651"/>
      <c r="AQ886" s="651"/>
      <c r="AR886" s="651"/>
      <c r="AS886" s="651"/>
      <c r="AT886" s="651"/>
      <c r="AU886" s="651"/>
      <c r="AV886" s="651"/>
      <c r="AW886" s="651"/>
      <c r="AX886" s="651"/>
      <c r="AY886" s="651"/>
      <c r="AZ886" s="651"/>
      <c r="BA886" s="651"/>
      <c r="BB886" s="651"/>
      <c r="BC886" s="651"/>
      <c r="BD886" s="651"/>
      <c r="BE886" s="651"/>
      <c r="BF886" s="651"/>
      <c r="BG886" s="651"/>
      <c r="BH886" s="651"/>
      <c r="BI886" s="651"/>
      <c r="BJ886" s="651"/>
      <c r="BK886" s="651"/>
      <c r="BL886" s="651"/>
      <c r="BM886" s="651"/>
      <c r="BN886" s="651"/>
      <c r="BO886" s="651"/>
      <c r="BP886" s="651"/>
      <c r="BQ886" s="651"/>
      <c r="BR886" s="651"/>
      <c r="BS886" s="651"/>
      <c r="BT886" s="651"/>
      <c r="BU886" s="651"/>
      <c r="BV886" s="651"/>
      <c r="BW886" s="651"/>
      <c r="BX886" s="651"/>
      <c r="BY886" s="651"/>
      <c r="BZ886" s="651"/>
      <c r="CA886" s="651"/>
      <c r="CB886" s="651"/>
      <c r="CC886" s="651"/>
      <c r="CD886" s="651"/>
      <c r="CE886" s="651"/>
      <c r="CF886" s="651"/>
      <c r="CG886" s="651"/>
      <c r="CH886" s="651"/>
      <c r="CI886" s="651"/>
      <c r="CJ886" s="651"/>
      <c r="CK886" s="651"/>
      <c r="CL886" s="651"/>
      <c r="CM886" s="651"/>
      <c r="CN886" s="651"/>
      <c r="CO886" s="651"/>
      <c r="CP886" s="651"/>
      <c r="CQ886" s="651"/>
      <c r="CR886" s="651"/>
      <c r="CS886" s="651"/>
      <c r="CT886" s="651"/>
      <c r="CU886" s="651"/>
      <c r="CV886" s="651"/>
      <c r="CW886" s="651"/>
      <c r="CX886" s="651"/>
      <c r="CY886" s="651"/>
      <c r="CZ886" s="651"/>
      <c r="DA886" s="651"/>
      <c r="DB886" s="651"/>
      <c r="DC886" s="651"/>
      <c r="DD886" s="651"/>
      <c r="DE886" s="651"/>
      <c r="DF886" s="651"/>
      <c r="DG886" s="651"/>
      <c r="DH886" s="651"/>
      <c r="DI886" s="651"/>
      <c r="DJ886" s="651"/>
      <c r="DK886" s="651"/>
      <c r="DL886" s="651"/>
      <c r="DM886" s="651"/>
      <c r="DN886" s="651"/>
      <c r="DO886" s="651"/>
      <c r="DP886" s="651"/>
      <c r="DQ886" s="651"/>
      <c r="DR886" s="651"/>
      <c r="DS886" s="651"/>
      <c r="DT886" s="651"/>
      <c r="DU886" s="651"/>
      <c r="DV886" s="651"/>
      <c r="DW886" s="651"/>
      <c r="DX886" s="651"/>
      <c r="DY886" s="651"/>
    </row>
    <row r="887" ht="12.0" customHeight="1">
      <c r="A887" s="651"/>
      <c r="B887" s="651"/>
      <c r="C887" s="651"/>
      <c r="D887" s="651"/>
      <c r="E887" s="651"/>
      <c r="F887" s="651"/>
      <c r="G887" s="651"/>
      <c r="H887" s="651"/>
      <c r="I887" s="651"/>
      <c r="J887" s="651"/>
      <c r="K887" s="651"/>
      <c r="L887" s="651"/>
      <c r="M887" s="651"/>
      <c r="N887" s="651"/>
      <c r="O887" s="651"/>
      <c r="P887" s="651"/>
      <c r="Q887" s="651"/>
      <c r="R887" s="651"/>
      <c r="S887" s="651"/>
      <c r="T887" s="651"/>
      <c r="U887" s="651"/>
      <c r="V887" s="651"/>
      <c r="W887" s="651"/>
      <c r="X887" s="651"/>
      <c r="Y887" s="651"/>
      <c r="Z887" s="651"/>
      <c r="AA887" s="651"/>
      <c r="AB887" s="651"/>
      <c r="AC887" s="651"/>
      <c r="AD887" s="651"/>
      <c r="AE887" s="651"/>
      <c r="AF887" s="651"/>
      <c r="AG887" s="651"/>
      <c r="AH887" s="651"/>
      <c r="AI887" s="651"/>
      <c r="AJ887" s="651"/>
      <c r="AK887" s="651"/>
      <c r="AL887" s="651"/>
      <c r="AM887" s="651"/>
      <c r="AN887" s="651"/>
      <c r="AO887" s="651"/>
      <c r="AP887" s="651"/>
      <c r="AQ887" s="651"/>
      <c r="AR887" s="651"/>
      <c r="AS887" s="651"/>
      <c r="AT887" s="651"/>
      <c r="AU887" s="651"/>
      <c r="AV887" s="651"/>
      <c r="AW887" s="651"/>
      <c r="AX887" s="651"/>
      <c r="AY887" s="651"/>
      <c r="AZ887" s="651"/>
      <c r="BA887" s="651"/>
      <c r="BB887" s="651"/>
      <c r="BC887" s="651"/>
      <c r="BD887" s="651"/>
      <c r="BE887" s="651"/>
      <c r="BF887" s="651"/>
      <c r="BG887" s="651"/>
      <c r="BH887" s="651"/>
      <c r="BI887" s="651"/>
      <c r="BJ887" s="651"/>
      <c r="BK887" s="651"/>
      <c r="BL887" s="651"/>
      <c r="BM887" s="651"/>
      <c r="BN887" s="651"/>
      <c r="BO887" s="651"/>
      <c r="BP887" s="651"/>
      <c r="BQ887" s="651"/>
      <c r="BR887" s="651"/>
      <c r="BS887" s="651"/>
      <c r="BT887" s="651"/>
      <c r="BU887" s="651"/>
      <c r="BV887" s="651"/>
      <c r="BW887" s="651"/>
      <c r="BX887" s="651"/>
      <c r="BY887" s="651"/>
      <c r="BZ887" s="651"/>
      <c r="CA887" s="651"/>
      <c r="CB887" s="651"/>
      <c r="CC887" s="651"/>
      <c r="CD887" s="651"/>
      <c r="CE887" s="651"/>
      <c r="CF887" s="651"/>
      <c r="CG887" s="651"/>
      <c r="CH887" s="651"/>
      <c r="CI887" s="651"/>
      <c r="CJ887" s="651"/>
      <c r="CK887" s="651"/>
      <c r="CL887" s="651"/>
      <c r="CM887" s="651"/>
      <c r="CN887" s="651"/>
      <c r="CO887" s="651"/>
      <c r="CP887" s="651"/>
      <c r="CQ887" s="651"/>
      <c r="CR887" s="651"/>
      <c r="CS887" s="651"/>
      <c r="CT887" s="651"/>
      <c r="CU887" s="651"/>
      <c r="CV887" s="651"/>
      <c r="CW887" s="651"/>
      <c r="CX887" s="651"/>
      <c r="CY887" s="651"/>
      <c r="CZ887" s="651"/>
      <c r="DA887" s="651"/>
      <c r="DB887" s="651"/>
      <c r="DC887" s="651"/>
      <c r="DD887" s="651"/>
      <c r="DE887" s="651"/>
      <c r="DF887" s="651"/>
      <c r="DG887" s="651"/>
      <c r="DH887" s="651"/>
      <c r="DI887" s="651"/>
      <c r="DJ887" s="651"/>
      <c r="DK887" s="651"/>
      <c r="DL887" s="651"/>
      <c r="DM887" s="651"/>
      <c r="DN887" s="651"/>
      <c r="DO887" s="651"/>
      <c r="DP887" s="651"/>
      <c r="DQ887" s="651"/>
      <c r="DR887" s="651"/>
      <c r="DS887" s="651"/>
      <c r="DT887" s="651"/>
      <c r="DU887" s="651"/>
      <c r="DV887" s="651"/>
      <c r="DW887" s="651"/>
      <c r="DX887" s="651"/>
      <c r="DY887" s="651"/>
    </row>
    <row r="888" ht="12.0" customHeight="1">
      <c r="A888" s="651"/>
      <c r="B888" s="651"/>
      <c r="C888" s="651"/>
      <c r="D888" s="651"/>
      <c r="E888" s="651"/>
      <c r="F888" s="651"/>
      <c r="G888" s="651"/>
      <c r="H888" s="651"/>
      <c r="I888" s="651"/>
      <c r="J888" s="651"/>
      <c r="K888" s="651"/>
      <c r="L888" s="651"/>
      <c r="M888" s="651"/>
      <c r="N888" s="651"/>
      <c r="O888" s="651"/>
      <c r="P888" s="651"/>
      <c r="Q888" s="651"/>
      <c r="R888" s="651"/>
      <c r="S888" s="651"/>
      <c r="T888" s="651"/>
      <c r="U888" s="651"/>
      <c r="V888" s="651"/>
      <c r="W888" s="651"/>
      <c r="X888" s="651"/>
      <c r="Y888" s="651"/>
      <c r="Z888" s="651"/>
      <c r="AA888" s="651"/>
      <c r="AB888" s="651"/>
      <c r="AC888" s="651"/>
      <c r="AD888" s="651"/>
      <c r="AE888" s="651"/>
      <c r="AF888" s="651"/>
      <c r="AG888" s="651"/>
      <c r="AH888" s="651"/>
      <c r="AI888" s="651"/>
      <c r="AJ888" s="651"/>
      <c r="AK888" s="651"/>
      <c r="AL888" s="651"/>
      <c r="AM888" s="651"/>
      <c r="AN888" s="651"/>
      <c r="AO888" s="651"/>
      <c r="AP888" s="651"/>
      <c r="AQ888" s="651"/>
      <c r="AR888" s="651"/>
      <c r="AS888" s="651"/>
      <c r="AT888" s="651"/>
      <c r="AU888" s="651"/>
      <c r="AV888" s="651"/>
      <c r="AW888" s="651"/>
      <c r="AX888" s="651"/>
      <c r="AY888" s="651"/>
      <c r="AZ888" s="651"/>
      <c r="BA888" s="651"/>
      <c r="BB888" s="651"/>
      <c r="BC888" s="651"/>
      <c r="BD888" s="651"/>
      <c r="BE888" s="651"/>
      <c r="BF888" s="651"/>
      <c r="BG888" s="651"/>
      <c r="BH888" s="651"/>
      <c r="BI888" s="651"/>
      <c r="BJ888" s="651"/>
      <c r="BK888" s="651"/>
      <c r="BL888" s="651"/>
      <c r="BM888" s="651"/>
      <c r="BN888" s="651"/>
      <c r="BO888" s="651"/>
      <c r="BP888" s="651"/>
      <c r="BQ888" s="651"/>
      <c r="BR888" s="651"/>
      <c r="BS888" s="651"/>
      <c r="BT888" s="651"/>
      <c r="BU888" s="651"/>
      <c r="BV888" s="651"/>
      <c r="BW888" s="651"/>
      <c r="BX888" s="651"/>
      <c r="BY888" s="651"/>
      <c r="BZ888" s="651"/>
      <c r="CA888" s="651"/>
      <c r="CB888" s="651"/>
      <c r="CC888" s="651"/>
      <c r="CD888" s="651"/>
      <c r="CE888" s="651"/>
      <c r="CF888" s="651"/>
      <c r="CG888" s="651"/>
      <c r="CH888" s="651"/>
      <c r="CI888" s="651"/>
      <c r="CJ888" s="651"/>
      <c r="CK888" s="651"/>
      <c r="CL888" s="651"/>
      <c r="CM888" s="651"/>
      <c r="CN888" s="651"/>
      <c r="CO888" s="651"/>
      <c r="CP888" s="651"/>
      <c r="CQ888" s="651"/>
      <c r="CR888" s="651"/>
      <c r="CS888" s="651"/>
      <c r="CT888" s="651"/>
      <c r="CU888" s="651"/>
      <c r="CV888" s="651"/>
      <c r="CW888" s="651"/>
      <c r="CX888" s="651"/>
      <c r="CY888" s="651"/>
      <c r="CZ888" s="651"/>
      <c r="DA888" s="651"/>
      <c r="DB888" s="651"/>
      <c r="DC888" s="651"/>
      <c r="DD888" s="651"/>
      <c r="DE888" s="651"/>
      <c r="DF888" s="651"/>
      <c r="DG888" s="651"/>
      <c r="DH888" s="651"/>
      <c r="DI888" s="651"/>
      <c r="DJ888" s="651"/>
      <c r="DK888" s="651"/>
      <c r="DL888" s="651"/>
      <c r="DM888" s="651"/>
      <c r="DN888" s="651"/>
      <c r="DO888" s="651"/>
      <c r="DP888" s="651"/>
      <c r="DQ888" s="651"/>
      <c r="DR888" s="651"/>
      <c r="DS888" s="651"/>
      <c r="DT888" s="651"/>
      <c r="DU888" s="651"/>
      <c r="DV888" s="651"/>
      <c r="DW888" s="651"/>
      <c r="DX888" s="651"/>
      <c r="DY888" s="651"/>
    </row>
    <row r="889" ht="12.0" customHeight="1">
      <c r="A889" s="651"/>
      <c r="B889" s="651"/>
      <c r="C889" s="651"/>
      <c r="D889" s="651"/>
      <c r="E889" s="651"/>
      <c r="F889" s="651"/>
      <c r="G889" s="651"/>
      <c r="H889" s="651"/>
      <c r="I889" s="651"/>
      <c r="J889" s="651"/>
      <c r="K889" s="651"/>
      <c r="L889" s="651"/>
      <c r="M889" s="651"/>
      <c r="N889" s="651"/>
      <c r="O889" s="651"/>
      <c r="P889" s="651"/>
      <c r="Q889" s="651"/>
      <c r="R889" s="651"/>
      <c r="S889" s="651"/>
      <c r="T889" s="651"/>
      <c r="U889" s="651"/>
      <c r="V889" s="651"/>
      <c r="W889" s="651"/>
      <c r="X889" s="651"/>
      <c r="Y889" s="651"/>
      <c r="Z889" s="651"/>
      <c r="AA889" s="651"/>
      <c r="AB889" s="651"/>
      <c r="AC889" s="651"/>
      <c r="AD889" s="651"/>
      <c r="AE889" s="651"/>
      <c r="AF889" s="651"/>
      <c r="AG889" s="651"/>
      <c r="AH889" s="651"/>
      <c r="AI889" s="651"/>
      <c r="AJ889" s="651"/>
      <c r="AK889" s="651"/>
      <c r="AL889" s="651"/>
      <c r="AM889" s="651"/>
      <c r="AN889" s="651"/>
      <c r="AO889" s="651"/>
      <c r="AP889" s="651"/>
      <c r="AQ889" s="651"/>
      <c r="AR889" s="651"/>
      <c r="AS889" s="651"/>
      <c r="AT889" s="651"/>
      <c r="AU889" s="651"/>
      <c r="AV889" s="651"/>
      <c r="AW889" s="651"/>
      <c r="AX889" s="651"/>
      <c r="AY889" s="651"/>
      <c r="AZ889" s="651"/>
      <c r="BA889" s="651"/>
      <c r="BB889" s="651"/>
      <c r="BC889" s="651"/>
      <c r="BD889" s="651"/>
      <c r="BE889" s="651"/>
      <c r="BF889" s="651"/>
      <c r="BG889" s="651"/>
      <c r="BH889" s="651"/>
      <c r="BI889" s="651"/>
      <c r="BJ889" s="651"/>
      <c r="BK889" s="651"/>
      <c r="BL889" s="651"/>
      <c r="BM889" s="651"/>
      <c r="BN889" s="651"/>
      <c r="BO889" s="651"/>
      <c r="BP889" s="651"/>
      <c r="BQ889" s="651"/>
      <c r="BR889" s="651"/>
      <c r="BS889" s="651"/>
      <c r="BT889" s="651"/>
      <c r="BU889" s="651"/>
      <c r="BV889" s="651"/>
      <c r="BW889" s="651"/>
      <c r="BX889" s="651"/>
      <c r="BY889" s="651"/>
      <c r="BZ889" s="651"/>
      <c r="CA889" s="651"/>
      <c r="CB889" s="651"/>
      <c r="CC889" s="651"/>
      <c r="CD889" s="651"/>
      <c r="CE889" s="651"/>
      <c r="CF889" s="651"/>
      <c r="CG889" s="651"/>
      <c r="CH889" s="651"/>
      <c r="CI889" s="651"/>
      <c r="CJ889" s="651"/>
      <c r="CK889" s="651"/>
      <c r="CL889" s="651"/>
      <c r="CM889" s="651"/>
      <c r="CN889" s="651"/>
      <c r="CO889" s="651"/>
      <c r="CP889" s="651"/>
      <c r="CQ889" s="651"/>
      <c r="CR889" s="651"/>
      <c r="CS889" s="651"/>
      <c r="CT889" s="651"/>
      <c r="CU889" s="651"/>
      <c r="CV889" s="651"/>
      <c r="CW889" s="651"/>
      <c r="CX889" s="651"/>
      <c r="CY889" s="651"/>
      <c r="CZ889" s="651"/>
      <c r="DA889" s="651"/>
      <c r="DB889" s="651"/>
      <c r="DC889" s="651"/>
      <c r="DD889" s="651"/>
      <c r="DE889" s="651"/>
      <c r="DF889" s="651"/>
      <c r="DG889" s="651"/>
      <c r="DH889" s="651"/>
      <c r="DI889" s="651"/>
      <c r="DJ889" s="651"/>
      <c r="DK889" s="651"/>
      <c r="DL889" s="651"/>
      <c r="DM889" s="651"/>
      <c r="DN889" s="651"/>
      <c r="DO889" s="651"/>
      <c r="DP889" s="651"/>
      <c r="DQ889" s="651"/>
      <c r="DR889" s="651"/>
      <c r="DS889" s="651"/>
      <c r="DT889" s="651"/>
      <c r="DU889" s="651"/>
      <c r="DV889" s="651"/>
      <c r="DW889" s="651"/>
      <c r="DX889" s="651"/>
      <c r="DY889" s="651"/>
    </row>
    <row r="890" ht="12.0" customHeight="1">
      <c r="A890" s="651"/>
      <c r="B890" s="651"/>
      <c r="C890" s="651"/>
      <c r="D890" s="651"/>
      <c r="E890" s="651"/>
      <c r="F890" s="651"/>
      <c r="G890" s="651"/>
      <c r="H890" s="651"/>
      <c r="I890" s="651"/>
      <c r="J890" s="651"/>
      <c r="K890" s="651"/>
      <c r="L890" s="651"/>
      <c r="M890" s="651"/>
      <c r="N890" s="651"/>
      <c r="O890" s="651"/>
      <c r="P890" s="651"/>
      <c r="Q890" s="651"/>
      <c r="R890" s="651"/>
      <c r="S890" s="651"/>
      <c r="T890" s="651"/>
      <c r="U890" s="651"/>
      <c r="V890" s="651"/>
      <c r="W890" s="651"/>
      <c r="X890" s="651"/>
      <c r="Y890" s="651"/>
      <c r="Z890" s="651"/>
      <c r="AA890" s="651"/>
      <c r="AB890" s="651"/>
      <c r="AC890" s="651"/>
      <c r="AD890" s="651"/>
      <c r="AE890" s="651"/>
      <c r="AF890" s="651"/>
      <c r="AG890" s="651"/>
      <c r="AH890" s="651"/>
      <c r="AI890" s="651"/>
      <c r="AJ890" s="651"/>
      <c r="AK890" s="651"/>
      <c r="AL890" s="651"/>
      <c r="AM890" s="651"/>
      <c r="AN890" s="651"/>
      <c r="AO890" s="651"/>
      <c r="AP890" s="651"/>
      <c r="AQ890" s="651"/>
      <c r="AR890" s="651"/>
      <c r="AS890" s="651"/>
      <c r="AT890" s="651"/>
      <c r="AU890" s="651"/>
      <c r="AV890" s="651"/>
      <c r="AW890" s="651"/>
      <c r="AX890" s="651"/>
      <c r="AY890" s="651"/>
      <c r="AZ890" s="651"/>
      <c r="BA890" s="651"/>
      <c r="BB890" s="651"/>
      <c r="BC890" s="651"/>
      <c r="BD890" s="651"/>
      <c r="BE890" s="651"/>
      <c r="BF890" s="651"/>
      <c r="BG890" s="651"/>
      <c r="BH890" s="651"/>
      <c r="BI890" s="651"/>
      <c r="BJ890" s="651"/>
      <c r="BK890" s="651"/>
      <c r="BL890" s="651"/>
      <c r="BM890" s="651"/>
      <c r="BN890" s="651"/>
      <c r="BO890" s="651"/>
      <c r="BP890" s="651"/>
      <c r="BQ890" s="651"/>
      <c r="BR890" s="651"/>
      <c r="BS890" s="651"/>
      <c r="BT890" s="651"/>
      <c r="BU890" s="651"/>
      <c r="BV890" s="651"/>
      <c r="BW890" s="651"/>
      <c r="BX890" s="651"/>
      <c r="BY890" s="651"/>
      <c r="BZ890" s="651"/>
      <c r="CA890" s="651"/>
      <c r="CB890" s="651"/>
      <c r="CC890" s="651"/>
      <c r="CD890" s="651"/>
      <c r="CE890" s="651"/>
      <c r="CF890" s="651"/>
      <c r="CG890" s="651"/>
      <c r="CH890" s="651"/>
      <c r="CI890" s="651"/>
      <c r="CJ890" s="651"/>
      <c r="CK890" s="651"/>
      <c r="CL890" s="651"/>
      <c r="CM890" s="651"/>
      <c r="CN890" s="651"/>
      <c r="CO890" s="651"/>
      <c r="CP890" s="651"/>
      <c r="CQ890" s="651"/>
      <c r="CR890" s="651"/>
      <c r="CS890" s="651"/>
      <c r="CT890" s="651"/>
      <c r="CU890" s="651"/>
      <c r="CV890" s="651"/>
      <c r="CW890" s="651"/>
      <c r="CX890" s="651"/>
      <c r="CY890" s="651"/>
      <c r="CZ890" s="651"/>
      <c r="DA890" s="651"/>
      <c r="DB890" s="651"/>
      <c r="DC890" s="651"/>
      <c r="DD890" s="651"/>
      <c r="DE890" s="651"/>
      <c r="DF890" s="651"/>
      <c r="DG890" s="651"/>
      <c r="DH890" s="651"/>
      <c r="DI890" s="651"/>
      <c r="DJ890" s="651"/>
      <c r="DK890" s="651"/>
      <c r="DL890" s="651"/>
      <c r="DM890" s="651"/>
      <c r="DN890" s="651"/>
      <c r="DO890" s="651"/>
      <c r="DP890" s="651"/>
      <c r="DQ890" s="651"/>
      <c r="DR890" s="651"/>
      <c r="DS890" s="651"/>
      <c r="DT890" s="651"/>
      <c r="DU890" s="651"/>
      <c r="DV890" s="651"/>
      <c r="DW890" s="651"/>
      <c r="DX890" s="651"/>
      <c r="DY890" s="651"/>
    </row>
    <row r="891" ht="12.0" customHeight="1">
      <c r="A891" s="651"/>
      <c r="B891" s="651"/>
      <c r="C891" s="651"/>
      <c r="D891" s="651"/>
      <c r="E891" s="651"/>
      <c r="F891" s="651"/>
      <c r="G891" s="651"/>
      <c r="H891" s="651"/>
      <c r="I891" s="651"/>
      <c r="J891" s="651"/>
      <c r="K891" s="651"/>
      <c r="L891" s="651"/>
      <c r="M891" s="651"/>
      <c r="N891" s="651"/>
      <c r="O891" s="651"/>
      <c r="P891" s="651"/>
      <c r="Q891" s="651"/>
      <c r="R891" s="651"/>
      <c r="S891" s="651"/>
      <c r="T891" s="651"/>
      <c r="U891" s="651"/>
      <c r="V891" s="651"/>
      <c r="W891" s="651"/>
      <c r="X891" s="651"/>
      <c r="Y891" s="651"/>
      <c r="Z891" s="651"/>
      <c r="AA891" s="651"/>
      <c r="AB891" s="651"/>
      <c r="AC891" s="651"/>
      <c r="AD891" s="651"/>
      <c r="AE891" s="651"/>
      <c r="AF891" s="651"/>
      <c r="AG891" s="651"/>
      <c r="AH891" s="651"/>
      <c r="AI891" s="651"/>
      <c r="AJ891" s="651"/>
      <c r="AK891" s="651"/>
      <c r="AL891" s="651"/>
      <c r="AM891" s="651"/>
      <c r="AN891" s="651"/>
      <c r="AO891" s="651"/>
      <c r="AP891" s="651"/>
      <c r="AQ891" s="651"/>
      <c r="AR891" s="651"/>
      <c r="AS891" s="651"/>
      <c r="AT891" s="651"/>
      <c r="AU891" s="651"/>
      <c r="AV891" s="651"/>
      <c r="AW891" s="651"/>
      <c r="AX891" s="651"/>
      <c r="AY891" s="651"/>
      <c r="AZ891" s="651"/>
      <c r="BA891" s="651"/>
      <c r="BB891" s="651"/>
      <c r="BC891" s="651"/>
      <c r="BD891" s="651"/>
      <c r="BE891" s="651"/>
      <c r="BF891" s="651"/>
      <c r="BG891" s="651"/>
      <c r="BH891" s="651"/>
      <c r="BI891" s="651"/>
      <c r="BJ891" s="651"/>
      <c r="BK891" s="651"/>
      <c r="BL891" s="651"/>
      <c r="BM891" s="651"/>
      <c r="BN891" s="651"/>
      <c r="BO891" s="651"/>
      <c r="BP891" s="651"/>
      <c r="BQ891" s="651"/>
      <c r="BR891" s="651"/>
      <c r="BS891" s="651"/>
      <c r="BT891" s="651"/>
      <c r="BU891" s="651"/>
      <c r="BV891" s="651"/>
      <c r="BW891" s="651"/>
      <c r="BX891" s="651"/>
      <c r="BY891" s="651"/>
      <c r="BZ891" s="651"/>
      <c r="CA891" s="651"/>
      <c r="CB891" s="651"/>
      <c r="CC891" s="651"/>
      <c r="CD891" s="651"/>
      <c r="CE891" s="651"/>
      <c r="CF891" s="651"/>
      <c r="CG891" s="651"/>
      <c r="CH891" s="651"/>
      <c r="CI891" s="651"/>
      <c r="CJ891" s="651"/>
      <c r="CK891" s="651"/>
      <c r="CL891" s="651"/>
      <c r="CM891" s="651"/>
      <c r="CN891" s="651"/>
      <c r="CO891" s="651"/>
      <c r="CP891" s="651"/>
      <c r="CQ891" s="651"/>
      <c r="CR891" s="651"/>
      <c r="CS891" s="651"/>
      <c r="CT891" s="651"/>
      <c r="CU891" s="651"/>
      <c r="CV891" s="651"/>
      <c r="CW891" s="651"/>
      <c r="CX891" s="651"/>
      <c r="CY891" s="651"/>
      <c r="CZ891" s="651"/>
      <c r="DA891" s="651"/>
      <c r="DB891" s="651"/>
      <c r="DC891" s="651"/>
      <c r="DD891" s="651"/>
      <c r="DE891" s="651"/>
      <c r="DF891" s="651"/>
      <c r="DG891" s="651"/>
      <c r="DH891" s="651"/>
      <c r="DI891" s="651"/>
      <c r="DJ891" s="651"/>
      <c r="DK891" s="651"/>
      <c r="DL891" s="651"/>
      <c r="DM891" s="651"/>
      <c r="DN891" s="651"/>
      <c r="DO891" s="651"/>
      <c r="DP891" s="651"/>
      <c r="DQ891" s="651"/>
      <c r="DR891" s="651"/>
      <c r="DS891" s="651"/>
      <c r="DT891" s="651"/>
      <c r="DU891" s="651"/>
      <c r="DV891" s="651"/>
      <c r="DW891" s="651"/>
      <c r="DX891" s="651"/>
      <c r="DY891" s="651"/>
    </row>
    <row r="892" ht="12.0" customHeight="1">
      <c r="A892" s="651"/>
      <c r="B892" s="651"/>
      <c r="C892" s="651"/>
      <c r="D892" s="651"/>
      <c r="E892" s="651"/>
      <c r="F892" s="651"/>
      <c r="G892" s="651"/>
      <c r="H892" s="651"/>
      <c r="I892" s="651"/>
      <c r="J892" s="651"/>
      <c r="K892" s="651"/>
      <c r="L892" s="651"/>
      <c r="M892" s="651"/>
      <c r="N892" s="651"/>
      <c r="O892" s="651"/>
      <c r="P892" s="651"/>
      <c r="Q892" s="651"/>
      <c r="R892" s="651"/>
      <c r="S892" s="651"/>
      <c r="T892" s="651"/>
      <c r="U892" s="651"/>
      <c r="V892" s="651"/>
      <c r="W892" s="651"/>
      <c r="X892" s="651"/>
      <c r="Y892" s="651"/>
      <c r="Z892" s="651"/>
      <c r="AA892" s="651"/>
      <c r="AB892" s="651"/>
      <c r="AC892" s="651"/>
      <c r="AD892" s="651"/>
      <c r="AE892" s="651"/>
      <c r="AF892" s="651"/>
      <c r="AG892" s="651"/>
      <c r="AH892" s="651"/>
      <c r="AI892" s="651"/>
      <c r="AJ892" s="651"/>
      <c r="AK892" s="651"/>
      <c r="AL892" s="651"/>
      <c r="AM892" s="651"/>
      <c r="AN892" s="651"/>
      <c r="AO892" s="651"/>
      <c r="AP892" s="651"/>
      <c r="AQ892" s="651"/>
      <c r="AR892" s="651"/>
      <c r="AS892" s="651"/>
      <c r="AT892" s="651"/>
      <c r="AU892" s="651"/>
      <c r="AV892" s="651"/>
      <c r="AW892" s="651"/>
      <c r="AX892" s="651"/>
      <c r="AY892" s="651"/>
      <c r="AZ892" s="651"/>
      <c r="BA892" s="651"/>
      <c r="BB892" s="651"/>
      <c r="BC892" s="651"/>
      <c r="BD892" s="651"/>
      <c r="BE892" s="651"/>
      <c r="BF892" s="651"/>
      <c r="BG892" s="651"/>
      <c r="BH892" s="651"/>
      <c r="BI892" s="651"/>
      <c r="BJ892" s="651"/>
      <c r="BK892" s="651"/>
      <c r="BL892" s="651"/>
      <c r="BM892" s="651"/>
      <c r="BN892" s="651"/>
      <c r="BO892" s="651"/>
      <c r="BP892" s="651"/>
      <c r="BQ892" s="651"/>
      <c r="BR892" s="651"/>
      <c r="BS892" s="651"/>
      <c r="BT892" s="651"/>
      <c r="BU892" s="651"/>
      <c r="BV892" s="651"/>
      <c r="BW892" s="651"/>
      <c r="BX892" s="651"/>
      <c r="BY892" s="651"/>
      <c r="BZ892" s="651"/>
      <c r="CA892" s="651"/>
      <c r="CB892" s="651"/>
      <c r="CC892" s="651"/>
      <c r="CD892" s="651"/>
      <c r="CE892" s="651"/>
      <c r="CF892" s="651"/>
      <c r="CG892" s="651"/>
      <c r="CH892" s="651"/>
      <c r="CI892" s="651"/>
      <c r="CJ892" s="651"/>
      <c r="CK892" s="651"/>
      <c r="CL892" s="651"/>
      <c r="CM892" s="651"/>
      <c r="CN892" s="651"/>
      <c r="CO892" s="651"/>
      <c r="CP892" s="651"/>
      <c r="CQ892" s="651"/>
      <c r="CR892" s="651"/>
      <c r="CS892" s="651"/>
      <c r="CT892" s="651"/>
      <c r="CU892" s="651"/>
      <c r="CV892" s="651"/>
      <c r="CW892" s="651"/>
      <c r="CX892" s="651"/>
      <c r="CY892" s="651"/>
      <c r="CZ892" s="651"/>
      <c r="DA892" s="651"/>
      <c r="DB892" s="651"/>
      <c r="DC892" s="651"/>
      <c r="DD892" s="651"/>
      <c r="DE892" s="651"/>
      <c r="DF892" s="651"/>
      <c r="DG892" s="651"/>
      <c r="DH892" s="651"/>
      <c r="DI892" s="651"/>
      <c r="DJ892" s="651"/>
      <c r="DK892" s="651"/>
      <c r="DL892" s="651"/>
      <c r="DM892" s="651"/>
      <c r="DN892" s="651"/>
      <c r="DO892" s="651"/>
      <c r="DP892" s="651"/>
      <c r="DQ892" s="651"/>
      <c r="DR892" s="651"/>
      <c r="DS892" s="651"/>
      <c r="DT892" s="651"/>
      <c r="DU892" s="651"/>
      <c r="DV892" s="651"/>
      <c r="DW892" s="651"/>
      <c r="DX892" s="651"/>
      <c r="DY892" s="651"/>
    </row>
    <row r="893" ht="12.0" customHeight="1">
      <c r="A893" s="651"/>
      <c r="B893" s="651"/>
      <c r="C893" s="651"/>
      <c r="D893" s="651"/>
      <c r="E893" s="651"/>
      <c r="F893" s="651"/>
      <c r="G893" s="651"/>
      <c r="H893" s="651"/>
      <c r="I893" s="651"/>
      <c r="J893" s="651"/>
      <c r="K893" s="651"/>
      <c r="L893" s="651"/>
      <c r="M893" s="651"/>
      <c r="N893" s="651"/>
      <c r="O893" s="651"/>
      <c r="P893" s="651"/>
      <c r="Q893" s="651"/>
      <c r="R893" s="651"/>
      <c r="S893" s="651"/>
      <c r="T893" s="651"/>
      <c r="U893" s="651"/>
      <c r="V893" s="651"/>
      <c r="W893" s="651"/>
      <c r="X893" s="651"/>
      <c r="Y893" s="651"/>
      <c r="Z893" s="651"/>
      <c r="AA893" s="651"/>
      <c r="AB893" s="651"/>
      <c r="AC893" s="651"/>
      <c r="AD893" s="651"/>
      <c r="AE893" s="651"/>
      <c r="AF893" s="651"/>
      <c r="AG893" s="651"/>
      <c r="AH893" s="651"/>
      <c r="AI893" s="651"/>
      <c r="AJ893" s="651"/>
      <c r="AK893" s="651"/>
      <c r="AL893" s="651"/>
      <c r="AM893" s="651"/>
      <c r="AN893" s="651"/>
      <c r="AO893" s="651"/>
      <c r="AP893" s="651"/>
      <c r="AQ893" s="651"/>
      <c r="AR893" s="651"/>
      <c r="AS893" s="651"/>
      <c r="AT893" s="651"/>
      <c r="AU893" s="651"/>
      <c r="AV893" s="651"/>
      <c r="AW893" s="651"/>
      <c r="AX893" s="651"/>
      <c r="AY893" s="651"/>
      <c r="AZ893" s="651"/>
      <c r="BA893" s="651"/>
      <c r="BB893" s="651"/>
      <c r="BC893" s="651"/>
      <c r="BD893" s="651"/>
      <c r="BE893" s="651"/>
      <c r="BF893" s="651"/>
      <c r="BG893" s="651"/>
      <c r="BH893" s="651"/>
      <c r="BI893" s="651"/>
      <c r="BJ893" s="651"/>
      <c r="BK893" s="651"/>
      <c r="BL893" s="651"/>
      <c r="BM893" s="651"/>
      <c r="BN893" s="651"/>
      <c r="BO893" s="651"/>
      <c r="BP893" s="651"/>
      <c r="BQ893" s="651"/>
      <c r="BR893" s="651"/>
      <c r="BS893" s="651"/>
      <c r="BT893" s="651"/>
      <c r="BU893" s="651"/>
      <c r="BV893" s="651"/>
      <c r="BW893" s="651"/>
      <c r="BX893" s="651"/>
      <c r="BY893" s="651"/>
      <c r="BZ893" s="651"/>
      <c r="CA893" s="651"/>
      <c r="CB893" s="651"/>
      <c r="CC893" s="651"/>
      <c r="CD893" s="651"/>
      <c r="CE893" s="651"/>
      <c r="CF893" s="651"/>
      <c r="CG893" s="651"/>
      <c r="CH893" s="651"/>
      <c r="CI893" s="651"/>
      <c r="CJ893" s="651"/>
      <c r="CK893" s="651"/>
      <c r="CL893" s="651"/>
      <c r="CM893" s="651"/>
      <c r="CN893" s="651"/>
      <c r="CO893" s="651"/>
      <c r="CP893" s="651"/>
      <c r="CQ893" s="651"/>
      <c r="CR893" s="651"/>
      <c r="CS893" s="651"/>
      <c r="CT893" s="651"/>
      <c r="CU893" s="651"/>
      <c r="CV893" s="651"/>
      <c r="CW893" s="651"/>
      <c r="CX893" s="651"/>
      <c r="CY893" s="651"/>
      <c r="CZ893" s="651"/>
      <c r="DA893" s="651"/>
      <c r="DB893" s="651"/>
      <c r="DC893" s="651"/>
      <c r="DD893" s="651"/>
      <c r="DE893" s="651"/>
      <c r="DF893" s="651"/>
      <c r="DG893" s="651"/>
      <c r="DH893" s="651"/>
      <c r="DI893" s="651"/>
      <c r="DJ893" s="651"/>
      <c r="DK893" s="651"/>
      <c r="DL893" s="651"/>
      <c r="DM893" s="651"/>
      <c r="DN893" s="651"/>
      <c r="DO893" s="651"/>
      <c r="DP893" s="651"/>
      <c r="DQ893" s="651"/>
      <c r="DR893" s="651"/>
      <c r="DS893" s="651"/>
      <c r="DT893" s="651"/>
      <c r="DU893" s="651"/>
      <c r="DV893" s="651"/>
      <c r="DW893" s="651"/>
      <c r="DX893" s="651"/>
      <c r="DY893" s="651"/>
    </row>
    <row r="894" ht="12.0" customHeight="1">
      <c r="A894" s="651"/>
      <c r="B894" s="651"/>
      <c r="C894" s="651"/>
      <c r="D894" s="651"/>
      <c r="E894" s="651"/>
      <c r="F894" s="651"/>
      <c r="G894" s="651"/>
      <c r="H894" s="651"/>
      <c r="I894" s="651"/>
      <c r="J894" s="651"/>
      <c r="K894" s="651"/>
      <c r="L894" s="651"/>
      <c r="M894" s="651"/>
      <c r="N894" s="651"/>
      <c r="O894" s="651"/>
      <c r="P894" s="651"/>
      <c r="Q894" s="651"/>
      <c r="R894" s="651"/>
      <c r="S894" s="651"/>
      <c r="T894" s="651"/>
      <c r="U894" s="651"/>
      <c r="V894" s="651"/>
      <c r="W894" s="651"/>
      <c r="X894" s="651"/>
      <c r="Y894" s="651"/>
      <c r="Z894" s="651"/>
      <c r="AA894" s="651"/>
      <c r="AB894" s="651"/>
      <c r="AC894" s="651"/>
      <c r="AD894" s="651"/>
      <c r="AE894" s="651"/>
      <c r="AF894" s="651"/>
      <c r="AG894" s="651"/>
      <c r="AH894" s="651"/>
      <c r="AI894" s="651"/>
      <c r="AJ894" s="651"/>
      <c r="AK894" s="651"/>
      <c r="AL894" s="651"/>
      <c r="AM894" s="651"/>
      <c r="AN894" s="651"/>
      <c r="AO894" s="651"/>
      <c r="AP894" s="651"/>
      <c r="AQ894" s="651"/>
      <c r="AR894" s="651"/>
      <c r="AS894" s="651"/>
      <c r="AT894" s="651"/>
      <c r="AU894" s="651"/>
      <c r="AV894" s="651"/>
      <c r="AW894" s="651"/>
      <c r="AX894" s="651"/>
      <c r="AY894" s="651"/>
      <c r="AZ894" s="651"/>
      <c r="BA894" s="651"/>
      <c r="BB894" s="651"/>
      <c r="BC894" s="651"/>
      <c r="BD894" s="651"/>
      <c r="BE894" s="651"/>
      <c r="BF894" s="651"/>
      <c r="BG894" s="651"/>
      <c r="BH894" s="651"/>
      <c r="BI894" s="651"/>
      <c r="BJ894" s="651"/>
      <c r="BK894" s="651"/>
      <c r="BL894" s="651"/>
      <c r="BM894" s="651"/>
      <c r="BN894" s="651"/>
      <c r="BO894" s="651"/>
      <c r="BP894" s="651"/>
      <c r="BQ894" s="651"/>
      <c r="BR894" s="651"/>
      <c r="BS894" s="651"/>
      <c r="BT894" s="651"/>
      <c r="BU894" s="651"/>
      <c r="BV894" s="651"/>
      <c r="BW894" s="651"/>
      <c r="BX894" s="651"/>
      <c r="BY894" s="651"/>
      <c r="BZ894" s="651"/>
      <c r="CA894" s="651"/>
      <c r="CB894" s="651"/>
      <c r="CC894" s="651"/>
      <c r="CD894" s="651"/>
      <c r="CE894" s="651"/>
      <c r="CF894" s="651"/>
      <c r="CG894" s="651"/>
      <c r="CH894" s="651"/>
      <c r="CI894" s="651"/>
      <c r="CJ894" s="651"/>
      <c r="CK894" s="651"/>
      <c r="CL894" s="651"/>
      <c r="CM894" s="651"/>
      <c r="CN894" s="651"/>
      <c r="CO894" s="651"/>
      <c r="CP894" s="651"/>
      <c r="CQ894" s="651"/>
      <c r="CR894" s="651"/>
      <c r="CS894" s="651"/>
      <c r="CT894" s="651"/>
      <c r="CU894" s="651"/>
      <c r="CV894" s="651"/>
      <c r="CW894" s="651"/>
      <c r="CX894" s="651"/>
      <c r="CY894" s="651"/>
      <c r="CZ894" s="651"/>
      <c r="DA894" s="651"/>
      <c r="DB894" s="651"/>
      <c r="DC894" s="651"/>
      <c r="DD894" s="651"/>
      <c r="DE894" s="651"/>
      <c r="DF894" s="651"/>
      <c r="DG894" s="651"/>
      <c r="DH894" s="651"/>
      <c r="DI894" s="651"/>
      <c r="DJ894" s="651"/>
      <c r="DK894" s="651"/>
      <c r="DL894" s="651"/>
      <c r="DM894" s="651"/>
      <c r="DN894" s="651"/>
      <c r="DO894" s="651"/>
      <c r="DP894" s="651"/>
      <c r="DQ894" s="651"/>
      <c r="DR894" s="651"/>
      <c r="DS894" s="651"/>
      <c r="DT894" s="651"/>
      <c r="DU894" s="651"/>
      <c r="DV894" s="651"/>
      <c r="DW894" s="651"/>
      <c r="DX894" s="651"/>
      <c r="DY894" s="651"/>
    </row>
    <row r="895" ht="12.0" customHeight="1">
      <c r="A895" s="651"/>
      <c r="B895" s="651"/>
      <c r="C895" s="651"/>
      <c r="D895" s="651"/>
      <c r="E895" s="651"/>
      <c r="F895" s="651"/>
      <c r="G895" s="651"/>
      <c r="H895" s="651"/>
      <c r="I895" s="651"/>
      <c r="J895" s="651"/>
      <c r="K895" s="651"/>
      <c r="L895" s="651"/>
      <c r="M895" s="651"/>
      <c r="N895" s="651"/>
      <c r="O895" s="651"/>
      <c r="P895" s="651"/>
      <c r="Q895" s="651"/>
      <c r="R895" s="651"/>
      <c r="S895" s="651"/>
      <c r="T895" s="651"/>
      <c r="U895" s="651"/>
      <c r="V895" s="651"/>
      <c r="W895" s="651"/>
      <c r="X895" s="651"/>
      <c r="Y895" s="651"/>
      <c r="Z895" s="651"/>
      <c r="AA895" s="651"/>
      <c r="AB895" s="651"/>
      <c r="AC895" s="651"/>
      <c r="AD895" s="651"/>
      <c r="AE895" s="651"/>
      <c r="AF895" s="651"/>
      <c r="AG895" s="651"/>
      <c r="AH895" s="651"/>
      <c r="AI895" s="651"/>
      <c r="AJ895" s="651"/>
      <c r="AK895" s="651"/>
      <c r="AL895" s="651"/>
      <c r="AM895" s="651"/>
      <c r="AN895" s="651"/>
      <c r="AO895" s="651"/>
      <c r="AP895" s="651"/>
      <c r="AQ895" s="651"/>
      <c r="AR895" s="651"/>
      <c r="AS895" s="651"/>
      <c r="AT895" s="651"/>
      <c r="AU895" s="651"/>
      <c r="AV895" s="651"/>
      <c r="AW895" s="651"/>
      <c r="AX895" s="651"/>
      <c r="AY895" s="651"/>
      <c r="AZ895" s="651"/>
      <c r="BA895" s="651"/>
      <c r="BB895" s="651"/>
      <c r="BC895" s="651"/>
      <c r="BD895" s="651"/>
      <c r="BE895" s="651"/>
      <c r="BF895" s="651"/>
      <c r="BG895" s="651"/>
      <c r="BH895" s="651"/>
      <c r="BI895" s="651"/>
      <c r="BJ895" s="651"/>
      <c r="BK895" s="651"/>
      <c r="BL895" s="651"/>
      <c r="BM895" s="651"/>
      <c r="BN895" s="651"/>
      <c r="BO895" s="651"/>
      <c r="BP895" s="651"/>
      <c r="BQ895" s="651"/>
      <c r="BR895" s="651"/>
      <c r="BS895" s="651"/>
      <c r="BT895" s="651"/>
      <c r="BU895" s="651"/>
      <c r="BV895" s="651"/>
      <c r="BW895" s="651"/>
      <c r="BX895" s="651"/>
      <c r="BY895" s="651"/>
      <c r="BZ895" s="651"/>
      <c r="CA895" s="651"/>
      <c r="CB895" s="651"/>
      <c r="CC895" s="651"/>
      <c r="CD895" s="651"/>
      <c r="CE895" s="651"/>
      <c r="CF895" s="651"/>
      <c r="CG895" s="651"/>
      <c r="CH895" s="651"/>
      <c r="CI895" s="651"/>
      <c r="CJ895" s="651"/>
      <c r="CK895" s="651"/>
      <c r="CL895" s="651"/>
      <c r="CM895" s="651"/>
      <c r="CN895" s="651"/>
      <c r="CO895" s="651"/>
      <c r="CP895" s="651"/>
      <c r="CQ895" s="651"/>
      <c r="CR895" s="651"/>
      <c r="CS895" s="651"/>
      <c r="CT895" s="651"/>
      <c r="CU895" s="651"/>
      <c r="CV895" s="651"/>
      <c r="CW895" s="651"/>
      <c r="CX895" s="651"/>
      <c r="CY895" s="651"/>
      <c r="CZ895" s="651"/>
      <c r="DA895" s="651"/>
      <c r="DB895" s="651"/>
      <c r="DC895" s="651"/>
      <c r="DD895" s="651"/>
      <c r="DE895" s="651"/>
      <c r="DF895" s="651"/>
      <c r="DG895" s="651"/>
      <c r="DH895" s="651"/>
      <c r="DI895" s="651"/>
      <c r="DJ895" s="651"/>
      <c r="DK895" s="651"/>
      <c r="DL895" s="651"/>
      <c r="DM895" s="651"/>
      <c r="DN895" s="651"/>
      <c r="DO895" s="651"/>
      <c r="DP895" s="651"/>
      <c r="DQ895" s="651"/>
      <c r="DR895" s="651"/>
      <c r="DS895" s="651"/>
      <c r="DT895" s="651"/>
      <c r="DU895" s="651"/>
      <c r="DV895" s="651"/>
      <c r="DW895" s="651"/>
      <c r="DX895" s="651"/>
      <c r="DY895" s="651"/>
    </row>
    <row r="896" ht="12.0" customHeight="1">
      <c r="A896" s="651"/>
      <c r="B896" s="651"/>
      <c r="C896" s="651"/>
      <c r="D896" s="651"/>
      <c r="E896" s="651"/>
      <c r="F896" s="651"/>
      <c r="G896" s="651"/>
      <c r="H896" s="651"/>
      <c r="I896" s="651"/>
      <c r="J896" s="651"/>
      <c r="K896" s="651"/>
      <c r="L896" s="651"/>
      <c r="M896" s="651"/>
      <c r="N896" s="651"/>
      <c r="O896" s="651"/>
      <c r="P896" s="651"/>
      <c r="Q896" s="651"/>
      <c r="R896" s="651"/>
      <c r="S896" s="651"/>
      <c r="T896" s="651"/>
      <c r="U896" s="651"/>
      <c r="V896" s="651"/>
      <c r="W896" s="651"/>
      <c r="X896" s="651"/>
      <c r="Y896" s="651"/>
      <c r="Z896" s="651"/>
      <c r="AA896" s="651"/>
      <c r="AB896" s="651"/>
      <c r="AC896" s="651"/>
      <c r="AD896" s="651"/>
      <c r="AE896" s="651"/>
      <c r="AF896" s="651"/>
      <c r="AG896" s="651"/>
      <c r="AH896" s="651"/>
      <c r="AI896" s="651"/>
      <c r="AJ896" s="651"/>
      <c r="AK896" s="651"/>
      <c r="AL896" s="651"/>
      <c r="AM896" s="651"/>
      <c r="AN896" s="651"/>
      <c r="AO896" s="651"/>
      <c r="AP896" s="651"/>
      <c r="AQ896" s="651"/>
      <c r="AR896" s="651"/>
      <c r="AS896" s="651"/>
      <c r="AT896" s="651"/>
      <c r="AU896" s="651"/>
      <c r="AV896" s="651"/>
      <c r="AW896" s="651"/>
      <c r="AX896" s="651"/>
      <c r="AY896" s="651"/>
      <c r="AZ896" s="651"/>
      <c r="BA896" s="651"/>
      <c r="BB896" s="651"/>
      <c r="BC896" s="651"/>
      <c r="BD896" s="651"/>
      <c r="BE896" s="651"/>
      <c r="BF896" s="651"/>
      <c r="BG896" s="651"/>
      <c r="BH896" s="651"/>
      <c r="BI896" s="651"/>
      <c r="BJ896" s="651"/>
      <c r="BK896" s="651"/>
      <c r="BL896" s="651"/>
      <c r="BM896" s="651"/>
      <c r="BN896" s="651"/>
      <c r="BO896" s="651"/>
      <c r="BP896" s="651"/>
      <c r="BQ896" s="651"/>
      <c r="BR896" s="651"/>
      <c r="BS896" s="651"/>
      <c r="BT896" s="651"/>
      <c r="BU896" s="651"/>
      <c r="BV896" s="651"/>
      <c r="BW896" s="651"/>
      <c r="BX896" s="651"/>
      <c r="BY896" s="651"/>
      <c r="BZ896" s="651"/>
      <c r="CA896" s="651"/>
      <c r="CB896" s="651"/>
      <c r="CC896" s="651"/>
      <c r="CD896" s="651"/>
      <c r="CE896" s="651"/>
      <c r="CF896" s="651"/>
      <c r="CG896" s="651"/>
      <c r="CH896" s="651"/>
      <c r="CI896" s="651"/>
      <c r="CJ896" s="651"/>
      <c r="CK896" s="651"/>
      <c r="CL896" s="651"/>
      <c r="CM896" s="651"/>
      <c r="CN896" s="651"/>
      <c r="CO896" s="651"/>
      <c r="CP896" s="651"/>
      <c r="CQ896" s="651"/>
      <c r="CR896" s="651"/>
      <c r="CS896" s="651"/>
      <c r="CT896" s="651"/>
      <c r="CU896" s="651"/>
      <c r="CV896" s="651"/>
      <c r="CW896" s="651"/>
      <c r="CX896" s="651"/>
      <c r="CY896" s="651"/>
      <c r="CZ896" s="651"/>
      <c r="DA896" s="651"/>
      <c r="DB896" s="651"/>
      <c r="DC896" s="651"/>
      <c r="DD896" s="651"/>
      <c r="DE896" s="651"/>
      <c r="DF896" s="651"/>
      <c r="DG896" s="651"/>
      <c r="DH896" s="651"/>
      <c r="DI896" s="651"/>
      <c r="DJ896" s="651"/>
      <c r="DK896" s="651"/>
      <c r="DL896" s="651"/>
      <c r="DM896" s="651"/>
      <c r="DN896" s="651"/>
      <c r="DO896" s="651"/>
      <c r="DP896" s="651"/>
      <c r="DQ896" s="651"/>
      <c r="DR896" s="651"/>
      <c r="DS896" s="651"/>
      <c r="DT896" s="651"/>
      <c r="DU896" s="651"/>
      <c r="DV896" s="651"/>
      <c r="DW896" s="651"/>
      <c r="DX896" s="651"/>
      <c r="DY896" s="651"/>
    </row>
    <row r="897" ht="12.0" customHeight="1">
      <c r="A897" s="651"/>
      <c r="B897" s="651"/>
      <c r="C897" s="651"/>
      <c r="D897" s="651"/>
      <c r="E897" s="651"/>
      <c r="F897" s="651"/>
      <c r="G897" s="651"/>
      <c r="H897" s="651"/>
      <c r="I897" s="651"/>
      <c r="J897" s="651"/>
      <c r="K897" s="651"/>
      <c r="L897" s="651"/>
      <c r="M897" s="651"/>
      <c r="N897" s="651"/>
      <c r="O897" s="651"/>
      <c r="P897" s="651"/>
      <c r="Q897" s="651"/>
      <c r="R897" s="651"/>
      <c r="S897" s="651"/>
      <c r="T897" s="651"/>
      <c r="U897" s="651"/>
      <c r="V897" s="651"/>
      <c r="W897" s="651"/>
      <c r="X897" s="651"/>
      <c r="Y897" s="651"/>
      <c r="Z897" s="651"/>
      <c r="AA897" s="651"/>
      <c r="AB897" s="651"/>
      <c r="AC897" s="651"/>
      <c r="AD897" s="651"/>
      <c r="AE897" s="651"/>
      <c r="AF897" s="651"/>
      <c r="AG897" s="651"/>
      <c r="AH897" s="651"/>
      <c r="AI897" s="651"/>
      <c r="AJ897" s="651"/>
      <c r="AK897" s="651"/>
      <c r="AL897" s="651"/>
      <c r="AM897" s="651"/>
      <c r="AN897" s="651"/>
      <c r="AO897" s="651"/>
      <c r="AP897" s="651"/>
      <c r="AQ897" s="651"/>
      <c r="AR897" s="651"/>
      <c r="AS897" s="651"/>
      <c r="AT897" s="651"/>
      <c r="AU897" s="651"/>
      <c r="AV897" s="651"/>
      <c r="AW897" s="651"/>
      <c r="AX897" s="651"/>
      <c r="AY897" s="651"/>
      <c r="AZ897" s="651"/>
      <c r="BA897" s="651"/>
      <c r="BB897" s="651"/>
      <c r="BC897" s="651"/>
      <c r="BD897" s="651"/>
      <c r="BE897" s="651"/>
      <c r="BF897" s="651"/>
      <c r="BG897" s="651"/>
      <c r="BH897" s="651"/>
      <c r="BI897" s="651"/>
      <c r="BJ897" s="651"/>
      <c r="BK897" s="651"/>
      <c r="BL897" s="651"/>
      <c r="BM897" s="651"/>
      <c r="BN897" s="651"/>
      <c r="BO897" s="651"/>
      <c r="BP897" s="651"/>
      <c r="BQ897" s="651"/>
      <c r="BR897" s="651"/>
      <c r="BS897" s="651"/>
      <c r="BT897" s="651"/>
      <c r="BU897" s="651"/>
      <c r="BV897" s="651"/>
      <c r="BW897" s="651"/>
      <c r="BX897" s="651"/>
      <c r="BY897" s="651"/>
      <c r="BZ897" s="651"/>
      <c r="CA897" s="651"/>
      <c r="CB897" s="651"/>
      <c r="CC897" s="651"/>
      <c r="CD897" s="651"/>
      <c r="CE897" s="651"/>
      <c r="CF897" s="651"/>
      <c r="CG897" s="651"/>
      <c r="CH897" s="651"/>
      <c r="CI897" s="651"/>
      <c r="CJ897" s="651"/>
      <c r="CK897" s="651"/>
      <c r="CL897" s="651"/>
      <c r="CM897" s="651"/>
      <c r="CN897" s="651"/>
      <c r="CO897" s="651"/>
      <c r="CP897" s="651"/>
      <c r="CQ897" s="651"/>
      <c r="CR897" s="651"/>
      <c r="CS897" s="651"/>
      <c r="CT897" s="651"/>
      <c r="CU897" s="651"/>
      <c r="CV897" s="651"/>
      <c r="CW897" s="651"/>
      <c r="CX897" s="651"/>
      <c r="CY897" s="651"/>
      <c r="CZ897" s="651"/>
      <c r="DA897" s="651"/>
      <c r="DB897" s="651"/>
      <c r="DC897" s="651"/>
      <c r="DD897" s="651"/>
      <c r="DE897" s="651"/>
      <c r="DF897" s="651"/>
      <c r="DG897" s="651"/>
      <c r="DH897" s="651"/>
      <c r="DI897" s="651"/>
      <c r="DJ897" s="651"/>
      <c r="DK897" s="651"/>
      <c r="DL897" s="651"/>
      <c r="DM897" s="651"/>
      <c r="DN897" s="651"/>
      <c r="DO897" s="651"/>
      <c r="DP897" s="651"/>
      <c r="DQ897" s="651"/>
      <c r="DR897" s="651"/>
      <c r="DS897" s="651"/>
      <c r="DT897" s="651"/>
      <c r="DU897" s="651"/>
      <c r="DV897" s="651"/>
      <c r="DW897" s="651"/>
      <c r="DX897" s="651"/>
      <c r="DY897" s="651"/>
    </row>
    <row r="898" ht="12.0" customHeight="1">
      <c r="A898" s="651"/>
      <c r="B898" s="651"/>
      <c r="C898" s="651"/>
      <c r="D898" s="651"/>
      <c r="E898" s="651"/>
      <c r="F898" s="651"/>
      <c r="G898" s="651"/>
      <c r="H898" s="651"/>
      <c r="I898" s="651"/>
      <c r="J898" s="651"/>
      <c r="K898" s="651"/>
      <c r="L898" s="651"/>
      <c r="M898" s="651"/>
      <c r="N898" s="651"/>
      <c r="O898" s="651"/>
      <c r="P898" s="651"/>
      <c r="Q898" s="651"/>
      <c r="R898" s="651"/>
      <c r="S898" s="651"/>
      <c r="T898" s="651"/>
      <c r="U898" s="651"/>
      <c r="V898" s="651"/>
      <c r="W898" s="651"/>
      <c r="X898" s="651"/>
      <c r="Y898" s="651"/>
      <c r="Z898" s="651"/>
      <c r="AA898" s="651"/>
      <c r="AB898" s="651"/>
      <c r="AC898" s="651"/>
      <c r="AD898" s="651"/>
      <c r="AE898" s="651"/>
      <c r="AF898" s="651"/>
      <c r="AG898" s="651"/>
      <c r="AH898" s="651"/>
      <c r="AI898" s="651"/>
      <c r="AJ898" s="651"/>
      <c r="AK898" s="651"/>
      <c r="AL898" s="651"/>
      <c r="AM898" s="651"/>
      <c r="AN898" s="651"/>
      <c r="AO898" s="651"/>
      <c r="AP898" s="651"/>
      <c r="AQ898" s="651"/>
      <c r="AR898" s="651"/>
      <c r="AS898" s="651"/>
      <c r="AT898" s="651"/>
      <c r="AU898" s="651"/>
      <c r="AV898" s="651"/>
      <c r="AW898" s="651"/>
      <c r="AX898" s="651"/>
      <c r="AY898" s="651"/>
      <c r="AZ898" s="651"/>
      <c r="BA898" s="651"/>
      <c r="BB898" s="651"/>
      <c r="BC898" s="651"/>
      <c r="BD898" s="651"/>
      <c r="BE898" s="651"/>
      <c r="BF898" s="651"/>
      <c r="BG898" s="651"/>
      <c r="BH898" s="651"/>
      <c r="BI898" s="651"/>
      <c r="BJ898" s="651"/>
      <c r="BK898" s="651"/>
      <c r="BL898" s="651"/>
      <c r="BM898" s="651"/>
      <c r="BN898" s="651"/>
      <c r="BO898" s="651"/>
      <c r="BP898" s="651"/>
      <c r="BQ898" s="651"/>
      <c r="BR898" s="651"/>
      <c r="BS898" s="651"/>
      <c r="BT898" s="651"/>
      <c r="BU898" s="651"/>
      <c r="BV898" s="651"/>
      <c r="BW898" s="651"/>
      <c r="BX898" s="651"/>
      <c r="BY898" s="651"/>
      <c r="BZ898" s="651"/>
      <c r="CA898" s="651"/>
      <c r="CB898" s="651"/>
      <c r="CC898" s="651"/>
      <c r="CD898" s="651"/>
      <c r="CE898" s="651"/>
      <c r="CF898" s="651"/>
      <c r="CG898" s="651"/>
      <c r="CH898" s="651"/>
      <c r="CI898" s="651"/>
      <c r="CJ898" s="651"/>
      <c r="CK898" s="651"/>
      <c r="CL898" s="651"/>
      <c r="CM898" s="651"/>
      <c r="CN898" s="651"/>
      <c r="CO898" s="651"/>
      <c r="CP898" s="651"/>
      <c r="CQ898" s="651"/>
      <c r="CR898" s="651"/>
      <c r="CS898" s="651"/>
      <c r="CT898" s="651"/>
      <c r="CU898" s="651"/>
      <c r="CV898" s="651"/>
      <c r="CW898" s="651"/>
      <c r="CX898" s="651"/>
      <c r="CY898" s="651"/>
      <c r="CZ898" s="651"/>
      <c r="DA898" s="651"/>
      <c r="DB898" s="651"/>
      <c r="DC898" s="651"/>
      <c r="DD898" s="651"/>
      <c r="DE898" s="651"/>
      <c r="DF898" s="651"/>
      <c r="DG898" s="651"/>
      <c r="DH898" s="651"/>
      <c r="DI898" s="651"/>
      <c r="DJ898" s="651"/>
      <c r="DK898" s="651"/>
      <c r="DL898" s="651"/>
      <c r="DM898" s="651"/>
      <c r="DN898" s="651"/>
      <c r="DO898" s="651"/>
      <c r="DP898" s="651"/>
      <c r="DQ898" s="651"/>
      <c r="DR898" s="651"/>
      <c r="DS898" s="651"/>
      <c r="DT898" s="651"/>
      <c r="DU898" s="651"/>
      <c r="DV898" s="651"/>
      <c r="DW898" s="651"/>
      <c r="DX898" s="651"/>
      <c r="DY898" s="651"/>
    </row>
    <row r="899" ht="12.0" customHeight="1">
      <c r="A899" s="651"/>
      <c r="B899" s="651"/>
      <c r="C899" s="651"/>
      <c r="D899" s="651"/>
      <c r="E899" s="651"/>
      <c r="F899" s="651"/>
      <c r="G899" s="651"/>
      <c r="H899" s="651"/>
      <c r="I899" s="651"/>
      <c r="J899" s="651"/>
      <c r="K899" s="651"/>
      <c r="L899" s="651"/>
      <c r="M899" s="651"/>
      <c r="N899" s="651"/>
      <c r="O899" s="651"/>
      <c r="P899" s="651"/>
      <c r="Q899" s="651"/>
      <c r="R899" s="651"/>
      <c r="S899" s="651"/>
      <c r="T899" s="651"/>
      <c r="U899" s="651"/>
      <c r="V899" s="651"/>
      <c r="W899" s="651"/>
      <c r="X899" s="651"/>
      <c r="Y899" s="651"/>
      <c r="Z899" s="651"/>
      <c r="AA899" s="651"/>
      <c r="AB899" s="651"/>
      <c r="AC899" s="651"/>
      <c r="AD899" s="651"/>
      <c r="AE899" s="651"/>
      <c r="AF899" s="651"/>
      <c r="AG899" s="651"/>
      <c r="AH899" s="651"/>
      <c r="AI899" s="651"/>
      <c r="AJ899" s="651"/>
      <c r="AK899" s="651"/>
      <c r="AL899" s="651"/>
      <c r="AM899" s="651"/>
      <c r="AN899" s="651"/>
      <c r="AO899" s="651"/>
      <c r="AP899" s="651"/>
      <c r="AQ899" s="651"/>
      <c r="AR899" s="651"/>
      <c r="AS899" s="651"/>
      <c r="AT899" s="651"/>
      <c r="AU899" s="651"/>
      <c r="AV899" s="651"/>
      <c r="AW899" s="651"/>
      <c r="AX899" s="651"/>
      <c r="AY899" s="651"/>
      <c r="AZ899" s="651"/>
      <c r="BA899" s="651"/>
      <c r="BB899" s="651"/>
      <c r="BC899" s="651"/>
      <c r="BD899" s="651"/>
      <c r="BE899" s="651"/>
      <c r="BF899" s="651"/>
      <c r="BG899" s="651"/>
      <c r="BH899" s="651"/>
      <c r="BI899" s="651"/>
      <c r="BJ899" s="651"/>
      <c r="BK899" s="651"/>
      <c r="BL899" s="651"/>
      <c r="BM899" s="651"/>
      <c r="BN899" s="651"/>
      <c r="BO899" s="651"/>
      <c r="BP899" s="651"/>
      <c r="BQ899" s="651"/>
      <c r="BR899" s="651"/>
      <c r="BS899" s="651"/>
      <c r="BT899" s="651"/>
      <c r="BU899" s="651"/>
      <c r="BV899" s="651"/>
      <c r="BW899" s="651"/>
      <c r="BX899" s="651"/>
      <c r="BY899" s="651"/>
      <c r="BZ899" s="651"/>
      <c r="CA899" s="651"/>
      <c r="CB899" s="651"/>
      <c r="CC899" s="651"/>
      <c r="CD899" s="651"/>
      <c r="CE899" s="651"/>
      <c r="CF899" s="651"/>
      <c r="CG899" s="651"/>
      <c r="CH899" s="651"/>
      <c r="CI899" s="651"/>
      <c r="CJ899" s="651"/>
      <c r="CK899" s="651"/>
      <c r="CL899" s="651"/>
      <c r="CM899" s="651"/>
      <c r="CN899" s="651"/>
      <c r="CO899" s="651"/>
      <c r="CP899" s="651"/>
      <c r="CQ899" s="651"/>
      <c r="CR899" s="651"/>
      <c r="CS899" s="651"/>
      <c r="CT899" s="651"/>
      <c r="CU899" s="651"/>
      <c r="CV899" s="651"/>
      <c r="CW899" s="651"/>
      <c r="CX899" s="651"/>
      <c r="CY899" s="651"/>
      <c r="CZ899" s="651"/>
      <c r="DA899" s="651"/>
      <c r="DB899" s="651"/>
      <c r="DC899" s="651"/>
      <c r="DD899" s="651"/>
      <c r="DE899" s="651"/>
      <c r="DF899" s="651"/>
      <c r="DG899" s="651"/>
      <c r="DH899" s="651"/>
      <c r="DI899" s="651"/>
      <c r="DJ899" s="651"/>
      <c r="DK899" s="651"/>
      <c r="DL899" s="651"/>
      <c r="DM899" s="651"/>
      <c r="DN899" s="651"/>
      <c r="DO899" s="651"/>
      <c r="DP899" s="651"/>
      <c r="DQ899" s="651"/>
      <c r="DR899" s="651"/>
      <c r="DS899" s="651"/>
      <c r="DT899" s="651"/>
      <c r="DU899" s="651"/>
      <c r="DV899" s="651"/>
      <c r="DW899" s="651"/>
      <c r="DX899" s="651"/>
      <c r="DY899" s="651"/>
    </row>
    <row r="900" ht="12.0" customHeight="1">
      <c r="A900" s="651"/>
      <c r="B900" s="651"/>
      <c r="C900" s="651"/>
      <c r="D900" s="651"/>
      <c r="E900" s="651"/>
      <c r="F900" s="651"/>
      <c r="G900" s="651"/>
      <c r="H900" s="651"/>
      <c r="I900" s="651"/>
      <c r="J900" s="651"/>
      <c r="K900" s="651"/>
      <c r="L900" s="651"/>
      <c r="M900" s="651"/>
      <c r="N900" s="651"/>
      <c r="O900" s="651"/>
      <c r="P900" s="651"/>
      <c r="Q900" s="651"/>
      <c r="R900" s="651"/>
      <c r="S900" s="651"/>
      <c r="T900" s="651"/>
      <c r="U900" s="651"/>
      <c r="V900" s="651"/>
      <c r="W900" s="651"/>
      <c r="X900" s="651"/>
      <c r="Y900" s="651"/>
      <c r="Z900" s="651"/>
      <c r="AA900" s="651"/>
      <c r="AB900" s="651"/>
      <c r="AC900" s="651"/>
      <c r="AD900" s="651"/>
      <c r="AE900" s="651"/>
      <c r="AF900" s="651"/>
      <c r="AG900" s="651"/>
      <c r="AH900" s="651"/>
      <c r="AI900" s="651"/>
      <c r="AJ900" s="651"/>
      <c r="AK900" s="651"/>
      <c r="AL900" s="651"/>
      <c r="AM900" s="651"/>
      <c r="AN900" s="651"/>
      <c r="AO900" s="651"/>
      <c r="AP900" s="651"/>
      <c r="AQ900" s="651"/>
      <c r="AR900" s="651"/>
      <c r="AS900" s="651"/>
      <c r="AT900" s="651"/>
      <c r="AU900" s="651"/>
      <c r="AV900" s="651"/>
      <c r="AW900" s="651"/>
      <c r="AX900" s="651"/>
      <c r="AY900" s="651"/>
      <c r="AZ900" s="651"/>
      <c r="BA900" s="651"/>
      <c r="BB900" s="651"/>
      <c r="BC900" s="651"/>
      <c r="BD900" s="651"/>
      <c r="BE900" s="651"/>
      <c r="BF900" s="651"/>
      <c r="BG900" s="651"/>
      <c r="BH900" s="651"/>
      <c r="BI900" s="651"/>
      <c r="BJ900" s="651"/>
      <c r="BK900" s="651"/>
      <c r="BL900" s="651"/>
      <c r="BM900" s="651"/>
      <c r="BN900" s="651"/>
      <c r="BO900" s="651"/>
      <c r="BP900" s="651"/>
      <c r="BQ900" s="651"/>
      <c r="BR900" s="651"/>
      <c r="BS900" s="651"/>
      <c r="BT900" s="651"/>
      <c r="BU900" s="651"/>
      <c r="BV900" s="651"/>
      <c r="BW900" s="651"/>
      <c r="BX900" s="651"/>
      <c r="BY900" s="651"/>
      <c r="BZ900" s="651"/>
      <c r="CA900" s="651"/>
      <c r="CB900" s="651"/>
      <c r="CC900" s="651"/>
      <c r="CD900" s="651"/>
      <c r="CE900" s="651"/>
      <c r="CF900" s="651"/>
      <c r="CG900" s="651"/>
      <c r="CH900" s="651"/>
      <c r="CI900" s="651"/>
      <c r="CJ900" s="651"/>
      <c r="CK900" s="651"/>
      <c r="CL900" s="651"/>
      <c r="CM900" s="651"/>
      <c r="CN900" s="651"/>
      <c r="CO900" s="651"/>
      <c r="CP900" s="651"/>
      <c r="CQ900" s="651"/>
      <c r="CR900" s="651"/>
      <c r="CS900" s="651"/>
      <c r="CT900" s="651"/>
      <c r="CU900" s="651"/>
      <c r="CV900" s="651"/>
      <c r="CW900" s="651"/>
      <c r="CX900" s="651"/>
      <c r="CY900" s="651"/>
      <c r="CZ900" s="651"/>
      <c r="DA900" s="651"/>
      <c r="DB900" s="651"/>
      <c r="DC900" s="651"/>
      <c r="DD900" s="651"/>
      <c r="DE900" s="651"/>
      <c r="DF900" s="651"/>
      <c r="DG900" s="651"/>
      <c r="DH900" s="651"/>
      <c r="DI900" s="651"/>
      <c r="DJ900" s="651"/>
      <c r="DK900" s="651"/>
      <c r="DL900" s="651"/>
      <c r="DM900" s="651"/>
      <c r="DN900" s="651"/>
      <c r="DO900" s="651"/>
      <c r="DP900" s="651"/>
      <c r="DQ900" s="651"/>
      <c r="DR900" s="651"/>
      <c r="DS900" s="651"/>
      <c r="DT900" s="651"/>
      <c r="DU900" s="651"/>
      <c r="DV900" s="651"/>
      <c r="DW900" s="651"/>
      <c r="DX900" s="651"/>
      <c r="DY900" s="651"/>
    </row>
    <row r="901" ht="12.0" customHeight="1">
      <c r="A901" s="651"/>
      <c r="B901" s="651"/>
      <c r="C901" s="651"/>
      <c r="D901" s="651"/>
      <c r="E901" s="651"/>
      <c r="F901" s="651"/>
      <c r="G901" s="651"/>
      <c r="H901" s="651"/>
      <c r="I901" s="651"/>
      <c r="J901" s="651"/>
      <c r="K901" s="651"/>
      <c r="L901" s="651"/>
      <c r="M901" s="651"/>
      <c r="N901" s="651"/>
      <c r="O901" s="651"/>
      <c r="P901" s="651"/>
      <c r="Q901" s="651"/>
      <c r="R901" s="651"/>
      <c r="S901" s="651"/>
      <c r="T901" s="651"/>
      <c r="U901" s="651"/>
      <c r="V901" s="651"/>
      <c r="W901" s="651"/>
      <c r="X901" s="651"/>
      <c r="Y901" s="651"/>
      <c r="Z901" s="651"/>
      <c r="AA901" s="651"/>
      <c r="AB901" s="651"/>
      <c r="AC901" s="651"/>
      <c r="AD901" s="651"/>
      <c r="AE901" s="651"/>
      <c r="AF901" s="651"/>
      <c r="AG901" s="651"/>
      <c r="AH901" s="651"/>
      <c r="AI901" s="651"/>
      <c r="AJ901" s="651"/>
      <c r="AK901" s="651"/>
      <c r="AL901" s="651"/>
      <c r="AM901" s="651"/>
      <c r="AN901" s="651"/>
      <c r="AO901" s="651"/>
      <c r="AP901" s="651"/>
      <c r="AQ901" s="651"/>
      <c r="AR901" s="651"/>
      <c r="AS901" s="651"/>
      <c r="AT901" s="651"/>
      <c r="AU901" s="651"/>
      <c r="AV901" s="651"/>
      <c r="AW901" s="651"/>
      <c r="AX901" s="651"/>
      <c r="AY901" s="651"/>
      <c r="AZ901" s="651"/>
      <c r="BA901" s="651"/>
      <c r="BB901" s="651"/>
      <c r="BC901" s="651"/>
      <c r="BD901" s="651"/>
      <c r="BE901" s="651"/>
      <c r="BF901" s="651"/>
      <c r="BG901" s="651"/>
      <c r="BH901" s="651"/>
      <c r="BI901" s="651"/>
      <c r="BJ901" s="651"/>
      <c r="BK901" s="651"/>
      <c r="BL901" s="651"/>
      <c r="BM901" s="651"/>
      <c r="BN901" s="651"/>
      <c r="BO901" s="651"/>
      <c r="BP901" s="651"/>
      <c r="BQ901" s="651"/>
      <c r="BR901" s="651"/>
      <c r="BS901" s="651"/>
      <c r="BT901" s="651"/>
      <c r="BU901" s="651"/>
      <c r="BV901" s="651"/>
      <c r="BW901" s="651"/>
      <c r="BX901" s="651"/>
      <c r="BY901" s="651"/>
      <c r="BZ901" s="651"/>
      <c r="CA901" s="651"/>
      <c r="CB901" s="651"/>
      <c r="CC901" s="651"/>
      <c r="CD901" s="651"/>
      <c r="CE901" s="651"/>
      <c r="CF901" s="651"/>
      <c r="CG901" s="651"/>
      <c r="CH901" s="651"/>
      <c r="CI901" s="651"/>
      <c r="CJ901" s="651"/>
      <c r="CK901" s="651"/>
      <c r="CL901" s="651"/>
      <c r="CM901" s="651"/>
      <c r="CN901" s="651"/>
      <c r="CO901" s="651"/>
      <c r="CP901" s="651"/>
      <c r="CQ901" s="651"/>
      <c r="CR901" s="651"/>
      <c r="CS901" s="651"/>
      <c r="CT901" s="651"/>
      <c r="CU901" s="651"/>
      <c r="CV901" s="651"/>
      <c r="CW901" s="651"/>
      <c r="CX901" s="651"/>
      <c r="CY901" s="651"/>
      <c r="CZ901" s="651"/>
      <c r="DA901" s="651"/>
      <c r="DB901" s="651"/>
      <c r="DC901" s="651"/>
      <c r="DD901" s="651"/>
      <c r="DE901" s="651"/>
      <c r="DF901" s="651"/>
      <c r="DG901" s="651"/>
      <c r="DH901" s="651"/>
      <c r="DI901" s="651"/>
      <c r="DJ901" s="651"/>
      <c r="DK901" s="651"/>
      <c r="DL901" s="651"/>
      <c r="DM901" s="651"/>
      <c r="DN901" s="651"/>
      <c r="DO901" s="651"/>
      <c r="DP901" s="651"/>
      <c r="DQ901" s="651"/>
      <c r="DR901" s="651"/>
      <c r="DS901" s="651"/>
      <c r="DT901" s="651"/>
      <c r="DU901" s="651"/>
      <c r="DV901" s="651"/>
      <c r="DW901" s="651"/>
      <c r="DX901" s="651"/>
      <c r="DY901" s="651"/>
    </row>
    <row r="902" ht="12.0" customHeight="1">
      <c r="A902" s="651"/>
      <c r="B902" s="651"/>
      <c r="C902" s="651"/>
      <c r="D902" s="651"/>
      <c r="E902" s="651"/>
      <c r="F902" s="651"/>
      <c r="G902" s="651"/>
      <c r="H902" s="651"/>
      <c r="I902" s="651"/>
      <c r="J902" s="651"/>
      <c r="K902" s="651"/>
      <c r="L902" s="651"/>
      <c r="M902" s="651"/>
      <c r="N902" s="651"/>
      <c r="O902" s="651"/>
      <c r="P902" s="651"/>
      <c r="Q902" s="651"/>
      <c r="R902" s="651"/>
      <c r="S902" s="651"/>
      <c r="T902" s="651"/>
      <c r="U902" s="651"/>
      <c r="V902" s="651"/>
      <c r="W902" s="651"/>
      <c r="X902" s="651"/>
      <c r="Y902" s="651"/>
      <c r="Z902" s="651"/>
      <c r="AA902" s="651"/>
      <c r="AB902" s="651"/>
      <c r="AC902" s="651"/>
      <c r="AD902" s="651"/>
      <c r="AE902" s="651"/>
      <c r="AF902" s="651"/>
      <c r="AG902" s="651"/>
      <c r="AH902" s="651"/>
      <c r="AI902" s="651"/>
      <c r="AJ902" s="651"/>
      <c r="AK902" s="651"/>
      <c r="AL902" s="651"/>
      <c r="AM902" s="651"/>
      <c r="AN902" s="651"/>
      <c r="AO902" s="651"/>
      <c r="AP902" s="651"/>
      <c r="AQ902" s="651"/>
      <c r="AR902" s="651"/>
      <c r="AS902" s="651"/>
      <c r="AT902" s="651"/>
      <c r="AU902" s="651"/>
      <c r="AV902" s="651"/>
      <c r="AW902" s="651"/>
      <c r="AX902" s="651"/>
      <c r="AY902" s="651"/>
      <c r="AZ902" s="651"/>
      <c r="BA902" s="651"/>
      <c r="BB902" s="651"/>
      <c r="BC902" s="651"/>
      <c r="BD902" s="651"/>
      <c r="BE902" s="651"/>
      <c r="BF902" s="651"/>
      <c r="BG902" s="651"/>
      <c r="BH902" s="651"/>
      <c r="BI902" s="651"/>
      <c r="BJ902" s="651"/>
      <c r="BK902" s="651"/>
      <c r="BL902" s="651"/>
      <c r="BM902" s="651"/>
      <c r="BN902" s="651"/>
      <c r="BO902" s="651"/>
      <c r="BP902" s="651"/>
      <c r="BQ902" s="651"/>
      <c r="BR902" s="651"/>
      <c r="BS902" s="651"/>
      <c r="BT902" s="651"/>
      <c r="BU902" s="651"/>
      <c r="BV902" s="651"/>
      <c r="BW902" s="651"/>
      <c r="BX902" s="651"/>
      <c r="BY902" s="651"/>
      <c r="BZ902" s="651"/>
      <c r="CA902" s="651"/>
      <c r="CB902" s="651"/>
      <c r="CC902" s="651"/>
      <c r="CD902" s="651"/>
      <c r="CE902" s="651"/>
      <c r="CF902" s="651"/>
      <c r="CG902" s="651"/>
      <c r="CH902" s="651"/>
      <c r="CI902" s="651"/>
      <c r="CJ902" s="651"/>
      <c r="CK902" s="651"/>
      <c r="CL902" s="651"/>
      <c r="CM902" s="651"/>
      <c r="CN902" s="651"/>
      <c r="CO902" s="651"/>
      <c r="CP902" s="651"/>
      <c r="CQ902" s="651"/>
      <c r="CR902" s="651"/>
      <c r="CS902" s="651"/>
      <c r="CT902" s="651"/>
      <c r="CU902" s="651"/>
      <c r="CV902" s="651"/>
      <c r="CW902" s="651"/>
      <c r="CX902" s="651"/>
      <c r="CY902" s="651"/>
      <c r="CZ902" s="651"/>
      <c r="DA902" s="651"/>
      <c r="DB902" s="651"/>
      <c r="DC902" s="651"/>
      <c r="DD902" s="651"/>
      <c r="DE902" s="651"/>
      <c r="DF902" s="651"/>
      <c r="DG902" s="651"/>
      <c r="DH902" s="651"/>
      <c r="DI902" s="651"/>
      <c r="DJ902" s="651"/>
      <c r="DK902" s="651"/>
      <c r="DL902" s="651"/>
      <c r="DM902" s="651"/>
      <c r="DN902" s="651"/>
      <c r="DO902" s="651"/>
      <c r="DP902" s="651"/>
      <c r="DQ902" s="651"/>
      <c r="DR902" s="651"/>
      <c r="DS902" s="651"/>
      <c r="DT902" s="651"/>
      <c r="DU902" s="651"/>
      <c r="DV902" s="651"/>
      <c r="DW902" s="651"/>
      <c r="DX902" s="651"/>
      <c r="DY902" s="651"/>
    </row>
    <row r="903" ht="12.0" customHeight="1">
      <c r="A903" s="651"/>
      <c r="B903" s="651"/>
      <c r="C903" s="651"/>
      <c r="D903" s="651"/>
      <c r="E903" s="651"/>
      <c r="F903" s="651"/>
      <c r="G903" s="651"/>
      <c r="H903" s="651"/>
      <c r="I903" s="651"/>
      <c r="J903" s="651"/>
      <c r="K903" s="651"/>
      <c r="L903" s="651"/>
      <c r="M903" s="651"/>
      <c r="N903" s="651"/>
      <c r="O903" s="651"/>
      <c r="P903" s="651"/>
      <c r="Q903" s="651"/>
      <c r="R903" s="651"/>
      <c r="S903" s="651"/>
      <c r="T903" s="651"/>
      <c r="U903" s="651"/>
      <c r="V903" s="651"/>
      <c r="W903" s="651"/>
      <c r="X903" s="651"/>
      <c r="Y903" s="651"/>
      <c r="Z903" s="651"/>
      <c r="AA903" s="651"/>
      <c r="AB903" s="651"/>
      <c r="AC903" s="651"/>
      <c r="AD903" s="651"/>
      <c r="AE903" s="651"/>
      <c r="AF903" s="651"/>
      <c r="AG903" s="651"/>
      <c r="AH903" s="651"/>
      <c r="AI903" s="651"/>
      <c r="AJ903" s="651"/>
      <c r="AK903" s="651"/>
      <c r="AL903" s="651"/>
      <c r="AM903" s="651"/>
      <c r="AN903" s="651"/>
      <c r="AO903" s="651"/>
      <c r="AP903" s="651"/>
      <c r="AQ903" s="651"/>
      <c r="AR903" s="651"/>
      <c r="AS903" s="651"/>
      <c r="AT903" s="651"/>
      <c r="AU903" s="651"/>
      <c r="AV903" s="651"/>
      <c r="AW903" s="651"/>
      <c r="AX903" s="651"/>
      <c r="AY903" s="651"/>
      <c r="AZ903" s="651"/>
      <c r="BA903" s="651"/>
      <c r="BB903" s="651"/>
      <c r="BC903" s="651"/>
      <c r="BD903" s="651"/>
      <c r="BE903" s="651"/>
      <c r="BF903" s="651"/>
      <c r="BG903" s="651"/>
      <c r="BH903" s="651"/>
      <c r="BI903" s="651"/>
      <c r="BJ903" s="651"/>
      <c r="BK903" s="651"/>
      <c r="BL903" s="651"/>
      <c r="BM903" s="651"/>
      <c r="BN903" s="651"/>
      <c r="BO903" s="651"/>
      <c r="BP903" s="651"/>
      <c r="BQ903" s="651"/>
      <c r="BR903" s="651"/>
      <c r="BS903" s="651"/>
      <c r="BT903" s="651"/>
      <c r="BU903" s="651"/>
      <c r="BV903" s="651"/>
      <c r="BW903" s="651"/>
      <c r="BX903" s="651"/>
      <c r="BY903" s="651"/>
      <c r="BZ903" s="651"/>
      <c r="CA903" s="651"/>
      <c r="CB903" s="651"/>
      <c r="CC903" s="651"/>
      <c r="CD903" s="651"/>
      <c r="CE903" s="651"/>
      <c r="CF903" s="651"/>
      <c r="CG903" s="651"/>
      <c r="CH903" s="651"/>
      <c r="CI903" s="651"/>
      <c r="CJ903" s="651"/>
      <c r="CK903" s="651"/>
      <c r="CL903" s="651"/>
      <c r="CM903" s="651"/>
      <c r="CN903" s="651"/>
      <c r="CO903" s="651"/>
      <c r="CP903" s="651"/>
      <c r="CQ903" s="651"/>
      <c r="CR903" s="651"/>
      <c r="CS903" s="651"/>
      <c r="CT903" s="651"/>
      <c r="CU903" s="651"/>
      <c r="CV903" s="651"/>
      <c r="CW903" s="651"/>
      <c r="CX903" s="651"/>
      <c r="CY903" s="651"/>
      <c r="CZ903" s="651"/>
      <c r="DA903" s="651"/>
      <c r="DB903" s="651"/>
      <c r="DC903" s="651"/>
      <c r="DD903" s="651"/>
      <c r="DE903" s="651"/>
      <c r="DF903" s="651"/>
      <c r="DG903" s="651"/>
      <c r="DH903" s="651"/>
      <c r="DI903" s="651"/>
      <c r="DJ903" s="651"/>
      <c r="DK903" s="651"/>
      <c r="DL903" s="651"/>
      <c r="DM903" s="651"/>
      <c r="DN903" s="651"/>
      <c r="DO903" s="651"/>
      <c r="DP903" s="651"/>
      <c r="DQ903" s="651"/>
      <c r="DR903" s="651"/>
      <c r="DS903" s="651"/>
      <c r="DT903" s="651"/>
      <c r="DU903" s="651"/>
      <c r="DV903" s="651"/>
      <c r="DW903" s="651"/>
      <c r="DX903" s="651"/>
      <c r="DY903" s="651"/>
    </row>
    <row r="904" ht="12.0" customHeight="1">
      <c r="A904" s="651"/>
      <c r="B904" s="651"/>
      <c r="C904" s="651"/>
      <c r="D904" s="651"/>
      <c r="E904" s="651"/>
      <c r="F904" s="651"/>
      <c r="G904" s="651"/>
      <c r="H904" s="651"/>
      <c r="I904" s="651"/>
      <c r="J904" s="651"/>
      <c r="K904" s="651"/>
      <c r="L904" s="651"/>
      <c r="M904" s="651"/>
      <c r="N904" s="651"/>
      <c r="O904" s="651"/>
      <c r="P904" s="651"/>
      <c r="Q904" s="651"/>
      <c r="R904" s="651"/>
      <c r="S904" s="651"/>
      <c r="T904" s="651"/>
      <c r="U904" s="651"/>
      <c r="V904" s="651"/>
      <c r="W904" s="651"/>
      <c r="X904" s="651"/>
      <c r="Y904" s="651"/>
      <c r="Z904" s="651"/>
      <c r="AA904" s="651"/>
      <c r="AB904" s="651"/>
      <c r="AC904" s="651"/>
      <c r="AD904" s="651"/>
      <c r="AE904" s="651"/>
      <c r="AF904" s="651"/>
      <c r="AG904" s="651"/>
      <c r="AH904" s="651"/>
      <c r="AI904" s="651"/>
      <c r="AJ904" s="651"/>
      <c r="AK904" s="651"/>
      <c r="AL904" s="651"/>
      <c r="AM904" s="651"/>
      <c r="AN904" s="651"/>
      <c r="AO904" s="651"/>
      <c r="AP904" s="651"/>
      <c r="AQ904" s="651"/>
      <c r="AR904" s="651"/>
      <c r="AS904" s="651"/>
      <c r="AT904" s="651"/>
      <c r="AU904" s="651"/>
      <c r="AV904" s="651"/>
      <c r="AW904" s="651"/>
      <c r="AX904" s="651"/>
      <c r="AY904" s="651"/>
      <c r="AZ904" s="651"/>
      <c r="BA904" s="651"/>
      <c r="BB904" s="651"/>
      <c r="BC904" s="651"/>
      <c r="BD904" s="651"/>
      <c r="BE904" s="651"/>
      <c r="BF904" s="651"/>
      <c r="BG904" s="651"/>
      <c r="BH904" s="651"/>
      <c r="BI904" s="651"/>
      <c r="BJ904" s="651"/>
      <c r="BK904" s="651"/>
      <c r="BL904" s="651"/>
      <c r="BM904" s="651"/>
      <c r="BN904" s="651"/>
      <c r="BO904" s="651"/>
      <c r="BP904" s="651"/>
      <c r="BQ904" s="651"/>
      <c r="BR904" s="651"/>
      <c r="BS904" s="651"/>
      <c r="BT904" s="651"/>
      <c r="BU904" s="651"/>
      <c r="BV904" s="651"/>
      <c r="BW904" s="651"/>
      <c r="BX904" s="651"/>
      <c r="BY904" s="651"/>
      <c r="BZ904" s="651"/>
      <c r="CA904" s="651"/>
      <c r="CB904" s="651"/>
      <c r="CC904" s="651"/>
      <c r="CD904" s="651"/>
      <c r="CE904" s="651"/>
      <c r="CF904" s="651"/>
      <c r="CG904" s="651"/>
      <c r="CH904" s="651"/>
      <c r="CI904" s="651"/>
      <c r="CJ904" s="651"/>
      <c r="CK904" s="651"/>
      <c r="CL904" s="651"/>
      <c r="CM904" s="651"/>
      <c r="CN904" s="651"/>
      <c r="CO904" s="651"/>
      <c r="CP904" s="651"/>
      <c r="CQ904" s="651"/>
      <c r="CR904" s="651"/>
      <c r="CS904" s="651"/>
      <c r="CT904" s="651"/>
      <c r="CU904" s="651"/>
      <c r="CV904" s="651"/>
      <c r="CW904" s="651"/>
      <c r="CX904" s="651"/>
      <c r="CY904" s="651"/>
      <c r="CZ904" s="651"/>
      <c r="DA904" s="651"/>
      <c r="DB904" s="651"/>
      <c r="DC904" s="651"/>
      <c r="DD904" s="651"/>
      <c r="DE904" s="651"/>
      <c r="DF904" s="651"/>
      <c r="DG904" s="651"/>
      <c r="DH904" s="651"/>
      <c r="DI904" s="651"/>
      <c r="DJ904" s="651"/>
      <c r="DK904" s="651"/>
      <c r="DL904" s="651"/>
      <c r="DM904" s="651"/>
      <c r="DN904" s="651"/>
      <c r="DO904" s="651"/>
      <c r="DP904" s="651"/>
      <c r="DQ904" s="651"/>
      <c r="DR904" s="651"/>
      <c r="DS904" s="651"/>
      <c r="DT904" s="651"/>
      <c r="DU904" s="651"/>
      <c r="DV904" s="651"/>
      <c r="DW904" s="651"/>
      <c r="DX904" s="651"/>
      <c r="DY904" s="651"/>
    </row>
    <row r="905" ht="12.0" customHeight="1">
      <c r="A905" s="651"/>
      <c r="B905" s="651"/>
      <c r="C905" s="651"/>
      <c r="D905" s="651"/>
      <c r="E905" s="651"/>
      <c r="F905" s="651"/>
      <c r="G905" s="651"/>
      <c r="H905" s="651"/>
      <c r="I905" s="651"/>
      <c r="J905" s="651"/>
      <c r="K905" s="651"/>
      <c r="L905" s="651"/>
      <c r="M905" s="651"/>
      <c r="N905" s="651"/>
      <c r="O905" s="651"/>
      <c r="P905" s="651"/>
      <c r="Q905" s="651"/>
      <c r="R905" s="651"/>
      <c r="S905" s="651"/>
      <c r="T905" s="651"/>
      <c r="U905" s="651"/>
      <c r="V905" s="651"/>
      <c r="W905" s="651"/>
      <c r="X905" s="651"/>
      <c r="Y905" s="651"/>
      <c r="Z905" s="651"/>
      <c r="AA905" s="651"/>
      <c r="AB905" s="651"/>
      <c r="AC905" s="651"/>
      <c r="AD905" s="651"/>
      <c r="AE905" s="651"/>
      <c r="AF905" s="651"/>
      <c r="AG905" s="651"/>
      <c r="AH905" s="651"/>
      <c r="AI905" s="651"/>
      <c r="AJ905" s="651"/>
      <c r="AK905" s="651"/>
      <c r="AL905" s="651"/>
      <c r="AM905" s="651"/>
      <c r="AN905" s="651"/>
      <c r="AO905" s="651"/>
      <c r="AP905" s="651"/>
      <c r="AQ905" s="651"/>
      <c r="AR905" s="651"/>
      <c r="AS905" s="651"/>
      <c r="AT905" s="651"/>
      <c r="AU905" s="651"/>
      <c r="AV905" s="651"/>
      <c r="AW905" s="651"/>
      <c r="AX905" s="651"/>
      <c r="AY905" s="651"/>
      <c r="AZ905" s="651"/>
      <c r="BA905" s="651"/>
      <c r="BB905" s="651"/>
      <c r="BC905" s="651"/>
      <c r="BD905" s="651"/>
      <c r="BE905" s="651"/>
      <c r="BF905" s="651"/>
      <c r="BG905" s="651"/>
      <c r="BH905" s="651"/>
      <c r="BI905" s="651"/>
      <c r="BJ905" s="651"/>
      <c r="BK905" s="651"/>
      <c r="BL905" s="651"/>
      <c r="BM905" s="651"/>
      <c r="BN905" s="651"/>
      <c r="BO905" s="651"/>
      <c r="BP905" s="651"/>
      <c r="BQ905" s="651"/>
      <c r="BR905" s="651"/>
      <c r="BS905" s="651"/>
      <c r="BT905" s="651"/>
      <c r="BU905" s="651"/>
      <c r="BV905" s="651"/>
      <c r="BW905" s="651"/>
      <c r="BX905" s="651"/>
      <c r="BY905" s="651"/>
      <c r="BZ905" s="651"/>
      <c r="CA905" s="651"/>
      <c r="CB905" s="651"/>
      <c r="CC905" s="651"/>
      <c r="CD905" s="651"/>
      <c r="CE905" s="651"/>
      <c r="CF905" s="651"/>
      <c r="CG905" s="651"/>
      <c r="CH905" s="651"/>
      <c r="CI905" s="651"/>
      <c r="CJ905" s="651"/>
      <c r="CK905" s="651"/>
      <c r="CL905" s="651"/>
      <c r="CM905" s="651"/>
      <c r="CN905" s="651"/>
      <c r="CO905" s="651"/>
      <c r="CP905" s="651"/>
      <c r="CQ905" s="651"/>
      <c r="CR905" s="651"/>
      <c r="CS905" s="651"/>
      <c r="CT905" s="651"/>
      <c r="CU905" s="651"/>
      <c r="CV905" s="651"/>
      <c r="CW905" s="651"/>
      <c r="CX905" s="651"/>
      <c r="CY905" s="651"/>
      <c r="CZ905" s="651"/>
      <c r="DA905" s="651"/>
      <c r="DB905" s="651"/>
      <c r="DC905" s="651"/>
      <c r="DD905" s="651"/>
      <c r="DE905" s="651"/>
      <c r="DF905" s="651"/>
      <c r="DG905" s="651"/>
      <c r="DH905" s="651"/>
      <c r="DI905" s="651"/>
      <c r="DJ905" s="651"/>
      <c r="DK905" s="651"/>
      <c r="DL905" s="651"/>
      <c r="DM905" s="651"/>
      <c r="DN905" s="651"/>
      <c r="DO905" s="651"/>
      <c r="DP905" s="651"/>
      <c r="DQ905" s="651"/>
      <c r="DR905" s="651"/>
      <c r="DS905" s="651"/>
      <c r="DT905" s="651"/>
      <c r="DU905" s="651"/>
      <c r="DV905" s="651"/>
      <c r="DW905" s="651"/>
      <c r="DX905" s="651"/>
      <c r="DY905" s="651"/>
    </row>
    <row r="906" ht="12.0" customHeight="1">
      <c r="A906" s="651"/>
      <c r="B906" s="651"/>
      <c r="C906" s="651"/>
      <c r="D906" s="651"/>
      <c r="E906" s="651"/>
      <c r="F906" s="651"/>
      <c r="G906" s="651"/>
      <c r="H906" s="651"/>
      <c r="I906" s="651"/>
      <c r="J906" s="651"/>
      <c r="K906" s="651"/>
      <c r="L906" s="651"/>
      <c r="M906" s="651"/>
      <c r="N906" s="651"/>
      <c r="O906" s="651"/>
      <c r="P906" s="651"/>
      <c r="Q906" s="651"/>
      <c r="R906" s="651"/>
      <c r="S906" s="651"/>
      <c r="T906" s="651"/>
      <c r="U906" s="651"/>
      <c r="V906" s="651"/>
      <c r="W906" s="651"/>
      <c r="X906" s="651"/>
      <c r="Y906" s="651"/>
      <c r="Z906" s="651"/>
      <c r="AA906" s="651"/>
      <c r="AB906" s="651"/>
      <c r="AC906" s="651"/>
      <c r="AD906" s="651"/>
      <c r="AE906" s="651"/>
      <c r="AF906" s="651"/>
      <c r="AG906" s="651"/>
      <c r="AH906" s="651"/>
      <c r="AI906" s="651"/>
      <c r="AJ906" s="651"/>
      <c r="AK906" s="651"/>
      <c r="AL906" s="651"/>
      <c r="AM906" s="651"/>
      <c r="AN906" s="651"/>
      <c r="AO906" s="651"/>
      <c r="AP906" s="651"/>
      <c r="AQ906" s="651"/>
      <c r="AR906" s="651"/>
      <c r="AS906" s="651"/>
      <c r="AT906" s="651"/>
      <c r="AU906" s="651"/>
      <c r="AV906" s="651"/>
      <c r="AW906" s="651"/>
      <c r="AX906" s="651"/>
      <c r="AY906" s="651"/>
      <c r="AZ906" s="651"/>
      <c r="BA906" s="651"/>
      <c r="BB906" s="651"/>
      <c r="BC906" s="651"/>
      <c r="BD906" s="651"/>
      <c r="BE906" s="651"/>
      <c r="BF906" s="651"/>
      <c r="BG906" s="651"/>
      <c r="BH906" s="651"/>
      <c r="BI906" s="651"/>
      <c r="BJ906" s="651"/>
      <c r="BK906" s="651"/>
      <c r="BL906" s="651"/>
      <c r="BM906" s="651"/>
      <c r="BN906" s="651"/>
      <c r="BO906" s="651"/>
      <c r="BP906" s="651"/>
      <c r="BQ906" s="651"/>
      <c r="BR906" s="651"/>
      <c r="BS906" s="651"/>
      <c r="BT906" s="651"/>
      <c r="BU906" s="651"/>
      <c r="BV906" s="651"/>
      <c r="BW906" s="651"/>
      <c r="BX906" s="651"/>
      <c r="BY906" s="651"/>
      <c r="BZ906" s="651"/>
      <c r="CA906" s="651"/>
      <c r="CB906" s="651"/>
      <c r="CC906" s="651"/>
      <c r="CD906" s="651"/>
      <c r="CE906" s="651"/>
      <c r="CF906" s="651"/>
      <c r="CG906" s="651"/>
      <c r="CH906" s="651"/>
      <c r="CI906" s="651"/>
      <c r="CJ906" s="651"/>
      <c r="CK906" s="651"/>
      <c r="CL906" s="651"/>
      <c r="CM906" s="651"/>
      <c r="CN906" s="651"/>
      <c r="CO906" s="651"/>
      <c r="CP906" s="651"/>
      <c r="CQ906" s="651"/>
      <c r="CR906" s="651"/>
      <c r="CS906" s="651"/>
      <c r="CT906" s="651"/>
      <c r="CU906" s="651"/>
      <c r="CV906" s="651"/>
      <c r="CW906" s="651"/>
      <c r="CX906" s="651"/>
      <c r="CY906" s="651"/>
      <c r="CZ906" s="651"/>
      <c r="DA906" s="651"/>
      <c r="DB906" s="651"/>
      <c r="DC906" s="651"/>
      <c r="DD906" s="651"/>
      <c r="DE906" s="651"/>
      <c r="DF906" s="651"/>
      <c r="DG906" s="651"/>
      <c r="DH906" s="651"/>
      <c r="DI906" s="651"/>
      <c r="DJ906" s="651"/>
      <c r="DK906" s="651"/>
      <c r="DL906" s="651"/>
      <c r="DM906" s="651"/>
      <c r="DN906" s="651"/>
      <c r="DO906" s="651"/>
      <c r="DP906" s="651"/>
      <c r="DQ906" s="651"/>
      <c r="DR906" s="651"/>
      <c r="DS906" s="651"/>
      <c r="DT906" s="651"/>
      <c r="DU906" s="651"/>
      <c r="DV906" s="651"/>
      <c r="DW906" s="651"/>
      <c r="DX906" s="651"/>
      <c r="DY906" s="651"/>
    </row>
    <row r="907" ht="12.0" customHeight="1">
      <c r="A907" s="651"/>
      <c r="B907" s="651"/>
      <c r="C907" s="651"/>
      <c r="D907" s="651"/>
      <c r="E907" s="651"/>
      <c r="F907" s="651"/>
      <c r="G907" s="651"/>
      <c r="H907" s="651"/>
      <c r="I907" s="651"/>
      <c r="J907" s="651"/>
      <c r="K907" s="651"/>
      <c r="L907" s="651"/>
      <c r="M907" s="651"/>
      <c r="N907" s="651"/>
      <c r="O907" s="651"/>
      <c r="P907" s="651"/>
      <c r="Q907" s="651"/>
      <c r="R907" s="651"/>
      <c r="S907" s="651"/>
      <c r="T907" s="651"/>
      <c r="U907" s="651"/>
      <c r="V907" s="651"/>
      <c r="W907" s="651"/>
      <c r="X907" s="651"/>
      <c r="Y907" s="651"/>
      <c r="Z907" s="651"/>
      <c r="AA907" s="651"/>
      <c r="AB907" s="651"/>
      <c r="AC907" s="651"/>
      <c r="AD907" s="651"/>
      <c r="AE907" s="651"/>
      <c r="AF907" s="651"/>
      <c r="AG907" s="651"/>
      <c r="AH907" s="651"/>
      <c r="AI907" s="651"/>
      <c r="AJ907" s="651"/>
      <c r="AK907" s="651"/>
      <c r="AL907" s="651"/>
      <c r="AM907" s="651"/>
      <c r="AN907" s="651"/>
      <c r="AO907" s="651"/>
      <c r="AP907" s="651"/>
      <c r="AQ907" s="651"/>
      <c r="AR907" s="651"/>
      <c r="AS907" s="651"/>
      <c r="AT907" s="651"/>
      <c r="AU907" s="651"/>
      <c r="AV907" s="651"/>
      <c r="AW907" s="651"/>
      <c r="AX907" s="651"/>
      <c r="AY907" s="651"/>
      <c r="AZ907" s="651"/>
      <c r="BA907" s="651"/>
      <c r="BB907" s="651"/>
      <c r="BC907" s="651"/>
      <c r="BD907" s="651"/>
      <c r="BE907" s="651"/>
      <c r="BF907" s="651"/>
      <c r="BG907" s="651"/>
      <c r="BH907" s="651"/>
      <c r="BI907" s="651"/>
      <c r="BJ907" s="651"/>
      <c r="BK907" s="651"/>
      <c r="BL907" s="651"/>
      <c r="BM907" s="651"/>
      <c r="BN907" s="651"/>
      <c r="BO907" s="651"/>
      <c r="BP907" s="651"/>
      <c r="BQ907" s="651"/>
      <c r="BR907" s="651"/>
      <c r="BS907" s="651"/>
      <c r="BT907" s="651"/>
      <c r="BU907" s="651"/>
      <c r="BV907" s="651"/>
      <c r="BW907" s="651"/>
      <c r="BX907" s="651"/>
      <c r="BY907" s="651"/>
      <c r="BZ907" s="651"/>
      <c r="CA907" s="651"/>
      <c r="CB907" s="651"/>
      <c r="CC907" s="651"/>
      <c r="CD907" s="651"/>
      <c r="CE907" s="651"/>
      <c r="CF907" s="651"/>
      <c r="CG907" s="651"/>
      <c r="CH907" s="651"/>
      <c r="CI907" s="651"/>
      <c r="CJ907" s="651"/>
      <c r="CK907" s="651"/>
      <c r="CL907" s="651"/>
      <c r="CM907" s="651"/>
      <c r="CN907" s="651"/>
      <c r="CO907" s="651"/>
      <c r="CP907" s="651"/>
      <c r="CQ907" s="651"/>
      <c r="CR907" s="651"/>
      <c r="CS907" s="651"/>
      <c r="CT907" s="651"/>
      <c r="CU907" s="651"/>
      <c r="CV907" s="651"/>
      <c r="CW907" s="651"/>
      <c r="CX907" s="651"/>
      <c r="CY907" s="651"/>
      <c r="CZ907" s="651"/>
      <c r="DA907" s="651"/>
      <c r="DB907" s="651"/>
      <c r="DC907" s="651"/>
      <c r="DD907" s="651"/>
      <c r="DE907" s="651"/>
      <c r="DF907" s="651"/>
      <c r="DG907" s="651"/>
      <c r="DH907" s="651"/>
      <c r="DI907" s="651"/>
      <c r="DJ907" s="651"/>
      <c r="DK907" s="651"/>
      <c r="DL907" s="651"/>
      <c r="DM907" s="651"/>
      <c r="DN907" s="651"/>
      <c r="DO907" s="651"/>
      <c r="DP907" s="651"/>
      <c r="DQ907" s="651"/>
      <c r="DR907" s="651"/>
      <c r="DS907" s="651"/>
      <c r="DT907" s="651"/>
      <c r="DU907" s="651"/>
      <c r="DV907" s="651"/>
      <c r="DW907" s="651"/>
      <c r="DX907" s="651"/>
      <c r="DY907" s="651"/>
    </row>
    <row r="908" ht="12.0" customHeight="1">
      <c r="A908" s="651"/>
      <c r="B908" s="651"/>
      <c r="C908" s="651"/>
      <c r="D908" s="651"/>
      <c r="E908" s="651"/>
      <c r="F908" s="651"/>
      <c r="G908" s="651"/>
      <c r="H908" s="651"/>
      <c r="I908" s="651"/>
      <c r="J908" s="651"/>
      <c r="K908" s="651"/>
      <c r="L908" s="651"/>
      <c r="M908" s="651"/>
      <c r="N908" s="651"/>
      <c r="O908" s="651"/>
      <c r="P908" s="651"/>
      <c r="Q908" s="651"/>
      <c r="R908" s="651"/>
      <c r="S908" s="651"/>
      <c r="T908" s="651"/>
      <c r="U908" s="651"/>
      <c r="V908" s="651"/>
      <c r="W908" s="651"/>
      <c r="X908" s="651"/>
      <c r="Y908" s="651"/>
      <c r="Z908" s="651"/>
      <c r="AA908" s="651"/>
      <c r="AB908" s="651"/>
      <c r="AC908" s="651"/>
      <c r="AD908" s="651"/>
      <c r="AE908" s="651"/>
      <c r="AF908" s="651"/>
      <c r="AG908" s="651"/>
      <c r="AH908" s="651"/>
      <c r="AI908" s="651"/>
      <c r="AJ908" s="651"/>
      <c r="AK908" s="651"/>
      <c r="AL908" s="651"/>
      <c r="AM908" s="651"/>
      <c r="AN908" s="651"/>
      <c r="AO908" s="651"/>
      <c r="AP908" s="651"/>
      <c r="AQ908" s="651"/>
      <c r="AR908" s="651"/>
      <c r="AS908" s="651"/>
      <c r="AT908" s="651"/>
      <c r="AU908" s="651"/>
      <c r="AV908" s="651"/>
      <c r="AW908" s="651"/>
      <c r="AX908" s="651"/>
      <c r="AY908" s="651"/>
      <c r="AZ908" s="651"/>
      <c r="BA908" s="651"/>
      <c r="BB908" s="651"/>
      <c r="BC908" s="651"/>
      <c r="BD908" s="651"/>
      <c r="BE908" s="651"/>
      <c r="BF908" s="651"/>
      <c r="BG908" s="651"/>
      <c r="BH908" s="651"/>
      <c r="BI908" s="651"/>
      <c r="BJ908" s="651"/>
      <c r="BK908" s="651"/>
      <c r="BL908" s="651"/>
      <c r="BM908" s="651"/>
      <c r="BN908" s="651"/>
      <c r="BO908" s="651"/>
      <c r="BP908" s="651"/>
      <c r="BQ908" s="651"/>
      <c r="BR908" s="651"/>
      <c r="BS908" s="651"/>
      <c r="BT908" s="651"/>
      <c r="BU908" s="651"/>
      <c r="BV908" s="651"/>
      <c r="BW908" s="651"/>
      <c r="BX908" s="651"/>
      <c r="BY908" s="651"/>
      <c r="BZ908" s="651"/>
      <c r="CA908" s="651"/>
      <c r="CB908" s="651"/>
      <c r="CC908" s="651"/>
      <c r="CD908" s="651"/>
      <c r="CE908" s="651"/>
      <c r="CF908" s="651"/>
      <c r="CG908" s="651"/>
      <c r="CH908" s="651"/>
      <c r="CI908" s="651"/>
      <c r="CJ908" s="651"/>
      <c r="CK908" s="651"/>
      <c r="CL908" s="651"/>
      <c r="CM908" s="651"/>
      <c r="CN908" s="651"/>
      <c r="CO908" s="651"/>
      <c r="CP908" s="651"/>
      <c r="CQ908" s="651"/>
      <c r="CR908" s="651"/>
      <c r="CS908" s="651"/>
      <c r="CT908" s="651"/>
      <c r="CU908" s="651"/>
      <c r="CV908" s="651"/>
      <c r="CW908" s="651"/>
      <c r="CX908" s="651"/>
      <c r="CY908" s="651"/>
      <c r="CZ908" s="651"/>
      <c r="DA908" s="651"/>
      <c r="DB908" s="651"/>
      <c r="DC908" s="651"/>
      <c r="DD908" s="651"/>
      <c r="DE908" s="651"/>
      <c r="DF908" s="651"/>
      <c r="DG908" s="651"/>
      <c r="DH908" s="651"/>
      <c r="DI908" s="651"/>
      <c r="DJ908" s="651"/>
      <c r="DK908" s="651"/>
      <c r="DL908" s="651"/>
      <c r="DM908" s="651"/>
      <c r="DN908" s="651"/>
      <c r="DO908" s="651"/>
      <c r="DP908" s="651"/>
      <c r="DQ908" s="651"/>
      <c r="DR908" s="651"/>
      <c r="DS908" s="651"/>
      <c r="DT908" s="651"/>
      <c r="DU908" s="651"/>
      <c r="DV908" s="651"/>
      <c r="DW908" s="651"/>
      <c r="DX908" s="651"/>
      <c r="DY908" s="651"/>
    </row>
    <row r="909" ht="12.0" customHeight="1">
      <c r="A909" s="651"/>
      <c r="B909" s="651"/>
      <c r="C909" s="651"/>
      <c r="D909" s="651"/>
      <c r="E909" s="651"/>
      <c r="F909" s="651"/>
      <c r="G909" s="651"/>
      <c r="H909" s="651"/>
      <c r="I909" s="651"/>
      <c r="J909" s="651"/>
      <c r="K909" s="651"/>
      <c r="L909" s="651"/>
      <c r="M909" s="651"/>
      <c r="N909" s="651"/>
      <c r="O909" s="651"/>
      <c r="P909" s="651"/>
      <c r="Q909" s="651"/>
      <c r="R909" s="651"/>
      <c r="S909" s="651"/>
      <c r="T909" s="651"/>
      <c r="U909" s="651"/>
      <c r="V909" s="651"/>
      <c r="W909" s="651"/>
      <c r="X909" s="651"/>
      <c r="Y909" s="651"/>
      <c r="Z909" s="651"/>
      <c r="AA909" s="651"/>
      <c r="AB909" s="651"/>
      <c r="AC909" s="651"/>
      <c r="AD909" s="651"/>
      <c r="AE909" s="651"/>
      <c r="AF909" s="651"/>
      <c r="AG909" s="651"/>
      <c r="AH909" s="651"/>
      <c r="AI909" s="651"/>
      <c r="AJ909" s="651"/>
      <c r="AK909" s="651"/>
      <c r="AL909" s="651"/>
      <c r="AM909" s="651"/>
      <c r="AN909" s="651"/>
      <c r="AO909" s="651"/>
      <c r="AP909" s="651"/>
      <c r="AQ909" s="651"/>
      <c r="AR909" s="651"/>
      <c r="AS909" s="651"/>
      <c r="AT909" s="651"/>
      <c r="AU909" s="651"/>
      <c r="AV909" s="651"/>
      <c r="AW909" s="651"/>
      <c r="AX909" s="651"/>
      <c r="AY909" s="651"/>
      <c r="AZ909" s="651"/>
      <c r="BA909" s="651"/>
      <c r="BB909" s="651"/>
      <c r="BC909" s="651"/>
      <c r="BD909" s="651"/>
      <c r="BE909" s="651"/>
      <c r="BF909" s="651"/>
      <c r="BG909" s="651"/>
      <c r="BH909" s="651"/>
      <c r="BI909" s="651"/>
      <c r="BJ909" s="651"/>
      <c r="BK909" s="651"/>
      <c r="BL909" s="651"/>
      <c r="BM909" s="651"/>
      <c r="BN909" s="651"/>
      <c r="BO909" s="651"/>
      <c r="BP909" s="651"/>
      <c r="BQ909" s="651"/>
      <c r="BR909" s="651"/>
      <c r="BS909" s="651"/>
      <c r="BT909" s="651"/>
      <c r="BU909" s="651"/>
      <c r="BV909" s="651"/>
      <c r="BW909" s="651"/>
      <c r="BX909" s="651"/>
      <c r="BY909" s="651"/>
      <c r="BZ909" s="651"/>
      <c r="CA909" s="651"/>
      <c r="CB909" s="651"/>
      <c r="CC909" s="651"/>
      <c r="CD909" s="651"/>
      <c r="CE909" s="651"/>
      <c r="CF909" s="651"/>
      <c r="CG909" s="651"/>
      <c r="CH909" s="651"/>
      <c r="CI909" s="651"/>
      <c r="CJ909" s="651"/>
      <c r="CK909" s="651"/>
      <c r="CL909" s="651"/>
      <c r="CM909" s="651"/>
      <c r="CN909" s="651"/>
      <c r="CO909" s="651"/>
      <c r="CP909" s="651"/>
      <c r="CQ909" s="651"/>
      <c r="CR909" s="651"/>
      <c r="CS909" s="651"/>
      <c r="CT909" s="651"/>
      <c r="CU909" s="651"/>
      <c r="CV909" s="651"/>
      <c r="CW909" s="651"/>
      <c r="CX909" s="651"/>
      <c r="CY909" s="651"/>
      <c r="CZ909" s="651"/>
      <c r="DA909" s="651"/>
      <c r="DB909" s="651"/>
      <c r="DC909" s="651"/>
      <c r="DD909" s="651"/>
      <c r="DE909" s="651"/>
      <c r="DF909" s="651"/>
      <c r="DG909" s="651"/>
      <c r="DH909" s="651"/>
      <c r="DI909" s="651"/>
      <c r="DJ909" s="651"/>
      <c r="DK909" s="651"/>
      <c r="DL909" s="651"/>
      <c r="DM909" s="651"/>
      <c r="DN909" s="651"/>
      <c r="DO909" s="651"/>
      <c r="DP909" s="651"/>
      <c r="DQ909" s="651"/>
      <c r="DR909" s="651"/>
      <c r="DS909" s="651"/>
      <c r="DT909" s="651"/>
      <c r="DU909" s="651"/>
      <c r="DV909" s="651"/>
      <c r="DW909" s="651"/>
      <c r="DX909" s="651"/>
      <c r="DY909" s="651"/>
    </row>
    <row r="910" ht="12.0" customHeight="1">
      <c r="A910" s="651"/>
      <c r="B910" s="651"/>
      <c r="C910" s="651"/>
      <c r="D910" s="651"/>
      <c r="E910" s="651"/>
      <c r="F910" s="651"/>
      <c r="G910" s="651"/>
      <c r="H910" s="651"/>
      <c r="I910" s="651"/>
      <c r="J910" s="651"/>
      <c r="K910" s="651"/>
      <c r="L910" s="651"/>
      <c r="M910" s="651"/>
      <c r="N910" s="651"/>
      <c r="O910" s="651"/>
      <c r="P910" s="651"/>
      <c r="Q910" s="651"/>
      <c r="R910" s="651"/>
      <c r="S910" s="651"/>
      <c r="T910" s="651"/>
      <c r="U910" s="651"/>
      <c r="V910" s="651"/>
      <c r="W910" s="651"/>
      <c r="X910" s="651"/>
      <c r="Y910" s="651"/>
      <c r="Z910" s="651"/>
      <c r="AA910" s="651"/>
      <c r="AB910" s="651"/>
      <c r="AC910" s="651"/>
      <c r="AD910" s="651"/>
      <c r="AE910" s="651"/>
      <c r="AF910" s="651"/>
      <c r="AG910" s="651"/>
      <c r="AH910" s="651"/>
      <c r="AI910" s="651"/>
      <c r="AJ910" s="651"/>
      <c r="AK910" s="651"/>
      <c r="AL910" s="651"/>
      <c r="AM910" s="651"/>
      <c r="AN910" s="651"/>
      <c r="AO910" s="651"/>
      <c r="AP910" s="651"/>
      <c r="AQ910" s="651"/>
      <c r="AR910" s="651"/>
      <c r="AS910" s="651"/>
      <c r="AT910" s="651"/>
      <c r="AU910" s="651"/>
      <c r="AV910" s="651"/>
      <c r="AW910" s="651"/>
      <c r="AX910" s="651"/>
      <c r="AY910" s="651"/>
      <c r="AZ910" s="651"/>
      <c r="BA910" s="651"/>
      <c r="BB910" s="651"/>
      <c r="BC910" s="651"/>
      <c r="BD910" s="651"/>
      <c r="BE910" s="651"/>
      <c r="BF910" s="651"/>
      <c r="BG910" s="651"/>
      <c r="BH910" s="651"/>
      <c r="BI910" s="651"/>
      <c r="BJ910" s="651"/>
      <c r="BK910" s="651"/>
      <c r="BL910" s="651"/>
      <c r="BM910" s="651"/>
      <c r="BN910" s="651"/>
      <c r="BO910" s="651"/>
      <c r="BP910" s="651"/>
      <c r="BQ910" s="651"/>
      <c r="BR910" s="651"/>
      <c r="BS910" s="651"/>
      <c r="BT910" s="651"/>
      <c r="BU910" s="651"/>
      <c r="BV910" s="651"/>
      <c r="BW910" s="651"/>
      <c r="BX910" s="651"/>
      <c r="BY910" s="651"/>
      <c r="BZ910" s="651"/>
      <c r="CA910" s="651"/>
      <c r="CB910" s="651"/>
      <c r="CC910" s="651"/>
      <c r="CD910" s="651"/>
      <c r="CE910" s="651"/>
      <c r="CF910" s="651"/>
      <c r="CG910" s="651"/>
      <c r="CH910" s="651"/>
      <c r="CI910" s="651"/>
      <c r="CJ910" s="651"/>
      <c r="CK910" s="651"/>
      <c r="CL910" s="651"/>
      <c r="CM910" s="651"/>
      <c r="CN910" s="651"/>
      <c r="CO910" s="651"/>
      <c r="CP910" s="651"/>
      <c r="CQ910" s="651"/>
      <c r="CR910" s="651"/>
      <c r="CS910" s="651"/>
      <c r="CT910" s="651"/>
      <c r="CU910" s="651"/>
      <c r="CV910" s="651"/>
      <c r="CW910" s="651"/>
      <c r="CX910" s="651"/>
      <c r="CY910" s="651"/>
      <c r="CZ910" s="651"/>
      <c r="DA910" s="651"/>
      <c r="DB910" s="651"/>
      <c r="DC910" s="651"/>
      <c r="DD910" s="651"/>
      <c r="DE910" s="651"/>
      <c r="DF910" s="651"/>
      <c r="DG910" s="651"/>
      <c r="DH910" s="651"/>
      <c r="DI910" s="651"/>
      <c r="DJ910" s="651"/>
      <c r="DK910" s="651"/>
      <c r="DL910" s="651"/>
      <c r="DM910" s="651"/>
      <c r="DN910" s="651"/>
      <c r="DO910" s="651"/>
      <c r="DP910" s="651"/>
      <c r="DQ910" s="651"/>
      <c r="DR910" s="651"/>
      <c r="DS910" s="651"/>
      <c r="DT910" s="651"/>
      <c r="DU910" s="651"/>
      <c r="DV910" s="651"/>
      <c r="DW910" s="651"/>
      <c r="DX910" s="651"/>
      <c r="DY910" s="651"/>
    </row>
    <row r="911" ht="12.0" customHeight="1">
      <c r="A911" s="651"/>
      <c r="B911" s="651"/>
      <c r="C911" s="651"/>
      <c r="D911" s="651"/>
      <c r="E911" s="651"/>
      <c r="F911" s="651"/>
      <c r="G911" s="651"/>
      <c r="H911" s="651"/>
      <c r="I911" s="651"/>
      <c r="J911" s="651"/>
      <c r="K911" s="651"/>
      <c r="L911" s="651"/>
      <c r="M911" s="651"/>
      <c r="N911" s="651"/>
      <c r="O911" s="651"/>
      <c r="P911" s="651"/>
      <c r="Q911" s="651"/>
      <c r="R911" s="651"/>
      <c r="S911" s="651"/>
      <c r="T911" s="651"/>
      <c r="U911" s="651"/>
      <c r="V911" s="651"/>
      <c r="W911" s="651"/>
      <c r="X911" s="651"/>
      <c r="Y911" s="651"/>
      <c r="Z911" s="651"/>
      <c r="AA911" s="651"/>
      <c r="AB911" s="651"/>
      <c r="AC911" s="651"/>
      <c r="AD911" s="651"/>
      <c r="AE911" s="651"/>
      <c r="AF911" s="651"/>
      <c r="AG911" s="651"/>
      <c r="AH911" s="651"/>
      <c r="AI911" s="651"/>
      <c r="AJ911" s="651"/>
      <c r="AK911" s="651"/>
      <c r="AL911" s="651"/>
      <c r="AM911" s="651"/>
      <c r="AN911" s="651"/>
      <c r="AO911" s="651"/>
      <c r="AP911" s="651"/>
      <c r="AQ911" s="651"/>
      <c r="AR911" s="651"/>
      <c r="AS911" s="651"/>
      <c r="AT911" s="651"/>
      <c r="AU911" s="651"/>
      <c r="AV911" s="651"/>
      <c r="AW911" s="651"/>
      <c r="AX911" s="651"/>
      <c r="AY911" s="651"/>
      <c r="AZ911" s="651"/>
      <c r="BA911" s="651"/>
      <c r="BB911" s="651"/>
      <c r="BC911" s="651"/>
      <c r="BD911" s="651"/>
      <c r="BE911" s="651"/>
      <c r="BF911" s="651"/>
      <c r="BG911" s="651"/>
      <c r="BH911" s="651"/>
      <c r="BI911" s="651"/>
      <c r="BJ911" s="651"/>
      <c r="BK911" s="651"/>
      <c r="BL911" s="651"/>
      <c r="BM911" s="651"/>
      <c r="BN911" s="651"/>
      <c r="BO911" s="651"/>
      <c r="BP911" s="651"/>
      <c r="BQ911" s="651"/>
      <c r="BR911" s="651"/>
      <c r="BS911" s="651"/>
      <c r="BT911" s="651"/>
      <c r="BU911" s="651"/>
      <c r="BV911" s="651"/>
      <c r="BW911" s="651"/>
      <c r="BX911" s="651"/>
      <c r="BY911" s="651"/>
      <c r="BZ911" s="651"/>
      <c r="CA911" s="651"/>
      <c r="CB911" s="651"/>
      <c r="CC911" s="651"/>
      <c r="CD911" s="651"/>
      <c r="CE911" s="651"/>
      <c r="CF911" s="651"/>
      <c r="CG911" s="651"/>
      <c r="CH911" s="651"/>
      <c r="CI911" s="651"/>
      <c r="CJ911" s="651"/>
      <c r="CK911" s="651"/>
      <c r="CL911" s="651"/>
      <c r="CM911" s="651"/>
      <c r="CN911" s="651"/>
      <c r="CO911" s="651"/>
      <c r="CP911" s="651"/>
      <c r="CQ911" s="651"/>
      <c r="CR911" s="651"/>
      <c r="CS911" s="651"/>
      <c r="CT911" s="651"/>
      <c r="CU911" s="651"/>
      <c r="CV911" s="651"/>
      <c r="CW911" s="651"/>
      <c r="CX911" s="651"/>
      <c r="CY911" s="651"/>
      <c r="CZ911" s="651"/>
      <c r="DA911" s="651"/>
      <c r="DB911" s="651"/>
      <c r="DC911" s="651"/>
      <c r="DD911" s="651"/>
      <c r="DE911" s="651"/>
      <c r="DF911" s="651"/>
      <c r="DG911" s="651"/>
      <c r="DH911" s="651"/>
      <c r="DI911" s="651"/>
      <c r="DJ911" s="651"/>
      <c r="DK911" s="651"/>
      <c r="DL911" s="651"/>
      <c r="DM911" s="651"/>
      <c r="DN911" s="651"/>
      <c r="DO911" s="651"/>
      <c r="DP911" s="651"/>
      <c r="DQ911" s="651"/>
      <c r="DR911" s="651"/>
      <c r="DS911" s="651"/>
      <c r="DT911" s="651"/>
      <c r="DU911" s="651"/>
      <c r="DV911" s="651"/>
      <c r="DW911" s="651"/>
      <c r="DX911" s="651"/>
      <c r="DY911" s="651"/>
    </row>
    <row r="912" ht="12.0" customHeight="1">
      <c r="A912" s="651"/>
      <c r="B912" s="651"/>
      <c r="C912" s="651"/>
      <c r="D912" s="651"/>
      <c r="E912" s="651"/>
      <c r="F912" s="651"/>
      <c r="G912" s="651"/>
      <c r="H912" s="651"/>
      <c r="I912" s="651"/>
      <c r="J912" s="651"/>
      <c r="K912" s="651"/>
      <c r="L912" s="651"/>
      <c r="M912" s="651"/>
      <c r="N912" s="651"/>
      <c r="O912" s="651"/>
      <c r="P912" s="651"/>
      <c r="Q912" s="651"/>
      <c r="R912" s="651"/>
      <c r="S912" s="651"/>
      <c r="T912" s="651"/>
      <c r="U912" s="651"/>
      <c r="V912" s="651"/>
      <c r="W912" s="651"/>
      <c r="X912" s="651"/>
      <c r="Y912" s="651"/>
      <c r="Z912" s="651"/>
      <c r="AA912" s="651"/>
      <c r="AB912" s="651"/>
      <c r="AC912" s="651"/>
      <c r="AD912" s="651"/>
      <c r="AE912" s="651"/>
      <c r="AF912" s="651"/>
      <c r="AG912" s="651"/>
      <c r="AH912" s="651"/>
      <c r="AI912" s="651"/>
      <c r="AJ912" s="651"/>
      <c r="AK912" s="651"/>
      <c r="AL912" s="651"/>
      <c r="AM912" s="651"/>
      <c r="AN912" s="651"/>
      <c r="AO912" s="651"/>
      <c r="AP912" s="651"/>
      <c r="AQ912" s="651"/>
      <c r="AR912" s="651"/>
      <c r="AS912" s="651"/>
      <c r="AT912" s="651"/>
      <c r="AU912" s="651"/>
      <c r="AV912" s="651"/>
      <c r="AW912" s="651"/>
      <c r="AX912" s="651"/>
      <c r="AY912" s="651"/>
      <c r="AZ912" s="651"/>
      <c r="BA912" s="651"/>
      <c r="BB912" s="651"/>
      <c r="BC912" s="651"/>
      <c r="BD912" s="651"/>
      <c r="BE912" s="651"/>
      <c r="BF912" s="651"/>
      <c r="BG912" s="651"/>
      <c r="BH912" s="651"/>
      <c r="BI912" s="651"/>
      <c r="BJ912" s="651"/>
      <c r="BK912" s="651"/>
      <c r="BL912" s="651"/>
      <c r="BM912" s="651"/>
      <c r="BN912" s="651"/>
      <c r="BO912" s="651"/>
      <c r="BP912" s="651"/>
      <c r="BQ912" s="651"/>
      <c r="BR912" s="651"/>
      <c r="BS912" s="651"/>
      <c r="BT912" s="651"/>
      <c r="BU912" s="651"/>
      <c r="BV912" s="651"/>
      <c r="BW912" s="651"/>
      <c r="BX912" s="651"/>
      <c r="BY912" s="651"/>
      <c r="BZ912" s="651"/>
      <c r="CA912" s="651"/>
      <c r="CB912" s="651"/>
      <c r="CC912" s="651"/>
      <c r="CD912" s="651"/>
      <c r="CE912" s="651"/>
      <c r="CF912" s="651"/>
      <c r="CG912" s="651"/>
      <c r="CH912" s="651"/>
      <c r="CI912" s="651"/>
      <c r="CJ912" s="651"/>
      <c r="CK912" s="651"/>
      <c r="CL912" s="651"/>
      <c r="CM912" s="651"/>
      <c r="CN912" s="651"/>
      <c r="CO912" s="651"/>
      <c r="CP912" s="651"/>
      <c r="CQ912" s="651"/>
      <c r="CR912" s="651"/>
      <c r="CS912" s="651"/>
      <c r="CT912" s="651"/>
      <c r="CU912" s="651"/>
      <c r="CV912" s="651"/>
      <c r="CW912" s="651"/>
      <c r="CX912" s="651"/>
      <c r="CY912" s="651"/>
      <c r="CZ912" s="651"/>
      <c r="DA912" s="651"/>
      <c r="DB912" s="651"/>
      <c r="DC912" s="651"/>
      <c r="DD912" s="651"/>
      <c r="DE912" s="651"/>
      <c r="DF912" s="651"/>
      <c r="DG912" s="651"/>
      <c r="DH912" s="651"/>
      <c r="DI912" s="651"/>
      <c r="DJ912" s="651"/>
      <c r="DK912" s="651"/>
      <c r="DL912" s="651"/>
      <c r="DM912" s="651"/>
      <c r="DN912" s="651"/>
      <c r="DO912" s="651"/>
      <c r="DP912" s="651"/>
      <c r="DQ912" s="651"/>
      <c r="DR912" s="651"/>
      <c r="DS912" s="651"/>
      <c r="DT912" s="651"/>
      <c r="DU912" s="651"/>
      <c r="DV912" s="651"/>
      <c r="DW912" s="651"/>
      <c r="DX912" s="651"/>
      <c r="DY912" s="651"/>
    </row>
    <row r="913" ht="12.0" customHeight="1">
      <c r="A913" s="651"/>
      <c r="B913" s="651"/>
      <c r="C913" s="651"/>
      <c r="D913" s="651"/>
      <c r="E913" s="651"/>
      <c r="F913" s="651"/>
      <c r="G913" s="651"/>
      <c r="H913" s="651"/>
      <c r="I913" s="651"/>
      <c r="J913" s="651"/>
      <c r="K913" s="651"/>
      <c r="L913" s="651"/>
      <c r="M913" s="651"/>
      <c r="N913" s="651"/>
      <c r="O913" s="651"/>
      <c r="P913" s="651"/>
      <c r="Q913" s="651"/>
      <c r="R913" s="651"/>
      <c r="S913" s="651"/>
      <c r="T913" s="651"/>
      <c r="U913" s="651"/>
      <c r="V913" s="651"/>
      <c r="W913" s="651"/>
      <c r="X913" s="651"/>
      <c r="Y913" s="651"/>
      <c r="Z913" s="651"/>
      <c r="AA913" s="651"/>
      <c r="AB913" s="651"/>
      <c r="AC913" s="651"/>
      <c r="AD913" s="651"/>
      <c r="AE913" s="651"/>
      <c r="AF913" s="651"/>
      <c r="AG913" s="651"/>
      <c r="AH913" s="651"/>
      <c r="AI913" s="651"/>
      <c r="AJ913" s="651"/>
      <c r="AK913" s="651"/>
      <c r="AL913" s="651"/>
      <c r="AM913" s="651"/>
      <c r="AN913" s="651"/>
      <c r="AO913" s="651"/>
      <c r="AP913" s="651"/>
      <c r="AQ913" s="651"/>
      <c r="AR913" s="651"/>
      <c r="AS913" s="651"/>
      <c r="AT913" s="651"/>
      <c r="AU913" s="651"/>
      <c r="AV913" s="651"/>
      <c r="AW913" s="651"/>
      <c r="AX913" s="651"/>
      <c r="AY913" s="651"/>
      <c r="AZ913" s="651"/>
      <c r="BA913" s="651"/>
      <c r="BB913" s="651"/>
      <c r="BC913" s="651"/>
      <c r="BD913" s="651"/>
      <c r="BE913" s="651"/>
      <c r="BF913" s="651"/>
      <c r="BG913" s="651"/>
      <c r="BH913" s="651"/>
      <c r="BI913" s="651"/>
      <c r="BJ913" s="651"/>
      <c r="BK913" s="651"/>
      <c r="BL913" s="651"/>
      <c r="BM913" s="651"/>
      <c r="BN913" s="651"/>
      <c r="BO913" s="651"/>
      <c r="BP913" s="651"/>
      <c r="BQ913" s="651"/>
      <c r="BR913" s="651"/>
      <c r="BS913" s="651"/>
      <c r="BT913" s="651"/>
      <c r="BU913" s="651"/>
      <c r="BV913" s="651"/>
      <c r="BW913" s="651"/>
      <c r="BX913" s="651"/>
      <c r="BY913" s="651"/>
      <c r="BZ913" s="651"/>
      <c r="CA913" s="651"/>
      <c r="CB913" s="651"/>
      <c r="CC913" s="651"/>
      <c r="CD913" s="651"/>
      <c r="CE913" s="651"/>
      <c r="CF913" s="651"/>
      <c r="CG913" s="651"/>
      <c r="CH913" s="651"/>
      <c r="CI913" s="651"/>
      <c r="CJ913" s="651"/>
      <c r="CK913" s="651"/>
      <c r="CL913" s="651"/>
      <c r="CM913" s="651"/>
      <c r="CN913" s="651"/>
      <c r="CO913" s="651"/>
      <c r="CP913" s="651"/>
      <c r="CQ913" s="651"/>
      <c r="CR913" s="651"/>
      <c r="CS913" s="651"/>
      <c r="CT913" s="651"/>
      <c r="CU913" s="651"/>
      <c r="CV913" s="651"/>
      <c r="CW913" s="651"/>
      <c r="CX913" s="651"/>
      <c r="CY913" s="651"/>
      <c r="CZ913" s="651"/>
      <c r="DA913" s="651"/>
      <c r="DB913" s="651"/>
      <c r="DC913" s="651"/>
      <c r="DD913" s="651"/>
      <c r="DE913" s="651"/>
      <c r="DF913" s="651"/>
      <c r="DG913" s="651"/>
      <c r="DH913" s="651"/>
      <c r="DI913" s="651"/>
      <c r="DJ913" s="651"/>
      <c r="DK913" s="651"/>
      <c r="DL913" s="651"/>
      <c r="DM913" s="651"/>
      <c r="DN913" s="651"/>
      <c r="DO913" s="651"/>
      <c r="DP913" s="651"/>
      <c r="DQ913" s="651"/>
      <c r="DR913" s="651"/>
      <c r="DS913" s="651"/>
      <c r="DT913" s="651"/>
      <c r="DU913" s="651"/>
      <c r="DV913" s="651"/>
      <c r="DW913" s="651"/>
      <c r="DX913" s="651"/>
      <c r="DY913" s="651"/>
    </row>
    <row r="914" ht="12.0" customHeight="1">
      <c r="A914" s="651"/>
      <c r="B914" s="651"/>
      <c r="C914" s="651"/>
      <c r="D914" s="651"/>
      <c r="E914" s="651"/>
      <c r="F914" s="651"/>
      <c r="G914" s="651"/>
      <c r="H914" s="651"/>
      <c r="I914" s="651"/>
      <c r="J914" s="651"/>
      <c r="K914" s="651"/>
      <c r="L914" s="651"/>
      <c r="M914" s="651"/>
      <c r="N914" s="651"/>
      <c r="O914" s="651"/>
      <c r="P914" s="651"/>
      <c r="Q914" s="651"/>
      <c r="R914" s="651"/>
      <c r="S914" s="651"/>
      <c r="T914" s="651"/>
      <c r="U914" s="651"/>
      <c r="V914" s="651"/>
      <c r="W914" s="651"/>
      <c r="X914" s="651"/>
      <c r="Y914" s="651"/>
      <c r="Z914" s="651"/>
      <c r="AA914" s="651"/>
      <c r="AB914" s="651"/>
      <c r="AC914" s="651"/>
      <c r="AD914" s="651"/>
      <c r="AE914" s="651"/>
      <c r="AF914" s="651"/>
      <c r="AG914" s="651"/>
      <c r="AH914" s="651"/>
      <c r="AI914" s="651"/>
      <c r="AJ914" s="651"/>
      <c r="AK914" s="651"/>
      <c r="AL914" s="651"/>
      <c r="AM914" s="651"/>
      <c r="AN914" s="651"/>
      <c r="AO914" s="651"/>
      <c r="AP914" s="651"/>
      <c r="AQ914" s="651"/>
      <c r="AR914" s="651"/>
      <c r="AS914" s="651"/>
      <c r="AT914" s="651"/>
      <c r="AU914" s="651"/>
      <c r="AV914" s="651"/>
      <c r="AW914" s="651"/>
      <c r="AX914" s="651"/>
      <c r="AY914" s="651"/>
      <c r="AZ914" s="651"/>
      <c r="BA914" s="651"/>
      <c r="BB914" s="651"/>
      <c r="BC914" s="651"/>
      <c r="BD914" s="651"/>
      <c r="BE914" s="651"/>
      <c r="BF914" s="651"/>
      <c r="BG914" s="651"/>
      <c r="BH914" s="651"/>
      <c r="BI914" s="651"/>
      <c r="BJ914" s="651"/>
      <c r="BK914" s="651"/>
      <c r="BL914" s="651"/>
      <c r="BM914" s="651"/>
      <c r="BN914" s="651"/>
      <c r="BO914" s="651"/>
      <c r="BP914" s="651"/>
      <c r="BQ914" s="651"/>
      <c r="BR914" s="651"/>
      <c r="BS914" s="651"/>
      <c r="BT914" s="651"/>
      <c r="BU914" s="651"/>
      <c r="BV914" s="651"/>
      <c r="BW914" s="651"/>
      <c r="BX914" s="651"/>
      <c r="BY914" s="651"/>
      <c r="BZ914" s="651"/>
      <c r="CA914" s="651"/>
      <c r="CB914" s="651"/>
      <c r="CC914" s="651"/>
      <c r="CD914" s="651"/>
      <c r="CE914" s="651"/>
      <c r="CF914" s="651"/>
      <c r="CG914" s="651"/>
      <c r="CH914" s="651"/>
      <c r="CI914" s="651"/>
      <c r="CJ914" s="651"/>
      <c r="CK914" s="651"/>
      <c r="CL914" s="651"/>
      <c r="CM914" s="651"/>
      <c r="CN914" s="651"/>
      <c r="CO914" s="651"/>
      <c r="CP914" s="651"/>
      <c r="CQ914" s="651"/>
      <c r="CR914" s="651"/>
      <c r="CS914" s="651"/>
      <c r="CT914" s="651"/>
      <c r="CU914" s="651"/>
      <c r="CV914" s="651"/>
      <c r="CW914" s="651"/>
      <c r="CX914" s="651"/>
      <c r="CY914" s="651"/>
      <c r="CZ914" s="651"/>
      <c r="DA914" s="651"/>
      <c r="DB914" s="651"/>
      <c r="DC914" s="651"/>
      <c r="DD914" s="651"/>
      <c r="DE914" s="651"/>
      <c r="DF914" s="651"/>
      <c r="DG914" s="651"/>
      <c r="DH914" s="651"/>
      <c r="DI914" s="651"/>
      <c r="DJ914" s="651"/>
      <c r="DK914" s="651"/>
      <c r="DL914" s="651"/>
      <c r="DM914" s="651"/>
      <c r="DN914" s="651"/>
      <c r="DO914" s="651"/>
      <c r="DP914" s="651"/>
      <c r="DQ914" s="651"/>
      <c r="DR914" s="651"/>
      <c r="DS914" s="651"/>
      <c r="DT914" s="651"/>
      <c r="DU914" s="651"/>
      <c r="DV914" s="651"/>
      <c r="DW914" s="651"/>
      <c r="DX914" s="651"/>
      <c r="DY914" s="651"/>
    </row>
    <row r="915" ht="12.0" customHeight="1">
      <c r="A915" s="651"/>
      <c r="B915" s="651"/>
      <c r="C915" s="651"/>
      <c r="D915" s="651"/>
      <c r="E915" s="651"/>
      <c r="F915" s="651"/>
      <c r="G915" s="651"/>
      <c r="H915" s="651"/>
      <c r="I915" s="651"/>
      <c r="J915" s="651"/>
      <c r="K915" s="651"/>
      <c r="L915" s="651"/>
      <c r="M915" s="651"/>
      <c r="N915" s="651"/>
      <c r="O915" s="651"/>
      <c r="P915" s="651"/>
      <c r="Q915" s="651"/>
      <c r="R915" s="651"/>
      <c r="S915" s="651"/>
      <c r="T915" s="651"/>
      <c r="U915" s="651"/>
      <c r="V915" s="651"/>
      <c r="W915" s="651"/>
      <c r="X915" s="651"/>
      <c r="Y915" s="651"/>
      <c r="Z915" s="651"/>
      <c r="AA915" s="651"/>
      <c r="AB915" s="651"/>
      <c r="AC915" s="651"/>
      <c r="AD915" s="651"/>
      <c r="AE915" s="651"/>
      <c r="AF915" s="651"/>
      <c r="AG915" s="651"/>
      <c r="AH915" s="651"/>
      <c r="AI915" s="651"/>
      <c r="AJ915" s="651"/>
      <c r="AK915" s="651"/>
      <c r="AL915" s="651"/>
      <c r="AM915" s="651"/>
      <c r="AN915" s="651"/>
      <c r="AO915" s="651"/>
      <c r="AP915" s="651"/>
      <c r="AQ915" s="651"/>
      <c r="AR915" s="651"/>
      <c r="AS915" s="651"/>
      <c r="AT915" s="651"/>
      <c r="AU915" s="651"/>
      <c r="AV915" s="651"/>
      <c r="AW915" s="651"/>
      <c r="AX915" s="651"/>
      <c r="AY915" s="651"/>
      <c r="AZ915" s="651"/>
      <c r="BA915" s="651"/>
      <c r="BB915" s="651"/>
      <c r="BC915" s="651"/>
      <c r="BD915" s="651"/>
      <c r="BE915" s="651"/>
      <c r="BF915" s="651"/>
      <c r="BG915" s="651"/>
      <c r="BH915" s="651"/>
      <c r="BI915" s="651"/>
      <c r="BJ915" s="651"/>
      <c r="BK915" s="651"/>
      <c r="BL915" s="651"/>
      <c r="BM915" s="651"/>
      <c r="BN915" s="651"/>
      <c r="BO915" s="651"/>
      <c r="BP915" s="651"/>
      <c r="BQ915" s="651"/>
      <c r="BR915" s="651"/>
      <c r="BS915" s="651"/>
      <c r="BT915" s="651"/>
      <c r="BU915" s="651"/>
      <c r="BV915" s="651"/>
      <c r="BW915" s="651"/>
      <c r="BX915" s="651"/>
      <c r="BY915" s="651"/>
      <c r="BZ915" s="651"/>
      <c r="CA915" s="651"/>
      <c r="CB915" s="651"/>
      <c r="CC915" s="651"/>
      <c r="CD915" s="651"/>
      <c r="CE915" s="651"/>
      <c r="CF915" s="651"/>
      <c r="CG915" s="651"/>
      <c r="CH915" s="651"/>
      <c r="CI915" s="651"/>
      <c r="CJ915" s="651"/>
      <c r="CK915" s="651"/>
      <c r="CL915" s="651"/>
      <c r="CM915" s="651"/>
      <c r="CN915" s="651"/>
      <c r="CO915" s="651"/>
      <c r="CP915" s="651"/>
      <c r="CQ915" s="651"/>
      <c r="CR915" s="651"/>
      <c r="CS915" s="651"/>
      <c r="CT915" s="651"/>
      <c r="CU915" s="651"/>
      <c r="CV915" s="651"/>
      <c r="CW915" s="651"/>
      <c r="CX915" s="651"/>
      <c r="CY915" s="651"/>
      <c r="CZ915" s="651"/>
      <c r="DA915" s="651"/>
      <c r="DB915" s="651"/>
      <c r="DC915" s="651"/>
      <c r="DD915" s="651"/>
      <c r="DE915" s="651"/>
      <c r="DF915" s="651"/>
      <c r="DG915" s="651"/>
      <c r="DH915" s="651"/>
      <c r="DI915" s="651"/>
      <c r="DJ915" s="651"/>
      <c r="DK915" s="651"/>
      <c r="DL915" s="651"/>
      <c r="DM915" s="651"/>
      <c r="DN915" s="651"/>
      <c r="DO915" s="651"/>
      <c r="DP915" s="651"/>
      <c r="DQ915" s="651"/>
      <c r="DR915" s="651"/>
      <c r="DS915" s="651"/>
      <c r="DT915" s="651"/>
      <c r="DU915" s="651"/>
      <c r="DV915" s="651"/>
      <c r="DW915" s="651"/>
      <c r="DX915" s="651"/>
      <c r="DY915" s="651"/>
    </row>
    <row r="916" ht="12.0" customHeight="1">
      <c r="A916" s="651"/>
      <c r="B916" s="651"/>
      <c r="C916" s="651"/>
      <c r="D916" s="651"/>
      <c r="E916" s="651"/>
      <c r="F916" s="651"/>
      <c r="G916" s="651"/>
      <c r="H916" s="651"/>
      <c r="I916" s="651"/>
      <c r="J916" s="651"/>
      <c r="K916" s="651"/>
      <c r="L916" s="651"/>
      <c r="M916" s="651"/>
      <c r="N916" s="651"/>
      <c r="O916" s="651"/>
      <c r="P916" s="651"/>
      <c r="Q916" s="651"/>
      <c r="R916" s="651"/>
      <c r="S916" s="651"/>
      <c r="T916" s="651"/>
      <c r="U916" s="651"/>
      <c r="V916" s="651"/>
      <c r="W916" s="651"/>
      <c r="X916" s="651"/>
      <c r="Y916" s="651"/>
      <c r="Z916" s="651"/>
      <c r="AA916" s="651"/>
      <c r="AB916" s="651"/>
      <c r="AC916" s="651"/>
      <c r="AD916" s="651"/>
      <c r="AE916" s="651"/>
      <c r="AF916" s="651"/>
      <c r="AG916" s="651"/>
      <c r="AH916" s="651"/>
      <c r="AI916" s="651"/>
      <c r="AJ916" s="651"/>
      <c r="AK916" s="651"/>
      <c r="AL916" s="651"/>
      <c r="AM916" s="651"/>
      <c r="AN916" s="651"/>
      <c r="AO916" s="651"/>
      <c r="AP916" s="651"/>
      <c r="AQ916" s="651"/>
      <c r="AR916" s="651"/>
      <c r="AS916" s="651"/>
      <c r="AT916" s="651"/>
      <c r="AU916" s="651"/>
      <c r="AV916" s="651"/>
      <c r="AW916" s="651"/>
      <c r="AX916" s="651"/>
      <c r="AY916" s="651"/>
      <c r="AZ916" s="651"/>
      <c r="BA916" s="651"/>
      <c r="BB916" s="651"/>
      <c r="BC916" s="651"/>
      <c r="BD916" s="651"/>
      <c r="BE916" s="651"/>
      <c r="BF916" s="651"/>
      <c r="BG916" s="651"/>
      <c r="BH916" s="651"/>
      <c r="BI916" s="651"/>
      <c r="BJ916" s="651"/>
      <c r="BK916" s="651"/>
      <c r="BL916" s="651"/>
      <c r="BM916" s="651"/>
      <c r="BN916" s="651"/>
      <c r="BO916" s="651"/>
      <c r="BP916" s="651"/>
      <c r="BQ916" s="651"/>
      <c r="BR916" s="651"/>
      <c r="BS916" s="651"/>
      <c r="BT916" s="651"/>
      <c r="BU916" s="651"/>
      <c r="BV916" s="651"/>
      <c r="BW916" s="651"/>
      <c r="BX916" s="651"/>
      <c r="BY916" s="651"/>
      <c r="BZ916" s="651"/>
      <c r="CA916" s="651"/>
      <c r="CB916" s="651"/>
      <c r="CC916" s="651"/>
      <c r="CD916" s="651"/>
      <c r="CE916" s="651"/>
      <c r="CF916" s="651"/>
      <c r="CG916" s="651"/>
      <c r="CH916" s="651"/>
      <c r="CI916" s="651"/>
      <c r="CJ916" s="651"/>
      <c r="CK916" s="651"/>
      <c r="CL916" s="651"/>
      <c r="CM916" s="651"/>
      <c r="CN916" s="651"/>
      <c r="CO916" s="651"/>
      <c r="CP916" s="651"/>
      <c r="CQ916" s="651"/>
      <c r="CR916" s="651"/>
      <c r="CS916" s="651"/>
      <c r="CT916" s="651"/>
      <c r="CU916" s="651"/>
      <c r="CV916" s="651"/>
      <c r="CW916" s="651"/>
      <c r="CX916" s="651"/>
      <c r="CY916" s="651"/>
      <c r="CZ916" s="651"/>
      <c r="DA916" s="651"/>
      <c r="DB916" s="651"/>
      <c r="DC916" s="651"/>
      <c r="DD916" s="651"/>
      <c r="DE916" s="651"/>
      <c r="DF916" s="651"/>
      <c r="DG916" s="651"/>
      <c r="DH916" s="651"/>
      <c r="DI916" s="651"/>
      <c r="DJ916" s="651"/>
      <c r="DK916" s="651"/>
      <c r="DL916" s="651"/>
      <c r="DM916" s="651"/>
      <c r="DN916" s="651"/>
      <c r="DO916" s="651"/>
      <c r="DP916" s="651"/>
      <c r="DQ916" s="651"/>
      <c r="DR916" s="651"/>
      <c r="DS916" s="651"/>
      <c r="DT916" s="651"/>
      <c r="DU916" s="651"/>
      <c r="DV916" s="651"/>
      <c r="DW916" s="651"/>
      <c r="DX916" s="651"/>
      <c r="DY916" s="651"/>
    </row>
    <row r="917" ht="12.0" customHeight="1">
      <c r="A917" s="651"/>
      <c r="B917" s="651"/>
      <c r="C917" s="651"/>
      <c r="D917" s="651"/>
      <c r="E917" s="651"/>
      <c r="F917" s="651"/>
      <c r="G917" s="651"/>
      <c r="H917" s="651"/>
      <c r="I917" s="651"/>
      <c r="J917" s="651"/>
      <c r="K917" s="651"/>
      <c r="L917" s="651"/>
      <c r="M917" s="651"/>
      <c r="N917" s="651"/>
      <c r="O917" s="651"/>
      <c r="P917" s="651"/>
      <c r="Q917" s="651"/>
      <c r="R917" s="651"/>
      <c r="S917" s="651"/>
      <c r="T917" s="651"/>
      <c r="U917" s="651"/>
      <c r="V917" s="651"/>
      <c r="W917" s="651"/>
      <c r="X917" s="651"/>
      <c r="Y917" s="651"/>
      <c r="Z917" s="651"/>
      <c r="AA917" s="651"/>
      <c r="AB917" s="651"/>
      <c r="AC917" s="651"/>
      <c r="AD917" s="651"/>
      <c r="AE917" s="651"/>
      <c r="AF917" s="651"/>
      <c r="AG917" s="651"/>
      <c r="AH917" s="651"/>
      <c r="AI917" s="651"/>
      <c r="AJ917" s="651"/>
      <c r="AK917" s="651"/>
      <c r="AL917" s="651"/>
      <c r="AM917" s="651"/>
      <c r="AN917" s="651"/>
      <c r="AO917" s="651"/>
      <c r="AP917" s="651"/>
      <c r="AQ917" s="651"/>
      <c r="AR917" s="651"/>
      <c r="AS917" s="651"/>
      <c r="AT917" s="651"/>
      <c r="AU917" s="651"/>
      <c r="AV917" s="651"/>
      <c r="AW917" s="651"/>
      <c r="AX917" s="651"/>
      <c r="AY917" s="651"/>
      <c r="AZ917" s="651"/>
      <c r="BA917" s="651"/>
      <c r="BB917" s="651"/>
      <c r="BC917" s="651"/>
      <c r="BD917" s="651"/>
      <c r="BE917" s="651"/>
      <c r="BF917" s="651"/>
      <c r="BG917" s="651"/>
      <c r="BH917" s="651"/>
      <c r="BI917" s="651"/>
      <c r="BJ917" s="651"/>
      <c r="BK917" s="651"/>
      <c r="BL917" s="651"/>
      <c r="BM917" s="651"/>
      <c r="BN917" s="651"/>
      <c r="BO917" s="651"/>
      <c r="BP917" s="651"/>
      <c r="BQ917" s="651"/>
      <c r="BR917" s="651"/>
      <c r="BS917" s="651"/>
      <c r="BT917" s="651"/>
      <c r="BU917" s="651"/>
      <c r="BV917" s="651"/>
      <c r="BW917" s="651"/>
      <c r="BX917" s="651"/>
      <c r="BY917" s="651"/>
      <c r="BZ917" s="651"/>
      <c r="CA917" s="651"/>
      <c r="CB917" s="651"/>
      <c r="CC917" s="651"/>
      <c r="CD917" s="651"/>
      <c r="CE917" s="651"/>
      <c r="CF917" s="651"/>
      <c r="CG917" s="651"/>
      <c r="CH917" s="651"/>
      <c r="CI917" s="651"/>
      <c r="CJ917" s="651"/>
      <c r="CK917" s="651"/>
      <c r="CL917" s="651"/>
      <c r="CM917" s="651"/>
      <c r="CN917" s="651"/>
      <c r="CO917" s="651"/>
      <c r="CP917" s="651"/>
      <c r="CQ917" s="651"/>
      <c r="CR917" s="651"/>
      <c r="CS917" s="651"/>
      <c r="CT917" s="651"/>
      <c r="CU917" s="651"/>
      <c r="CV917" s="651"/>
      <c r="CW917" s="651"/>
      <c r="CX917" s="651"/>
      <c r="CY917" s="651"/>
      <c r="CZ917" s="651"/>
      <c r="DA917" s="651"/>
      <c r="DB917" s="651"/>
      <c r="DC917" s="651"/>
      <c r="DD917" s="651"/>
      <c r="DE917" s="651"/>
      <c r="DF917" s="651"/>
      <c r="DG917" s="651"/>
      <c r="DH917" s="651"/>
      <c r="DI917" s="651"/>
      <c r="DJ917" s="651"/>
      <c r="DK917" s="651"/>
      <c r="DL917" s="651"/>
      <c r="DM917" s="651"/>
      <c r="DN917" s="651"/>
      <c r="DO917" s="651"/>
      <c r="DP917" s="651"/>
      <c r="DQ917" s="651"/>
      <c r="DR917" s="651"/>
      <c r="DS917" s="651"/>
      <c r="DT917" s="651"/>
      <c r="DU917" s="651"/>
      <c r="DV917" s="651"/>
      <c r="DW917" s="651"/>
      <c r="DX917" s="651"/>
      <c r="DY917" s="651"/>
    </row>
    <row r="918" ht="12.0" customHeight="1">
      <c r="A918" s="651"/>
      <c r="B918" s="651"/>
      <c r="C918" s="651"/>
      <c r="D918" s="651"/>
      <c r="E918" s="651"/>
      <c r="F918" s="651"/>
      <c r="G918" s="651"/>
      <c r="H918" s="651"/>
      <c r="I918" s="651"/>
      <c r="J918" s="651"/>
      <c r="K918" s="651"/>
      <c r="L918" s="651"/>
      <c r="M918" s="651"/>
      <c r="N918" s="651"/>
      <c r="O918" s="651"/>
      <c r="P918" s="651"/>
      <c r="Q918" s="651"/>
      <c r="R918" s="651"/>
      <c r="S918" s="651"/>
      <c r="T918" s="651"/>
      <c r="U918" s="651"/>
      <c r="V918" s="651"/>
      <c r="W918" s="651"/>
      <c r="X918" s="651"/>
      <c r="Y918" s="651"/>
      <c r="Z918" s="651"/>
      <c r="AA918" s="651"/>
      <c r="AB918" s="651"/>
      <c r="AC918" s="651"/>
      <c r="AD918" s="651"/>
      <c r="AE918" s="651"/>
      <c r="AF918" s="651"/>
      <c r="AG918" s="651"/>
      <c r="AH918" s="651"/>
      <c r="AI918" s="651"/>
      <c r="AJ918" s="651"/>
      <c r="AK918" s="651"/>
      <c r="AL918" s="651"/>
      <c r="AM918" s="651"/>
      <c r="AN918" s="651"/>
      <c r="AO918" s="651"/>
      <c r="AP918" s="651"/>
      <c r="AQ918" s="651"/>
      <c r="AR918" s="651"/>
      <c r="AS918" s="651"/>
      <c r="AT918" s="651"/>
      <c r="AU918" s="651"/>
      <c r="AV918" s="651"/>
      <c r="AW918" s="651"/>
      <c r="AX918" s="651"/>
      <c r="AY918" s="651"/>
      <c r="AZ918" s="651"/>
      <c r="BA918" s="651"/>
      <c r="BB918" s="651"/>
      <c r="BC918" s="651"/>
      <c r="BD918" s="651"/>
      <c r="BE918" s="651"/>
      <c r="BF918" s="651"/>
      <c r="BG918" s="651"/>
      <c r="BH918" s="651"/>
      <c r="BI918" s="651"/>
      <c r="BJ918" s="651"/>
      <c r="BK918" s="651"/>
      <c r="BL918" s="651"/>
      <c r="BM918" s="651"/>
      <c r="BN918" s="651"/>
      <c r="BO918" s="651"/>
      <c r="BP918" s="651"/>
      <c r="BQ918" s="651"/>
      <c r="BR918" s="651"/>
      <c r="BS918" s="651"/>
      <c r="BT918" s="651"/>
      <c r="BU918" s="651"/>
      <c r="BV918" s="651"/>
      <c r="BW918" s="651"/>
      <c r="BX918" s="651"/>
      <c r="BY918" s="651"/>
      <c r="BZ918" s="651"/>
      <c r="CA918" s="651"/>
      <c r="CB918" s="651"/>
      <c r="CC918" s="651"/>
      <c r="CD918" s="651"/>
      <c r="CE918" s="651"/>
      <c r="CF918" s="651"/>
      <c r="CG918" s="651"/>
      <c r="CH918" s="651"/>
      <c r="CI918" s="651"/>
      <c r="CJ918" s="651"/>
      <c r="CK918" s="651"/>
      <c r="CL918" s="651"/>
      <c r="CM918" s="651"/>
      <c r="CN918" s="651"/>
      <c r="CO918" s="651"/>
      <c r="CP918" s="651"/>
      <c r="CQ918" s="651"/>
      <c r="CR918" s="651"/>
      <c r="CS918" s="651"/>
      <c r="CT918" s="651"/>
      <c r="CU918" s="651"/>
      <c r="CV918" s="651"/>
      <c r="CW918" s="651"/>
      <c r="CX918" s="651"/>
      <c r="CY918" s="651"/>
      <c r="CZ918" s="651"/>
      <c r="DA918" s="651"/>
      <c r="DB918" s="651"/>
      <c r="DC918" s="651"/>
      <c r="DD918" s="651"/>
      <c r="DE918" s="651"/>
      <c r="DF918" s="651"/>
      <c r="DG918" s="651"/>
      <c r="DH918" s="651"/>
      <c r="DI918" s="651"/>
      <c r="DJ918" s="651"/>
      <c r="DK918" s="651"/>
      <c r="DL918" s="651"/>
      <c r="DM918" s="651"/>
      <c r="DN918" s="651"/>
      <c r="DO918" s="651"/>
      <c r="DP918" s="651"/>
      <c r="DQ918" s="651"/>
      <c r="DR918" s="651"/>
      <c r="DS918" s="651"/>
      <c r="DT918" s="651"/>
      <c r="DU918" s="651"/>
      <c r="DV918" s="651"/>
      <c r="DW918" s="651"/>
      <c r="DX918" s="651"/>
      <c r="DY918" s="651"/>
    </row>
    <row r="919" ht="12.0" customHeight="1">
      <c r="A919" s="651"/>
      <c r="B919" s="651"/>
      <c r="C919" s="651"/>
      <c r="D919" s="651"/>
      <c r="E919" s="651"/>
      <c r="F919" s="651"/>
      <c r="G919" s="651"/>
      <c r="H919" s="651"/>
      <c r="I919" s="651"/>
      <c r="J919" s="651"/>
      <c r="K919" s="651"/>
      <c r="L919" s="651"/>
      <c r="M919" s="651"/>
      <c r="N919" s="651"/>
      <c r="O919" s="651"/>
      <c r="P919" s="651"/>
      <c r="Q919" s="651"/>
      <c r="R919" s="651"/>
      <c r="S919" s="651"/>
      <c r="T919" s="651"/>
      <c r="U919" s="651"/>
      <c r="V919" s="651"/>
      <c r="W919" s="651"/>
      <c r="X919" s="651"/>
      <c r="Y919" s="651"/>
      <c r="Z919" s="651"/>
      <c r="AA919" s="651"/>
      <c r="AB919" s="651"/>
      <c r="AC919" s="651"/>
      <c r="AD919" s="651"/>
      <c r="AE919" s="651"/>
      <c r="AF919" s="651"/>
      <c r="AG919" s="651"/>
      <c r="AH919" s="651"/>
      <c r="AI919" s="651"/>
      <c r="AJ919" s="651"/>
      <c r="AK919" s="651"/>
      <c r="AL919" s="651"/>
      <c r="AM919" s="651"/>
      <c r="AN919" s="651"/>
      <c r="AO919" s="651"/>
      <c r="AP919" s="651"/>
      <c r="AQ919" s="651"/>
      <c r="AR919" s="651"/>
      <c r="AS919" s="651"/>
      <c r="AT919" s="651"/>
      <c r="AU919" s="651"/>
      <c r="AV919" s="651"/>
      <c r="AW919" s="651"/>
      <c r="AX919" s="651"/>
      <c r="AY919" s="651"/>
      <c r="AZ919" s="651"/>
      <c r="BA919" s="651"/>
      <c r="BB919" s="651"/>
      <c r="BC919" s="651"/>
      <c r="BD919" s="651"/>
      <c r="BE919" s="651"/>
      <c r="BF919" s="651"/>
      <c r="BG919" s="651"/>
      <c r="BH919" s="651"/>
      <c r="BI919" s="651"/>
      <c r="BJ919" s="651"/>
      <c r="BK919" s="651"/>
      <c r="BL919" s="651"/>
      <c r="BM919" s="651"/>
      <c r="BN919" s="651"/>
      <c r="BO919" s="651"/>
      <c r="BP919" s="651"/>
      <c r="BQ919" s="651"/>
      <c r="BR919" s="651"/>
      <c r="BS919" s="651"/>
      <c r="BT919" s="651"/>
      <c r="BU919" s="651"/>
      <c r="BV919" s="651"/>
      <c r="BW919" s="651"/>
      <c r="BX919" s="651"/>
      <c r="BY919" s="651"/>
      <c r="BZ919" s="651"/>
      <c r="CA919" s="651"/>
      <c r="CB919" s="651"/>
      <c r="CC919" s="651"/>
      <c r="CD919" s="651"/>
      <c r="CE919" s="651"/>
      <c r="CF919" s="651"/>
      <c r="CG919" s="651"/>
      <c r="CH919" s="651"/>
      <c r="CI919" s="651"/>
      <c r="CJ919" s="651"/>
      <c r="CK919" s="651"/>
      <c r="CL919" s="651"/>
      <c r="CM919" s="651"/>
      <c r="CN919" s="651"/>
      <c r="CO919" s="651"/>
      <c r="CP919" s="651"/>
      <c r="CQ919" s="651"/>
      <c r="CR919" s="651"/>
      <c r="CS919" s="651"/>
      <c r="CT919" s="651"/>
      <c r="CU919" s="651"/>
      <c r="CV919" s="651"/>
      <c r="CW919" s="651"/>
      <c r="CX919" s="651"/>
      <c r="CY919" s="651"/>
      <c r="CZ919" s="651"/>
      <c r="DA919" s="651"/>
      <c r="DB919" s="651"/>
      <c r="DC919" s="651"/>
      <c r="DD919" s="651"/>
      <c r="DE919" s="651"/>
      <c r="DF919" s="651"/>
      <c r="DG919" s="651"/>
      <c r="DH919" s="651"/>
      <c r="DI919" s="651"/>
      <c r="DJ919" s="651"/>
      <c r="DK919" s="651"/>
      <c r="DL919" s="651"/>
      <c r="DM919" s="651"/>
      <c r="DN919" s="651"/>
      <c r="DO919" s="651"/>
      <c r="DP919" s="651"/>
      <c r="DQ919" s="651"/>
      <c r="DR919" s="651"/>
      <c r="DS919" s="651"/>
      <c r="DT919" s="651"/>
      <c r="DU919" s="651"/>
      <c r="DV919" s="651"/>
      <c r="DW919" s="651"/>
      <c r="DX919" s="651"/>
      <c r="DY919" s="651"/>
    </row>
    <row r="920" ht="12.0" customHeight="1">
      <c r="A920" s="651"/>
      <c r="B920" s="651"/>
      <c r="C920" s="651"/>
      <c r="D920" s="651"/>
      <c r="E920" s="651"/>
      <c r="F920" s="651"/>
      <c r="G920" s="651"/>
      <c r="H920" s="651"/>
      <c r="I920" s="651"/>
      <c r="J920" s="651"/>
      <c r="K920" s="651"/>
      <c r="L920" s="651"/>
      <c r="M920" s="651"/>
      <c r="N920" s="651"/>
      <c r="O920" s="651"/>
      <c r="P920" s="651"/>
      <c r="Q920" s="651"/>
      <c r="R920" s="651"/>
      <c r="S920" s="651"/>
      <c r="T920" s="651"/>
      <c r="U920" s="651"/>
      <c r="V920" s="651"/>
      <c r="W920" s="651"/>
      <c r="X920" s="651"/>
      <c r="Y920" s="651"/>
      <c r="Z920" s="651"/>
      <c r="AA920" s="651"/>
      <c r="AB920" s="651"/>
      <c r="AC920" s="651"/>
      <c r="AD920" s="651"/>
      <c r="AE920" s="651"/>
      <c r="AF920" s="651"/>
      <c r="AG920" s="651"/>
      <c r="AH920" s="651"/>
      <c r="AI920" s="651"/>
      <c r="AJ920" s="651"/>
      <c r="AK920" s="651"/>
      <c r="AL920" s="651"/>
      <c r="AM920" s="651"/>
      <c r="AN920" s="651"/>
      <c r="AO920" s="651"/>
      <c r="AP920" s="651"/>
      <c r="AQ920" s="651"/>
      <c r="AR920" s="651"/>
      <c r="AS920" s="651"/>
      <c r="AT920" s="651"/>
      <c r="AU920" s="651"/>
      <c r="AV920" s="651"/>
      <c r="AW920" s="651"/>
      <c r="AX920" s="651"/>
      <c r="AY920" s="651"/>
      <c r="AZ920" s="651"/>
      <c r="BA920" s="651"/>
      <c r="BB920" s="651"/>
      <c r="BC920" s="651"/>
      <c r="BD920" s="651"/>
      <c r="BE920" s="651"/>
      <c r="BF920" s="651"/>
      <c r="BG920" s="651"/>
      <c r="BH920" s="651"/>
      <c r="BI920" s="651"/>
      <c r="BJ920" s="651"/>
      <c r="BK920" s="651"/>
      <c r="BL920" s="651"/>
      <c r="BM920" s="651"/>
      <c r="BN920" s="651"/>
      <c r="BO920" s="651"/>
      <c r="BP920" s="651"/>
      <c r="BQ920" s="651"/>
      <c r="BR920" s="651"/>
      <c r="BS920" s="651"/>
      <c r="BT920" s="651"/>
      <c r="BU920" s="651"/>
      <c r="BV920" s="651"/>
      <c r="BW920" s="651"/>
      <c r="BX920" s="651"/>
      <c r="BY920" s="651"/>
      <c r="BZ920" s="651"/>
      <c r="CA920" s="651"/>
      <c r="CB920" s="651"/>
      <c r="CC920" s="651"/>
      <c r="CD920" s="651"/>
      <c r="CE920" s="651"/>
      <c r="CF920" s="651"/>
      <c r="CG920" s="651"/>
      <c r="CH920" s="651"/>
      <c r="CI920" s="651"/>
      <c r="CJ920" s="651"/>
      <c r="CK920" s="651"/>
      <c r="CL920" s="651"/>
      <c r="CM920" s="651"/>
      <c r="CN920" s="651"/>
      <c r="CO920" s="651"/>
      <c r="CP920" s="651"/>
      <c r="CQ920" s="651"/>
      <c r="CR920" s="651"/>
      <c r="CS920" s="651"/>
      <c r="CT920" s="651"/>
      <c r="CU920" s="651"/>
      <c r="CV920" s="651"/>
      <c r="CW920" s="651"/>
      <c r="CX920" s="651"/>
      <c r="CY920" s="651"/>
      <c r="CZ920" s="651"/>
      <c r="DA920" s="651"/>
      <c r="DB920" s="651"/>
      <c r="DC920" s="651"/>
      <c r="DD920" s="651"/>
      <c r="DE920" s="651"/>
      <c r="DF920" s="651"/>
      <c r="DG920" s="651"/>
      <c r="DH920" s="651"/>
      <c r="DI920" s="651"/>
      <c r="DJ920" s="651"/>
      <c r="DK920" s="651"/>
      <c r="DL920" s="651"/>
      <c r="DM920" s="651"/>
      <c r="DN920" s="651"/>
      <c r="DO920" s="651"/>
      <c r="DP920" s="651"/>
      <c r="DQ920" s="651"/>
      <c r="DR920" s="651"/>
      <c r="DS920" s="651"/>
      <c r="DT920" s="651"/>
      <c r="DU920" s="651"/>
      <c r="DV920" s="651"/>
      <c r="DW920" s="651"/>
      <c r="DX920" s="651"/>
      <c r="DY920" s="651"/>
    </row>
    <row r="921" ht="12.0" customHeight="1">
      <c r="A921" s="651"/>
      <c r="B921" s="651"/>
      <c r="C921" s="651"/>
      <c r="D921" s="651"/>
      <c r="E921" s="651"/>
      <c r="F921" s="651"/>
      <c r="G921" s="651"/>
      <c r="H921" s="651"/>
      <c r="I921" s="651"/>
      <c r="J921" s="651"/>
      <c r="K921" s="651"/>
      <c r="L921" s="651"/>
      <c r="M921" s="651"/>
      <c r="N921" s="651"/>
      <c r="O921" s="651"/>
      <c r="P921" s="651"/>
      <c r="Q921" s="651"/>
      <c r="R921" s="651"/>
      <c r="S921" s="651"/>
      <c r="T921" s="651"/>
      <c r="U921" s="651"/>
      <c r="V921" s="651"/>
      <c r="W921" s="651"/>
      <c r="X921" s="651"/>
      <c r="Y921" s="651"/>
      <c r="Z921" s="651"/>
      <c r="AA921" s="651"/>
      <c r="AB921" s="651"/>
      <c r="AC921" s="651"/>
      <c r="AD921" s="651"/>
      <c r="AE921" s="651"/>
      <c r="AF921" s="651"/>
      <c r="AG921" s="651"/>
      <c r="AH921" s="651"/>
      <c r="AI921" s="651"/>
      <c r="AJ921" s="651"/>
      <c r="AK921" s="651"/>
      <c r="AL921" s="651"/>
      <c r="AM921" s="651"/>
      <c r="AN921" s="651"/>
      <c r="AO921" s="651"/>
      <c r="AP921" s="651"/>
      <c r="AQ921" s="651"/>
      <c r="AR921" s="651"/>
      <c r="AS921" s="651"/>
      <c r="AT921" s="651"/>
      <c r="AU921" s="651"/>
      <c r="AV921" s="651"/>
      <c r="AW921" s="651"/>
      <c r="AX921" s="651"/>
      <c r="AY921" s="651"/>
      <c r="AZ921" s="651"/>
      <c r="BA921" s="651"/>
      <c r="BB921" s="651"/>
      <c r="BC921" s="651"/>
      <c r="BD921" s="651"/>
      <c r="BE921" s="651"/>
      <c r="BF921" s="651"/>
      <c r="BG921" s="651"/>
      <c r="BH921" s="651"/>
      <c r="BI921" s="651"/>
      <c r="BJ921" s="651"/>
      <c r="BK921" s="651"/>
      <c r="BL921" s="651"/>
      <c r="BM921" s="651"/>
      <c r="BN921" s="651"/>
      <c r="BO921" s="651"/>
      <c r="BP921" s="651"/>
      <c r="BQ921" s="651"/>
      <c r="BR921" s="651"/>
      <c r="BS921" s="651"/>
      <c r="BT921" s="651"/>
      <c r="BU921" s="651"/>
      <c r="BV921" s="651"/>
      <c r="BW921" s="651"/>
      <c r="BX921" s="651"/>
      <c r="BY921" s="651"/>
      <c r="BZ921" s="651"/>
      <c r="CA921" s="651"/>
      <c r="CB921" s="651"/>
      <c r="CC921" s="651"/>
      <c r="CD921" s="651"/>
      <c r="CE921" s="651"/>
      <c r="CF921" s="651"/>
      <c r="CG921" s="651"/>
      <c r="CH921" s="651"/>
      <c r="CI921" s="651"/>
      <c r="CJ921" s="651"/>
      <c r="CK921" s="651"/>
      <c r="CL921" s="651"/>
      <c r="CM921" s="651"/>
      <c r="CN921" s="651"/>
      <c r="CO921" s="651"/>
      <c r="CP921" s="651"/>
      <c r="CQ921" s="651"/>
      <c r="CR921" s="651"/>
      <c r="CS921" s="651"/>
      <c r="CT921" s="651"/>
      <c r="CU921" s="651"/>
      <c r="CV921" s="651"/>
      <c r="CW921" s="651"/>
      <c r="CX921" s="651"/>
      <c r="CY921" s="651"/>
      <c r="CZ921" s="651"/>
      <c r="DA921" s="651"/>
      <c r="DB921" s="651"/>
      <c r="DC921" s="651"/>
      <c r="DD921" s="651"/>
      <c r="DE921" s="651"/>
      <c r="DF921" s="651"/>
      <c r="DG921" s="651"/>
      <c r="DH921" s="651"/>
      <c r="DI921" s="651"/>
      <c r="DJ921" s="651"/>
      <c r="DK921" s="651"/>
      <c r="DL921" s="651"/>
      <c r="DM921" s="651"/>
      <c r="DN921" s="651"/>
      <c r="DO921" s="651"/>
      <c r="DP921" s="651"/>
      <c r="DQ921" s="651"/>
      <c r="DR921" s="651"/>
      <c r="DS921" s="651"/>
      <c r="DT921" s="651"/>
      <c r="DU921" s="651"/>
      <c r="DV921" s="651"/>
      <c r="DW921" s="651"/>
      <c r="DX921" s="651"/>
      <c r="DY921" s="651"/>
    </row>
    <row r="922" ht="12.0" customHeight="1">
      <c r="A922" s="651"/>
      <c r="B922" s="651"/>
      <c r="C922" s="651"/>
      <c r="D922" s="651"/>
      <c r="E922" s="651"/>
      <c r="F922" s="651"/>
      <c r="G922" s="651"/>
      <c r="H922" s="651"/>
      <c r="I922" s="651"/>
      <c r="J922" s="651"/>
      <c r="K922" s="651"/>
      <c r="L922" s="651"/>
      <c r="M922" s="651"/>
      <c r="N922" s="651"/>
      <c r="O922" s="651"/>
      <c r="P922" s="651"/>
      <c r="Q922" s="651"/>
      <c r="R922" s="651"/>
      <c r="S922" s="651"/>
      <c r="T922" s="651"/>
      <c r="U922" s="651"/>
      <c r="V922" s="651"/>
      <c r="W922" s="651"/>
      <c r="X922" s="651"/>
      <c r="Y922" s="651"/>
      <c r="Z922" s="651"/>
      <c r="AA922" s="651"/>
      <c r="AB922" s="651"/>
      <c r="AC922" s="651"/>
      <c r="AD922" s="651"/>
      <c r="AE922" s="651"/>
      <c r="AF922" s="651"/>
      <c r="AG922" s="651"/>
      <c r="AH922" s="651"/>
      <c r="AI922" s="651"/>
      <c r="AJ922" s="651"/>
      <c r="AK922" s="651"/>
      <c r="AL922" s="651"/>
      <c r="AM922" s="651"/>
      <c r="AN922" s="651"/>
      <c r="AO922" s="651"/>
      <c r="AP922" s="651"/>
      <c r="AQ922" s="651"/>
      <c r="AR922" s="651"/>
      <c r="AS922" s="651"/>
      <c r="AT922" s="651"/>
      <c r="AU922" s="651"/>
      <c r="AV922" s="651"/>
      <c r="AW922" s="651"/>
      <c r="AX922" s="651"/>
      <c r="AY922" s="651"/>
      <c r="AZ922" s="651"/>
      <c r="BA922" s="651"/>
      <c r="BB922" s="651"/>
      <c r="BC922" s="651"/>
      <c r="BD922" s="651"/>
      <c r="BE922" s="651"/>
      <c r="BF922" s="651"/>
      <c r="BG922" s="651"/>
      <c r="BH922" s="651"/>
      <c r="BI922" s="651"/>
      <c r="BJ922" s="651"/>
      <c r="BK922" s="651"/>
      <c r="BL922" s="651"/>
      <c r="BM922" s="651"/>
      <c r="BN922" s="651"/>
      <c r="BO922" s="651"/>
      <c r="BP922" s="651"/>
      <c r="BQ922" s="651"/>
      <c r="BR922" s="651"/>
      <c r="BS922" s="651"/>
      <c r="BT922" s="651"/>
      <c r="BU922" s="651"/>
      <c r="BV922" s="651"/>
      <c r="BW922" s="651"/>
      <c r="BX922" s="651"/>
      <c r="BY922" s="651"/>
      <c r="BZ922" s="651"/>
      <c r="CA922" s="651"/>
      <c r="CB922" s="651"/>
      <c r="CC922" s="651"/>
      <c r="CD922" s="651"/>
      <c r="CE922" s="651"/>
      <c r="CF922" s="651"/>
      <c r="CG922" s="651"/>
      <c r="CH922" s="651"/>
      <c r="CI922" s="651"/>
      <c r="CJ922" s="651"/>
      <c r="CK922" s="651"/>
      <c r="CL922" s="651"/>
      <c r="CM922" s="651"/>
      <c r="CN922" s="651"/>
      <c r="CO922" s="651"/>
      <c r="CP922" s="651"/>
      <c r="CQ922" s="651"/>
      <c r="CR922" s="651"/>
      <c r="CS922" s="651"/>
      <c r="CT922" s="651"/>
      <c r="CU922" s="651"/>
      <c r="CV922" s="651"/>
      <c r="CW922" s="651"/>
      <c r="CX922" s="651"/>
      <c r="CY922" s="651"/>
      <c r="CZ922" s="651"/>
      <c r="DA922" s="651"/>
      <c r="DB922" s="651"/>
      <c r="DC922" s="651"/>
      <c r="DD922" s="651"/>
      <c r="DE922" s="651"/>
      <c r="DF922" s="651"/>
      <c r="DG922" s="651"/>
      <c r="DH922" s="651"/>
      <c r="DI922" s="651"/>
      <c r="DJ922" s="651"/>
      <c r="DK922" s="651"/>
      <c r="DL922" s="651"/>
      <c r="DM922" s="651"/>
      <c r="DN922" s="651"/>
      <c r="DO922" s="651"/>
      <c r="DP922" s="651"/>
      <c r="DQ922" s="651"/>
      <c r="DR922" s="651"/>
      <c r="DS922" s="651"/>
      <c r="DT922" s="651"/>
      <c r="DU922" s="651"/>
      <c r="DV922" s="651"/>
      <c r="DW922" s="651"/>
      <c r="DX922" s="651"/>
      <c r="DY922" s="651"/>
    </row>
    <row r="923" ht="12.0" customHeight="1">
      <c r="A923" s="651"/>
      <c r="B923" s="651"/>
      <c r="C923" s="651"/>
      <c r="D923" s="651"/>
      <c r="E923" s="651"/>
      <c r="F923" s="651"/>
      <c r="G923" s="651"/>
      <c r="H923" s="651"/>
      <c r="I923" s="651"/>
      <c r="J923" s="651"/>
      <c r="K923" s="651"/>
      <c r="L923" s="651"/>
      <c r="M923" s="651"/>
      <c r="N923" s="651"/>
      <c r="O923" s="651"/>
      <c r="P923" s="651"/>
      <c r="Q923" s="651"/>
      <c r="R923" s="651"/>
      <c r="S923" s="651"/>
      <c r="T923" s="651"/>
      <c r="U923" s="651"/>
      <c r="V923" s="651"/>
      <c r="W923" s="651"/>
      <c r="X923" s="651"/>
      <c r="Y923" s="651"/>
      <c r="Z923" s="651"/>
      <c r="AA923" s="651"/>
      <c r="AB923" s="651"/>
      <c r="AC923" s="651"/>
      <c r="AD923" s="651"/>
      <c r="AE923" s="651"/>
      <c r="AF923" s="651"/>
      <c r="AG923" s="651"/>
      <c r="AH923" s="651"/>
      <c r="AI923" s="651"/>
      <c r="AJ923" s="651"/>
      <c r="AK923" s="651"/>
      <c r="AL923" s="651"/>
      <c r="AM923" s="651"/>
      <c r="AN923" s="651"/>
      <c r="AO923" s="651"/>
      <c r="AP923" s="651"/>
      <c r="AQ923" s="651"/>
      <c r="AR923" s="651"/>
      <c r="AS923" s="651"/>
      <c r="AT923" s="651"/>
      <c r="AU923" s="651"/>
      <c r="AV923" s="651"/>
      <c r="AW923" s="651"/>
      <c r="AX923" s="651"/>
      <c r="AY923" s="651"/>
      <c r="AZ923" s="651"/>
      <c r="BA923" s="651"/>
      <c r="BB923" s="651"/>
      <c r="BC923" s="651"/>
      <c r="BD923" s="651"/>
      <c r="BE923" s="651"/>
      <c r="BF923" s="651"/>
      <c r="BG923" s="651"/>
      <c r="BH923" s="651"/>
      <c r="BI923" s="651"/>
      <c r="BJ923" s="651"/>
      <c r="BK923" s="651"/>
      <c r="BL923" s="651"/>
      <c r="BM923" s="651"/>
      <c r="BN923" s="651"/>
      <c r="BO923" s="651"/>
      <c r="BP923" s="651"/>
      <c r="BQ923" s="651"/>
      <c r="BR923" s="651"/>
      <c r="BS923" s="651"/>
      <c r="BT923" s="651"/>
      <c r="BU923" s="651"/>
      <c r="BV923" s="651"/>
      <c r="BW923" s="651"/>
      <c r="BX923" s="651"/>
      <c r="BY923" s="651"/>
      <c r="BZ923" s="651"/>
      <c r="CA923" s="651"/>
      <c r="CB923" s="651"/>
      <c r="CC923" s="651"/>
      <c r="CD923" s="651"/>
      <c r="CE923" s="651"/>
      <c r="CF923" s="651"/>
      <c r="CG923" s="651"/>
      <c r="CH923" s="651"/>
      <c r="CI923" s="651"/>
      <c r="CJ923" s="651"/>
      <c r="CK923" s="651"/>
      <c r="CL923" s="651"/>
      <c r="CM923" s="651"/>
      <c r="CN923" s="651"/>
      <c r="CO923" s="651"/>
      <c r="CP923" s="651"/>
      <c r="CQ923" s="651"/>
      <c r="CR923" s="651"/>
      <c r="CS923" s="651"/>
      <c r="CT923" s="651"/>
      <c r="CU923" s="651"/>
      <c r="CV923" s="651"/>
      <c r="CW923" s="651"/>
      <c r="CX923" s="651"/>
      <c r="CY923" s="651"/>
      <c r="CZ923" s="651"/>
      <c r="DA923" s="651"/>
      <c r="DB923" s="651"/>
      <c r="DC923" s="651"/>
      <c r="DD923" s="651"/>
      <c r="DE923" s="651"/>
      <c r="DF923" s="651"/>
      <c r="DG923" s="651"/>
      <c r="DH923" s="651"/>
      <c r="DI923" s="651"/>
      <c r="DJ923" s="651"/>
      <c r="DK923" s="651"/>
      <c r="DL923" s="651"/>
      <c r="DM923" s="651"/>
      <c r="DN923" s="651"/>
      <c r="DO923" s="651"/>
      <c r="DP923" s="651"/>
      <c r="DQ923" s="651"/>
      <c r="DR923" s="651"/>
      <c r="DS923" s="651"/>
      <c r="DT923" s="651"/>
      <c r="DU923" s="651"/>
      <c r="DV923" s="651"/>
      <c r="DW923" s="651"/>
      <c r="DX923" s="651"/>
      <c r="DY923" s="651"/>
    </row>
    <row r="924" ht="12.0" customHeight="1">
      <c r="A924" s="651"/>
      <c r="B924" s="651"/>
      <c r="C924" s="651"/>
      <c r="D924" s="651"/>
      <c r="E924" s="651"/>
      <c r="F924" s="651"/>
      <c r="G924" s="651"/>
      <c r="H924" s="651"/>
      <c r="I924" s="651"/>
      <c r="J924" s="651"/>
      <c r="K924" s="651"/>
      <c r="L924" s="651"/>
      <c r="M924" s="651"/>
      <c r="N924" s="651"/>
      <c r="O924" s="651"/>
      <c r="P924" s="651"/>
      <c r="Q924" s="651"/>
      <c r="R924" s="651"/>
      <c r="S924" s="651"/>
      <c r="T924" s="651"/>
      <c r="U924" s="651"/>
      <c r="V924" s="651"/>
      <c r="W924" s="651"/>
      <c r="X924" s="651"/>
      <c r="Y924" s="651"/>
      <c r="Z924" s="651"/>
      <c r="AA924" s="651"/>
      <c r="AB924" s="651"/>
      <c r="AC924" s="651"/>
      <c r="AD924" s="651"/>
      <c r="AE924" s="651"/>
      <c r="AF924" s="651"/>
      <c r="AG924" s="651"/>
      <c r="AH924" s="651"/>
      <c r="AI924" s="651"/>
      <c r="AJ924" s="651"/>
      <c r="AK924" s="651"/>
      <c r="AL924" s="651"/>
      <c r="AM924" s="651"/>
      <c r="AN924" s="651"/>
      <c r="AO924" s="651"/>
      <c r="AP924" s="651"/>
      <c r="AQ924" s="651"/>
      <c r="AR924" s="651"/>
      <c r="AS924" s="651"/>
      <c r="AT924" s="651"/>
      <c r="AU924" s="651"/>
      <c r="AV924" s="651"/>
      <c r="AW924" s="651"/>
      <c r="AX924" s="651"/>
      <c r="AY924" s="651"/>
      <c r="AZ924" s="651"/>
      <c r="BA924" s="651"/>
      <c r="BB924" s="651"/>
      <c r="BC924" s="651"/>
      <c r="BD924" s="651"/>
      <c r="BE924" s="651"/>
      <c r="BF924" s="651"/>
      <c r="BG924" s="651"/>
      <c r="BH924" s="651"/>
      <c r="BI924" s="651"/>
      <c r="BJ924" s="651"/>
      <c r="BK924" s="651"/>
      <c r="BL924" s="651"/>
      <c r="BM924" s="651"/>
      <c r="BN924" s="651"/>
      <c r="BO924" s="651"/>
      <c r="BP924" s="651"/>
      <c r="BQ924" s="651"/>
      <c r="BR924" s="651"/>
      <c r="BS924" s="651"/>
      <c r="BT924" s="651"/>
      <c r="BU924" s="651"/>
      <c r="BV924" s="651"/>
      <c r="BW924" s="651"/>
      <c r="BX924" s="651"/>
      <c r="BY924" s="651"/>
      <c r="BZ924" s="651"/>
      <c r="CA924" s="651"/>
      <c r="CB924" s="651"/>
      <c r="CC924" s="651"/>
      <c r="CD924" s="651"/>
      <c r="CE924" s="651"/>
      <c r="CF924" s="651"/>
      <c r="CG924" s="651"/>
      <c r="CH924" s="651"/>
      <c r="CI924" s="651"/>
      <c r="CJ924" s="651"/>
      <c r="CK924" s="651"/>
      <c r="CL924" s="651"/>
      <c r="CM924" s="651"/>
      <c r="CN924" s="651"/>
      <c r="CO924" s="651"/>
      <c r="CP924" s="651"/>
      <c r="CQ924" s="651"/>
      <c r="CR924" s="651"/>
      <c r="CS924" s="651"/>
      <c r="CT924" s="651"/>
      <c r="CU924" s="651"/>
      <c r="CV924" s="651"/>
      <c r="CW924" s="651"/>
      <c r="CX924" s="651"/>
      <c r="CY924" s="651"/>
      <c r="CZ924" s="651"/>
      <c r="DA924" s="651"/>
      <c r="DB924" s="651"/>
      <c r="DC924" s="651"/>
      <c r="DD924" s="651"/>
      <c r="DE924" s="651"/>
      <c r="DF924" s="651"/>
      <c r="DG924" s="651"/>
      <c r="DH924" s="651"/>
      <c r="DI924" s="651"/>
      <c r="DJ924" s="651"/>
      <c r="DK924" s="651"/>
      <c r="DL924" s="651"/>
      <c r="DM924" s="651"/>
      <c r="DN924" s="651"/>
      <c r="DO924" s="651"/>
      <c r="DP924" s="651"/>
      <c r="DQ924" s="651"/>
      <c r="DR924" s="651"/>
      <c r="DS924" s="651"/>
      <c r="DT924" s="651"/>
      <c r="DU924" s="651"/>
      <c r="DV924" s="651"/>
      <c r="DW924" s="651"/>
      <c r="DX924" s="651"/>
      <c r="DY924" s="651"/>
    </row>
    <row r="925" ht="12.0" customHeight="1">
      <c r="A925" s="651"/>
      <c r="B925" s="651"/>
      <c r="C925" s="651"/>
      <c r="D925" s="651"/>
      <c r="E925" s="651"/>
      <c r="F925" s="651"/>
      <c r="G925" s="651"/>
      <c r="H925" s="651"/>
      <c r="I925" s="651"/>
      <c r="J925" s="651"/>
      <c r="K925" s="651"/>
      <c r="L925" s="651"/>
      <c r="M925" s="651"/>
      <c r="N925" s="651"/>
      <c r="O925" s="651"/>
      <c r="P925" s="651"/>
      <c r="Q925" s="651"/>
      <c r="R925" s="651"/>
      <c r="S925" s="651"/>
      <c r="T925" s="651"/>
      <c r="U925" s="651"/>
      <c r="V925" s="651"/>
      <c r="W925" s="651"/>
      <c r="X925" s="651"/>
      <c r="Y925" s="651"/>
      <c r="Z925" s="651"/>
      <c r="AA925" s="651"/>
      <c r="AB925" s="651"/>
      <c r="AC925" s="651"/>
      <c r="AD925" s="651"/>
      <c r="AE925" s="651"/>
      <c r="AF925" s="651"/>
      <c r="AG925" s="651"/>
      <c r="AH925" s="651"/>
      <c r="AI925" s="651"/>
      <c r="AJ925" s="651"/>
      <c r="AK925" s="651"/>
      <c r="AL925" s="651"/>
      <c r="AM925" s="651"/>
      <c r="AN925" s="651"/>
      <c r="AO925" s="651"/>
      <c r="AP925" s="651"/>
      <c r="AQ925" s="651"/>
      <c r="AR925" s="651"/>
      <c r="AS925" s="651"/>
      <c r="AT925" s="651"/>
      <c r="AU925" s="651"/>
      <c r="AV925" s="651"/>
      <c r="AW925" s="651"/>
      <c r="AX925" s="651"/>
      <c r="AY925" s="651"/>
      <c r="AZ925" s="651"/>
      <c r="BA925" s="651"/>
      <c r="BB925" s="651"/>
      <c r="BC925" s="651"/>
      <c r="BD925" s="651"/>
      <c r="BE925" s="651"/>
      <c r="BF925" s="651"/>
      <c r="BG925" s="651"/>
      <c r="BH925" s="651"/>
      <c r="BI925" s="651"/>
      <c r="BJ925" s="651"/>
      <c r="BK925" s="651"/>
      <c r="BL925" s="651"/>
      <c r="BM925" s="651"/>
      <c r="BN925" s="651"/>
      <c r="BO925" s="651"/>
      <c r="BP925" s="651"/>
      <c r="BQ925" s="651"/>
      <c r="BR925" s="651"/>
      <c r="BS925" s="651"/>
      <c r="BT925" s="651"/>
      <c r="BU925" s="651"/>
      <c r="BV925" s="651"/>
      <c r="BW925" s="651"/>
      <c r="BX925" s="651"/>
      <c r="BY925" s="651"/>
      <c r="BZ925" s="651"/>
      <c r="CA925" s="651"/>
      <c r="CB925" s="651"/>
      <c r="CC925" s="651"/>
      <c r="CD925" s="651"/>
      <c r="CE925" s="651"/>
      <c r="CF925" s="651"/>
      <c r="CG925" s="651"/>
      <c r="CH925" s="651"/>
      <c r="CI925" s="651"/>
      <c r="CJ925" s="651"/>
      <c r="CK925" s="651"/>
      <c r="CL925" s="651"/>
      <c r="CM925" s="651"/>
      <c r="CN925" s="651"/>
      <c r="CO925" s="651"/>
      <c r="CP925" s="651"/>
      <c r="CQ925" s="651"/>
      <c r="CR925" s="651"/>
      <c r="CS925" s="651"/>
      <c r="CT925" s="651"/>
      <c r="CU925" s="651"/>
      <c r="CV925" s="651"/>
      <c r="CW925" s="651"/>
      <c r="CX925" s="651"/>
      <c r="CY925" s="651"/>
      <c r="CZ925" s="651"/>
      <c r="DA925" s="651"/>
      <c r="DB925" s="651"/>
      <c r="DC925" s="651"/>
      <c r="DD925" s="651"/>
      <c r="DE925" s="651"/>
      <c r="DF925" s="651"/>
      <c r="DG925" s="651"/>
      <c r="DH925" s="651"/>
      <c r="DI925" s="651"/>
      <c r="DJ925" s="651"/>
      <c r="DK925" s="651"/>
      <c r="DL925" s="651"/>
      <c r="DM925" s="651"/>
      <c r="DN925" s="651"/>
      <c r="DO925" s="651"/>
      <c r="DP925" s="651"/>
      <c r="DQ925" s="651"/>
      <c r="DR925" s="651"/>
      <c r="DS925" s="651"/>
      <c r="DT925" s="651"/>
      <c r="DU925" s="651"/>
      <c r="DV925" s="651"/>
      <c r="DW925" s="651"/>
      <c r="DX925" s="651"/>
      <c r="DY925" s="651"/>
    </row>
    <row r="926" ht="12.0" customHeight="1">
      <c r="A926" s="651"/>
      <c r="B926" s="651"/>
      <c r="C926" s="651"/>
      <c r="D926" s="651"/>
      <c r="E926" s="651"/>
      <c r="F926" s="651"/>
      <c r="G926" s="651"/>
      <c r="H926" s="651"/>
      <c r="I926" s="651"/>
      <c r="J926" s="651"/>
      <c r="K926" s="651"/>
      <c r="L926" s="651"/>
      <c r="M926" s="651"/>
      <c r="N926" s="651"/>
      <c r="O926" s="651"/>
      <c r="P926" s="651"/>
      <c r="Q926" s="651"/>
      <c r="R926" s="651"/>
      <c r="S926" s="651"/>
      <c r="T926" s="651"/>
      <c r="U926" s="651"/>
      <c r="V926" s="651"/>
      <c r="W926" s="651"/>
      <c r="X926" s="651"/>
      <c r="Y926" s="651"/>
      <c r="Z926" s="651"/>
      <c r="AA926" s="651"/>
      <c r="AB926" s="651"/>
      <c r="AC926" s="651"/>
      <c r="AD926" s="651"/>
      <c r="AE926" s="651"/>
      <c r="AF926" s="651"/>
      <c r="AG926" s="651"/>
      <c r="AH926" s="651"/>
      <c r="AI926" s="651"/>
      <c r="AJ926" s="651"/>
      <c r="AK926" s="651"/>
      <c r="AL926" s="651"/>
      <c r="AM926" s="651"/>
      <c r="AN926" s="651"/>
      <c r="AO926" s="651"/>
      <c r="AP926" s="651"/>
      <c r="AQ926" s="651"/>
      <c r="AR926" s="651"/>
      <c r="AS926" s="651"/>
      <c r="AT926" s="651"/>
      <c r="AU926" s="651"/>
      <c r="AV926" s="651"/>
      <c r="AW926" s="651"/>
      <c r="AX926" s="651"/>
      <c r="AY926" s="651"/>
      <c r="AZ926" s="651"/>
      <c r="BA926" s="651"/>
      <c r="BB926" s="651"/>
      <c r="BC926" s="651"/>
      <c r="BD926" s="651"/>
      <c r="BE926" s="651"/>
      <c r="BF926" s="651"/>
      <c r="BG926" s="651"/>
      <c r="BH926" s="651"/>
      <c r="BI926" s="651"/>
      <c r="BJ926" s="651"/>
      <c r="BK926" s="651"/>
      <c r="BL926" s="651"/>
      <c r="BM926" s="651"/>
      <c r="BN926" s="651"/>
      <c r="BO926" s="651"/>
      <c r="BP926" s="651"/>
      <c r="BQ926" s="651"/>
      <c r="BR926" s="651"/>
      <c r="BS926" s="651"/>
      <c r="BT926" s="651"/>
      <c r="BU926" s="651"/>
      <c r="BV926" s="651"/>
      <c r="BW926" s="651"/>
      <c r="BX926" s="651"/>
      <c r="BY926" s="651"/>
      <c r="BZ926" s="651"/>
      <c r="CA926" s="651"/>
      <c r="CB926" s="651"/>
      <c r="CC926" s="651"/>
      <c r="CD926" s="651"/>
      <c r="CE926" s="651"/>
      <c r="CF926" s="651"/>
      <c r="CG926" s="651"/>
      <c r="CH926" s="651"/>
      <c r="CI926" s="651"/>
      <c r="CJ926" s="651"/>
      <c r="CK926" s="651"/>
      <c r="CL926" s="651"/>
      <c r="CM926" s="651"/>
      <c r="CN926" s="651"/>
      <c r="CO926" s="651"/>
      <c r="CP926" s="651"/>
      <c r="CQ926" s="651"/>
      <c r="CR926" s="651"/>
      <c r="CS926" s="651"/>
      <c r="CT926" s="651"/>
      <c r="CU926" s="651"/>
      <c r="CV926" s="651"/>
      <c r="CW926" s="651"/>
      <c r="CX926" s="651"/>
      <c r="CY926" s="651"/>
      <c r="CZ926" s="651"/>
      <c r="DA926" s="651"/>
      <c r="DB926" s="651"/>
      <c r="DC926" s="651"/>
      <c r="DD926" s="651"/>
      <c r="DE926" s="651"/>
      <c r="DF926" s="651"/>
      <c r="DG926" s="651"/>
      <c r="DH926" s="651"/>
      <c r="DI926" s="651"/>
      <c r="DJ926" s="651"/>
      <c r="DK926" s="651"/>
      <c r="DL926" s="651"/>
      <c r="DM926" s="651"/>
      <c r="DN926" s="651"/>
      <c r="DO926" s="651"/>
      <c r="DP926" s="651"/>
      <c r="DQ926" s="651"/>
      <c r="DR926" s="651"/>
      <c r="DS926" s="651"/>
      <c r="DT926" s="651"/>
      <c r="DU926" s="651"/>
      <c r="DV926" s="651"/>
      <c r="DW926" s="651"/>
      <c r="DX926" s="651"/>
      <c r="DY926" s="651"/>
    </row>
    <row r="927" ht="12.0" customHeight="1">
      <c r="A927" s="651"/>
      <c r="B927" s="651"/>
      <c r="C927" s="651"/>
      <c r="D927" s="651"/>
      <c r="E927" s="651"/>
      <c r="F927" s="651"/>
      <c r="G927" s="651"/>
      <c r="H927" s="651"/>
      <c r="I927" s="651"/>
      <c r="J927" s="651"/>
      <c r="K927" s="651"/>
      <c r="L927" s="651"/>
      <c r="M927" s="651"/>
      <c r="N927" s="651"/>
      <c r="O927" s="651"/>
      <c r="P927" s="651"/>
      <c r="Q927" s="651"/>
      <c r="R927" s="651"/>
      <c r="S927" s="651"/>
      <c r="T927" s="651"/>
      <c r="U927" s="651"/>
      <c r="V927" s="651"/>
      <c r="W927" s="651"/>
      <c r="X927" s="651"/>
      <c r="Y927" s="651"/>
      <c r="Z927" s="651"/>
      <c r="AA927" s="651"/>
      <c r="AB927" s="651"/>
      <c r="AC927" s="651"/>
      <c r="AD927" s="651"/>
      <c r="AE927" s="651"/>
      <c r="AF927" s="651"/>
      <c r="AG927" s="651"/>
      <c r="AH927" s="651"/>
      <c r="AI927" s="651"/>
      <c r="AJ927" s="651"/>
      <c r="AK927" s="651"/>
      <c r="AL927" s="651"/>
      <c r="AM927" s="651"/>
      <c r="AN927" s="651"/>
      <c r="AO927" s="651"/>
      <c r="AP927" s="651"/>
      <c r="AQ927" s="651"/>
      <c r="AR927" s="651"/>
      <c r="AS927" s="651"/>
      <c r="AT927" s="651"/>
      <c r="AU927" s="651"/>
      <c r="AV927" s="651"/>
      <c r="AW927" s="651"/>
      <c r="AX927" s="651"/>
      <c r="AY927" s="651"/>
      <c r="AZ927" s="651"/>
      <c r="BA927" s="651"/>
      <c r="BB927" s="651"/>
      <c r="BC927" s="651"/>
      <c r="BD927" s="651"/>
      <c r="BE927" s="651"/>
      <c r="BF927" s="651"/>
      <c r="BG927" s="651"/>
      <c r="BH927" s="651"/>
      <c r="BI927" s="651"/>
      <c r="BJ927" s="651"/>
      <c r="BK927" s="651"/>
      <c r="BL927" s="651"/>
      <c r="BM927" s="651"/>
      <c r="BN927" s="651"/>
      <c r="BO927" s="651"/>
      <c r="BP927" s="651"/>
      <c r="BQ927" s="651"/>
      <c r="BR927" s="651"/>
      <c r="BS927" s="651"/>
      <c r="BT927" s="651"/>
      <c r="BU927" s="651"/>
      <c r="BV927" s="651"/>
      <c r="BW927" s="651"/>
      <c r="BX927" s="651"/>
      <c r="BY927" s="651"/>
      <c r="BZ927" s="651"/>
      <c r="CA927" s="651"/>
      <c r="CB927" s="651"/>
      <c r="CC927" s="651"/>
      <c r="CD927" s="651"/>
      <c r="CE927" s="651"/>
      <c r="CF927" s="651"/>
      <c r="CG927" s="651"/>
      <c r="CH927" s="651"/>
      <c r="CI927" s="651"/>
      <c r="CJ927" s="651"/>
      <c r="CK927" s="651"/>
      <c r="CL927" s="651"/>
      <c r="CM927" s="651"/>
      <c r="CN927" s="651"/>
      <c r="CO927" s="651"/>
      <c r="CP927" s="651"/>
      <c r="CQ927" s="651"/>
      <c r="CR927" s="651"/>
      <c r="CS927" s="651"/>
      <c r="CT927" s="651"/>
      <c r="CU927" s="651"/>
      <c r="CV927" s="651"/>
      <c r="CW927" s="651"/>
      <c r="CX927" s="651"/>
      <c r="CY927" s="651"/>
      <c r="CZ927" s="651"/>
      <c r="DA927" s="651"/>
      <c r="DB927" s="651"/>
      <c r="DC927" s="651"/>
      <c r="DD927" s="651"/>
      <c r="DE927" s="651"/>
      <c r="DF927" s="651"/>
      <c r="DG927" s="651"/>
      <c r="DH927" s="651"/>
      <c r="DI927" s="651"/>
      <c r="DJ927" s="651"/>
      <c r="DK927" s="651"/>
      <c r="DL927" s="651"/>
      <c r="DM927" s="651"/>
      <c r="DN927" s="651"/>
      <c r="DO927" s="651"/>
      <c r="DP927" s="651"/>
      <c r="DQ927" s="651"/>
      <c r="DR927" s="651"/>
      <c r="DS927" s="651"/>
      <c r="DT927" s="651"/>
      <c r="DU927" s="651"/>
      <c r="DV927" s="651"/>
      <c r="DW927" s="651"/>
      <c r="DX927" s="651"/>
      <c r="DY927" s="651"/>
    </row>
    <row r="928" ht="12.0" customHeight="1">
      <c r="A928" s="651"/>
      <c r="B928" s="651"/>
      <c r="C928" s="651"/>
      <c r="D928" s="651"/>
      <c r="E928" s="651"/>
      <c r="F928" s="651"/>
      <c r="G928" s="651"/>
      <c r="H928" s="651"/>
      <c r="I928" s="651"/>
      <c r="J928" s="651"/>
      <c r="K928" s="651"/>
      <c r="L928" s="651"/>
      <c r="M928" s="651"/>
      <c r="N928" s="651"/>
      <c r="O928" s="651"/>
      <c r="P928" s="651"/>
      <c r="Q928" s="651"/>
      <c r="R928" s="651"/>
      <c r="S928" s="651"/>
      <c r="T928" s="651"/>
      <c r="U928" s="651"/>
      <c r="V928" s="651"/>
      <c r="W928" s="651"/>
      <c r="X928" s="651"/>
      <c r="Y928" s="651"/>
      <c r="Z928" s="651"/>
      <c r="AA928" s="651"/>
      <c r="AB928" s="651"/>
      <c r="AC928" s="651"/>
      <c r="AD928" s="651"/>
      <c r="AE928" s="651"/>
      <c r="AF928" s="651"/>
      <c r="AG928" s="651"/>
      <c r="AH928" s="651"/>
      <c r="AI928" s="651"/>
      <c r="AJ928" s="651"/>
      <c r="AK928" s="651"/>
      <c r="AL928" s="651"/>
      <c r="AM928" s="651"/>
      <c r="AN928" s="651"/>
      <c r="AO928" s="651"/>
      <c r="AP928" s="651"/>
      <c r="AQ928" s="651"/>
      <c r="AR928" s="651"/>
      <c r="AS928" s="651"/>
      <c r="AT928" s="651"/>
      <c r="AU928" s="651"/>
      <c r="AV928" s="651"/>
      <c r="AW928" s="651"/>
      <c r="AX928" s="651"/>
      <c r="AY928" s="651"/>
      <c r="AZ928" s="651"/>
      <c r="BA928" s="651"/>
      <c r="BB928" s="651"/>
      <c r="BC928" s="651"/>
      <c r="BD928" s="651"/>
      <c r="BE928" s="651"/>
      <c r="BF928" s="651"/>
      <c r="BG928" s="651"/>
      <c r="BH928" s="651"/>
      <c r="BI928" s="651"/>
      <c r="BJ928" s="651"/>
      <c r="BK928" s="651"/>
      <c r="BL928" s="651"/>
      <c r="BM928" s="651"/>
      <c r="BN928" s="651"/>
      <c r="BO928" s="651"/>
      <c r="BP928" s="651"/>
      <c r="BQ928" s="651"/>
      <c r="BR928" s="651"/>
      <c r="BS928" s="651"/>
      <c r="BT928" s="651"/>
      <c r="BU928" s="651"/>
      <c r="BV928" s="651"/>
      <c r="BW928" s="651"/>
      <c r="BX928" s="651"/>
      <c r="BY928" s="651"/>
      <c r="BZ928" s="651"/>
      <c r="CA928" s="651"/>
      <c r="CB928" s="651"/>
      <c r="CC928" s="651"/>
      <c r="CD928" s="651"/>
      <c r="CE928" s="651"/>
      <c r="CF928" s="651"/>
      <c r="CG928" s="651"/>
      <c r="CH928" s="651"/>
      <c r="CI928" s="651"/>
      <c r="CJ928" s="651"/>
      <c r="CK928" s="651"/>
      <c r="CL928" s="651"/>
      <c r="CM928" s="651"/>
      <c r="CN928" s="651"/>
      <c r="CO928" s="651"/>
      <c r="CP928" s="651"/>
      <c r="CQ928" s="651"/>
      <c r="CR928" s="651"/>
      <c r="CS928" s="651"/>
      <c r="CT928" s="651"/>
      <c r="CU928" s="651"/>
      <c r="CV928" s="651"/>
      <c r="CW928" s="651"/>
      <c r="CX928" s="651"/>
      <c r="CY928" s="651"/>
      <c r="CZ928" s="651"/>
      <c r="DA928" s="651"/>
      <c r="DB928" s="651"/>
      <c r="DC928" s="651"/>
      <c r="DD928" s="651"/>
      <c r="DE928" s="651"/>
      <c r="DF928" s="651"/>
      <c r="DG928" s="651"/>
      <c r="DH928" s="651"/>
      <c r="DI928" s="651"/>
      <c r="DJ928" s="651"/>
      <c r="DK928" s="651"/>
      <c r="DL928" s="651"/>
      <c r="DM928" s="651"/>
      <c r="DN928" s="651"/>
      <c r="DO928" s="651"/>
      <c r="DP928" s="651"/>
      <c r="DQ928" s="651"/>
      <c r="DR928" s="651"/>
      <c r="DS928" s="651"/>
      <c r="DT928" s="651"/>
      <c r="DU928" s="651"/>
      <c r="DV928" s="651"/>
      <c r="DW928" s="651"/>
      <c r="DX928" s="651"/>
      <c r="DY928" s="651"/>
    </row>
    <row r="929" ht="12.0" customHeight="1">
      <c r="A929" s="651"/>
      <c r="B929" s="651"/>
      <c r="C929" s="651"/>
      <c r="D929" s="651"/>
      <c r="E929" s="651"/>
      <c r="F929" s="651"/>
      <c r="G929" s="651"/>
      <c r="H929" s="651"/>
      <c r="I929" s="651"/>
      <c r="J929" s="651"/>
      <c r="K929" s="651"/>
      <c r="L929" s="651"/>
      <c r="M929" s="651"/>
      <c r="N929" s="651"/>
      <c r="O929" s="651"/>
      <c r="P929" s="651"/>
      <c r="Q929" s="651"/>
      <c r="R929" s="651"/>
      <c r="S929" s="651"/>
      <c r="T929" s="651"/>
      <c r="U929" s="651"/>
      <c r="V929" s="651"/>
      <c r="W929" s="651"/>
      <c r="X929" s="651"/>
      <c r="Y929" s="651"/>
      <c r="Z929" s="651"/>
      <c r="AA929" s="651"/>
      <c r="AB929" s="651"/>
      <c r="AC929" s="651"/>
      <c r="AD929" s="651"/>
      <c r="AE929" s="651"/>
      <c r="AF929" s="651"/>
      <c r="AG929" s="651"/>
      <c r="AH929" s="651"/>
      <c r="AI929" s="651"/>
      <c r="AJ929" s="651"/>
      <c r="AK929" s="651"/>
      <c r="AL929" s="651"/>
      <c r="AM929" s="651"/>
      <c r="AN929" s="651"/>
      <c r="AO929" s="651"/>
      <c r="AP929" s="651"/>
      <c r="AQ929" s="651"/>
      <c r="AR929" s="651"/>
      <c r="AS929" s="651"/>
      <c r="AT929" s="651"/>
      <c r="AU929" s="651"/>
      <c r="AV929" s="651"/>
      <c r="AW929" s="651"/>
      <c r="AX929" s="651"/>
      <c r="AY929" s="651"/>
      <c r="AZ929" s="651"/>
      <c r="BA929" s="651"/>
      <c r="BB929" s="651"/>
      <c r="BC929" s="651"/>
      <c r="BD929" s="651"/>
      <c r="BE929" s="651"/>
      <c r="BF929" s="651"/>
      <c r="BG929" s="651"/>
      <c r="BH929" s="651"/>
      <c r="BI929" s="651"/>
      <c r="BJ929" s="651"/>
      <c r="BK929" s="651"/>
      <c r="BL929" s="651"/>
      <c r="BM929" s="651"/>
      <c r="BN929" s="651"/>
      <c r="BO929" s="651"/>
      <c r="BP929" s="651"/>
      <c r="BQ929" s="651"/>
      <c r="BR929" s="651"/>
      <c r="BS929" s="651"/>
      <c r="BT929" s="651"/>
      <c r="BU929" s="651"/>
      <c r="BV929" s="651"/>
      <c r="BW929" s="651"/>
      <c r="BX929" s="651"/>
      <c r="BY929" s="651"/>
      <c r="BZ929" s="651"/>
      <c r="CA929" s="651"/>
      <c r="CB929" s="651"/>
      <c r="CC929" s="651"/>
      <c r="CD929" s="651"/>
      <c r="CE929" s="651"/>
      <c r="CF929" s="651"/>
      <c r="CG929" s="651"/>
      <c r="CH929" s="651"/>
      <c r="CI929" s="651"/>
      <c r="CJ929" s="651"/>
      <c r="CK929" s="651"/>
      <c r="CL929" s="651"/>
      <c r="CM929" s="651"/>
      <c r="CN929" s="651"/>
      <c r="CO929" s="651"/>
      <c r="CP929" s="651"/>
      <c r="CQ929" s="651"/>
      <c r="CR929" s="651"/>
      <c r="CS929" s="651"/>
      <c r="CT929" s="651"/>
      <c r="CU929" s="651"/>
      <c r="CV929" s="651"/>
      <c r="CW929" s="651"/>
      <c r="CX929" s="651"/>
      <c r="CY929" s="651"/>
      <c r="CZ929" s="651"/>
      <c r="DA929" s="651"/>
      <c r="DB929" s="651"/>
      <c r="DC929" s="651"/>
      <c r="DD929" s="651"/>
      <c r="DE929" s="651"/>
      <c r="DF929" s="651"/>
      <c r="DG929" s="651"/>
      <c r="DH929" s="651"/>
      <c r="DI929" s="651"/>
      <c r="DJ929" s="651"/>
      <c r="DK929" s="651"/>
      <c r="DL929" s="651"/>
      <c r="DM929" s="651"/>
      <c r="DN929" s="651"/>
      <c r="DO929" s="651"/>
      <c r="DP929" s="651"/>
      <c r="DQ929" s="651"/>
      <c r="DR929" s="651"/>
      <c r="DS929" s="651"/>
      <c r="DT929" s="651"/>
      <c r="DU929" s="651"/>
      <c r="DV929" s="651"/>
      <c r="DW929" s="651"/>
      <c r="DX929" s="651"/>
      <c r="DY929" s="651"/>
    </row>
    <row r="930" ht="12.0" customHeight="1">
      <c r="A930" s="651"/>
      <c r="B930" s="651"/>
      <c r="C930" s="651"/>
      <c r="D930" s="651"/>
      <c r="E930" s="651"/>
      <c r="F930" s="651"/>
      <c r="G930" s="651"/>
      <c r="H930" s="651"/>
      <c r="I930" s="651"/>
      <c r="J930" s="651"/>
      <c r="K930" s="651"/>
      <c r="L930" s="651"/>
      <c r="M930" s="651"/>
      <c r="N930" s="651"/>
      <c r="O930" s="651"/>
      <c r="P930" s="651"/>
      <c r="Q930" s="651"/>
      <c r="R930" s="651"/>
      <c r="S930" s="651"/>
      <c r="T930" s="651"/>
      <c r="U930" s="651"/>
      <c r="V930" s="651"/>
      <c r="W930" s="651"/>
      <c r="X930" s="651"/>
      <c r="Y930" s="651"/>
      <c r="Z930" s="651"/>
      <c r="AA930" s="651"/>
      <c r="AB930" s="651"/>
      <c r="AC930" s="651"/>
      <c r="AD930" s="651"/>
      <c r="AE930" s="651"/>
      <c r="AF930" s="651"/>
      <c r="AG930" s="651"/>
      <c r="AH930" s="651"/>
      <c r="AI930" s="651"/>
      <c r="AJ930" s="651"/>
      <c r="AK930" s="651"/>
      <c r="AL930" s="651"/>
      <c r="AM930" s="651"/>
      <c r="AN930" s="651"/>
      <c r="AO930" s="651"/>
      <c r="AP930" s="651"/>
      <c r="AQ930" s="651"/>
      <c r="AR930" s="651"/>
      <c r="AS930" s="651"/>
      <c r="AT930" s="651"/>
      <c r="AU930" s="651"/>
      <c r="AV930" s="651"/>
      <c r="AW930" s="651"/>
      <c r="AX930" s="651"/>
      <c r="AY930" s="651"/>
      <c r="AZ930" s="651"/>
      <c r="BA930" s="651"/>
      <c r="BB930" s="651"/>
      <c r="BC930" s="651"/>
      <c r="BD930" s="651"/>
      <c r="BE930" s="651"/>
      <c r="BF930" s="651"/>
      <c r="BG930" s="651"/>
      <c r="BH930" s="651"/>
      <c r="BI930" s="651"/>
      <c r="BJ930" s="651"/>
      <c r="BK930" s="651"/>
      <c r="BL930" s="651"/>
      <c r="BM930" s="651"/>
      <c r="BN930" s="651"/>
      <c r="BO930" s="651"/>
      <c r="BP930" s="651"/>
      <c r="BQ930" s="651"/>
      <c r="BR930" s="651"/>
      <c r="BS930" s="651"/>
      <c r="BT930" s="651"/>
      <c r="BU930" s="651"/>
      <c r="BV930" s="651"/>
      <c r="BW930" s="651"/>
      <c r="BX930" s="651"/>
      <c r="BY930" s="651"/>
      <c r="BZ930" s="651"/>
      <c r="CA930" s="651"/>
      <c r="CB930" s="651"/>
      <c r="CC930" s="651"/>
      <c r="CD930" s="651"/>
      <c r="CE930" s="651"/>
      <c r="CF930" s="651"/>
      <c r="CG930" s="651"/>
      <c r="CH930" s="651"/>
      <c r="CI930" s="651"/>
      <c r="CJ930" s="651"/>
      <c r="CK930" s="651"/>
      <c r="CL930" s="651"/>
      <c r="CM930" s="651"/>
      <c r="CN930" s="651"/>
      <c r="CO930" s="651"/>
      <c r="CP930" s="651"/>
      <c r="CQ930" s="651"/>
      <c r="CR930" s="651"/>
      <c r="CS930" s="651"/>
      <c r="CT930" s="651"/>
      <c r="CU930" s="651"/>
      <c r="CV930" s="651"/>
      <c r="CW930" s="651"/>
      <c r="CX930" s="651"/>
      <c r="CY930" s="651"/>
      <c r="CZ930" s="651"/>
      <c r="DA930" s="651"/>
      <c r="DB930" s="651"/>
      <c r="DC930" s="651"/>
      <c r="DD930" s="651"/>
      <c r="DE930" s="651"/>
      <c r="DF930" s="651"/>
      <c r="DG930" s="651"/>
      <c r="DH930" s="651"/>
      <c r="DI930" s="651"/>
      <c r="DJ930" s="651"/>
      <c r="DK930" s="651"/>
      <c r="DL930" s="651"/>
      <c r="DM930" s="651"/>
      <c r="DN930" s="651"/>
      <c r="DO930" s="651"/>
      <c r="DP930" s="651"/>
      <c r="DQ930" s="651"/>
      <c r="DR930" s="651"/>
      <c r="DS930" s="651"/>
      <c r="DT930" s="651"/>
      <c r="DU930" s="651"/>
      <c r="DV930" s="651"/>
      <c r="DW930" s="651"/>
      <c r="DX930" s="651"/>
      <c r="DY930" s="651"/>
    </row>
    <row r="931" ht="12.0" customHeight="1">
      <c r="A931" s="651"/>
      <c r="B931" s="651"/>
      <c r="C931" s="651"/>
      <c r="D931" s="651"/>
      <c r="E931" s="651"/>
      <c r="F931" s="651"/>
      <c r="G931" s="651"/>
      <c r="H931" s="651"/>
      <c r="I931" s="651"/>
      <c r="J931" s="651"/>
      <c r="K931" s="651"/>
      <c r="L931" s="651"/>
      <c r="M931" s="651"/>
      <c r="N931" s="651"/>
      <c r="O931" s="651"/>
      <c r="P931" s="651"/>
      <c r="Q931" s="651"/>
      <c r="R931" s="651"/>
      <c r="S931" s="651"/>
      <c r="T931" s="651"/>
      <c r="U931" s="651"/>
      <c r="V931" s="651"/>
      <c r="W931" s="651"/>
      <c r="X931" s="651"/>
      <c r="Y931" s="651"/>
      <c r="Z931" s="651"/>
      <c r="AA931" s="651"/>
      <c r="AB931" s="651"/>
      <c r="AC931" s="651"/>
      <c r="AD931" s="651"/>
      <c r="AE931" s="651"/>
      <c r="AF931" s="651"/>
      <c r="AG931" s="651"/>
      <c r="AH931" s="651"/>
      <c r="AI931" s="651"/>
      <c r="AJ931" s="651"/>
      <c r="AK931" s="651"/>
      <c r="AL931" s="651"/>
      <c r="AM931" s="651"/>
      <c r="AN931" s="651"/>
      <c r="AO931" s="651"/>
      <c r="AP931" s="651"/>
      <c r="AQ931" s="651"/>
      <c r="AR931" s="651"/>
      <c r="AS931" s="651"/>
      <c r="AT931" s="651"/>
      <c r="AU931" s="651"/>
      <c r="AV931" s="651"/>
      <c r="AW931" s="651"/>
      <c r="AX931" s="651"/>
      <c r="AY931" s="651"/>
      <c r="AZ931" s="651"/>
      <c r="BA931" s="651"/>
      <c r="BB931" s="651"/>
      <c r="BC931" s="651"/>
      <c r="BD931" s="651"/>
      <c r="BE931" s="651"/>
      <c r="BF931" s="651"/>
      <c r="BG931" s="651"/>
      <c r="BH931" s="651"/>
      <c r="BI931" s="651"/>
      <c r="BJ931" s="651"/>
      <c r="BK931" s="651"/>
      <c r="BL931" s="651"/>
      <c r="BM931" s="651"/>
      <c r="BN931" s="651"/>
      <c r="BO931" s="651"/>
      <c r="BP931" s="651"/>
      <c r="BQ931" s="651"/>
      <c r="BR931" s="651"/>
      <c r="BS931" s="651"/>
      <c r="BT931" s="651"/>
      <c r="BU931" s="651"/>
      <c r="BV931" s="651"/>
      <c r="BW931" s="651"/>
      <c r="BX931" s="651"/>
      <c r="BY931" s="651"/>
      <c r="BZ931" s="651"/>
      <c r="CA931" s="651"/>
      <c r="CB931" s="651"/>
      <c r="CC931" s="651"/>
      <c r="CD931" s="651"/>
      <c r="CE931" s="651"/>
      <c r="CF931" s="651"/>
      <c r="CG931" s="651"/>
      <c r="CH931" s="651"/>
      <c r="CI931" s="651"/>
      <c r="CJ931" s="651"/>
      <c r="CK931" s="651"/>
      <c r="CL931" s="651"/>
      <c r="CM931" s="651"/>
      <c r="CN931" s="651"/>
      <c r="CO931" s="651"/>
      <c r="CP931" s="651"/>
      <c r="CQ931" s="651"/>
      <c r="CR931" s="651"/>
      <c r="CS931" s="651"/>
      <c r="CT931" s="651"/>
      <c r="CU931" s="651"/>
      <c r="CV931" s="651"/>
      <c r="CW931" s="651"/>
      <c r="CX931" s="651"/>
      <c r="CY931" s="651"/>
      <c r="CZ931" s="651"/>
      <c r="DA931" s="651"/>
      <c r="DB931" s="651"/>
      <c r="DC931" s="651"/>
      <c r="DD931" s="651"/>
      <c r="DE931" s="651"/>
      <c r="DF931" s="651"/>
      <c r="DG931" s="651"/>
      <c r="DH931" s="651"/>
      <c r="DI931" s="651"/>
      <c r="DJ931" s="651"/>
      <c r="DK931" s="651"/>
      <c r="DL931" s="651"/>
      <c r="DM931" s="651"/>
      <c r="DN931" s="651"/>
      <c r="DO931" s="651"/>
      <c r="DP931" s="651"/>
      <c r="DQ931" s="651"/>
      <c r="DR931" s="651"/>
      <c r="DS931" s="651"/>
      <c r="DT931" s="651"/>
      <c r="DU931" s="651"/>
      <c r="DV931" s="651"/>
      <c r="DW931" s="651"/>
      <c r="DX931" s="651"/>
      <c r="DY931" s="651"/>
    </row>
    <row r="932" ht="12.0" customHeight="1">
      <c r="A932" s="651"/>
      <c r="B932" s="651"/>
      <c r="C932" s="651"/>
      <c r="D932" s="651"/>
      <c r="E932" s="651"/>
      <c r="F932" s="651"/>
      <c r="G932" s="651"/>
      <c r="H932" s="651"/>
      <c r="I932" s="651"/>
      <c r="J932" s="651"/>
      <c r="K932" s="651"/>
      <c r="L932" s="651"/>
      <c r="M932" s="651"/>
      <c r="N932" s="651"/>
      <c r="O932" s="651"/>
      <c r="P932" s="651"/>
      <c r="Q932" s="651"/>
      <c r="R932" s="651"/>
      <c r="S932" s="651"/>
      <c r="T932" s="651"/>
      <c r="U932" s="651"/>
      <c r="V932" s="651"/>
      <c r="W932" s="651"/>
      <c r="X932" s="651"/>
      <c r="Y932" s="651"/>
      <c r="Z932" s="651"/>
      <c r="AA932" s="651"/>
      <c r="AB932" s="651"/>
      <c r="AC932" s="651"/>
      <c r="AD932" s="651"/>
      <c r="AE932" s="651"/>
      <c r="AF932" s="651"/>
      <c r="AG932" s="651"/>
      <c r="AH932" s="651"/>
      <c r="AI932" s="651"/>
      <c r="AJ932" s="651"/>
      <c r="AK932" s="651"/>
      <c r="AL932" s="651"/>
      <c r="AM932" s="651"/>
      <c r="AN932" s="651"/>
      <c r="AO932" s="651"/>
      <c r="AP932" s="651"/>
      <c r="AQ932" s="651"/>
      <c r="AR932" s="651"/>
      <c r="AS932" s="651"/>
      <c r="AT932" s="651"/>
      <c r="AU932" s="651"/>
      <c r="AV932" s="651"/>
      <c r="AW932" s="651"/>
      <c r="AX932" s="651"/>
      <c r="AY932" s="651"/>
      <c r="AZ932" s="651"/>
      <c r="BA932" s="651"/>
      <c r="BB932" s="651"/>
      <c r="BC932" s="651"/>
      <c r="BD932" s="651"/>
      <c r="BE932" s="651"/>
      <c r="BF932" s="651"/>
      <c r="BG932" s="651"/>
      <c r="BH932" s="651"/>
      <c r="BI932" s="651"/>
      <c r="BJ932" s="651"/>
      <c r="BK932" s="651"/>
      <c r="BL932" s="651"/>
      <c r="BM932" s="651"/>
      <c r="BN932" s="651"/>
      <c r="BO932" s="651"/>
      <c r="BP932" s="651"/>
      <c r="BQ932" s="651"/>
      <c r="BR932" s="651"/>
      <c r="BS932" s="651"/>
      <c r="BT932" s="651"/>
      <c r="BU932" s="651"/>
      <c r="BV932" s="651"/>
      <c r="BW932" s="651"/>
      <c r="BX932" s="651"/>
      <c r="BY932" s="651"/>
      <c r="BZ932" s="651"/>
      <c r="CA932" s="651"/>
      <c r="CB932" s="651"/>
      <c r="CC932" s="651"/>
      <c r="CD932" s="651"/>
      <c r="CE932" s="651"/>
      <c r="CF932" s="651"/>
      <c r="CG932" s="651"/>
      <c r="CH932" s="651"/>
      <c r="CI932" s="651"/>
      <c r="CJ932" s="651"/>
      <c r="CK932" s="651"/>
      <c r="CL932" s="651"/>
      <c r="CM932" s="651"/>
      <c r="CN932" s="651"/>
      <c r="CO932" s="651"/>
      <c r="CP932" s="651"/>
      <c r="CQ932" s="651"/>
      <c r="CR932" s="651"/>
      <c r="CS932" s="651"/>
      <c r="CT932" s="651"/>
      <c r="CU932" s="651"/>
      <c r="CV932" s="651"/>
      <c r="CW932" s="651"/>
      <c r="CX932" s="651"/>
      <c r="CY932" s="651"/>
      <c r="CZ932" s="651"/>
      <c r="DA932" s="651"/>
      <c r="DB932" s="651"/>
      <c r="DC932" s="651"/>
      <c r="DD932" s="651"/>
      <c r="DE932" s="651"/>
      <c r="DF932" s="651"/>
      <c r="DG932" s="651"/>
      <c r="DH932" s="651"/>
      <c r="DI932" s="651"/>
      <c r="DJ932" s="651"/>
      <c r="DK932" s="651"/>
      <c r="DL932" s="651"/>
      <c r="DM932" s="651"/>
      <c r="DN932" s="651"/>
      <c r="DO932" s="651"/>
      <c r="DP932" s="651"/>
      <c r="DQ932" s="651"/>
      <c r="DR932" s="651"/>
      <c r="DS932" s="651"/>
      <c r="DT932" s="651"/>
      <c r="DU932" s="651"/>
      <c r="DV932" s="651"/>
      <c r="DW932" s="651"/>
      <c r="DX932" s="651"/>
      <c r="DY932" s="651"/>
    </row>
    <row r="933" ht="12.0" customHeight="1">
      <c r="A933" s="651"/>
      <c r="B933" s="651"/>
      <c r="C933" s="651"/>
      <c r="D933" s="651"/>
      <c r="E933" s="651"/>
      <c r="F933" s="651"/>
      <c r="G933" s="651"/>
      <c r="H933" s="651"/>
      <c r="I933" s="651"/>
      <c r="J933" s="651"/>
      <c r="K933" s="651"/>
      <c r="L933" s="651"/>
      <c r="M933" s="651"/>
      <c r="N933" s="651"/>
      <c r="O933" s="651"/>
      <c r="P933" s="651"/>
      <c r="Q933" s="651"/>
      <c r="R933" s="651"/>
      <c r="S933" s="651"/>
      <c r="T933" s="651"/>
      <c r="U933" s="651"/>
      <c r="V933" s="651"/>
      <c r="W933" s="651"/>
      <c r="X933" s="651"/>
      <c r="Y933" s="651"/>
      <c r="Z933" s="651"/>
      <c r="AA933" s="651"/>
      <c r="AB933" s="651"/>
      <c r="AC933" s="651"/>
      <c r="AD933" s="651"/>
      <c r="AE933" s="651"/>
      <c r="AF933" s="651"/>
      <c r="AG933" s="651"/>
      <c r="AH933" s="651"/>
      <c r="AI933" s="651"/>
      <c r="AJ933" s="651"/>
      <c r="AK933" s="651"/>
      <c r="AL933" s="651"/>
      <c r="AM933" s="651"/>
      <c r="AN933" s="651"/>
      <c r="AO933" s="651"/>
      <c r="AP933" s="651"/>
      <c r="AQ933" s="651"/>
      <c r="AR933" s="651"/>
      <c r="AS933" s="651"/>
      <c r="AT933" s="651"/>
      <c r="AU933" s="651"/>
      <c r="AV933" s="651"/>
      <c r="AW933" s="651"/>
      <c r="AX933" s="651"/>
      <c r="AY933" s="651"/>
      <c r="AZ933" s="651"/>
      <c r="BA933" s="651"/>
      <c r="BB933" s="651"/>
      <c r="BC933" s="651"/>
      <c r="BD933" s="651"/>
      <c r="BE933" s="651"/>
      <c r="BF933" s="651"/>
      <c r="BG933" s="651"/>
      <c r="BH933" s="651"/>
      <c r="BI933" s="651"/>
      <c r="BJ933" s="651"/>
      <c r="BK933" s="651"/>
      <c r="BL933" s="651"/>
      <c r="BM933" s="651"/>
      <c r="BN933" s="651"/>
      <c r="BO933" s="651"/>
      <c r="BP933" s="651"/>
      <c r="BQ933" s="651"/>
      <c r="BR933" s="651"/>
      <c r="BS933" s="651"/>
      <c r="BT933" s="651"/>
      <c r="BU933" s="651"/>
      <c r="BV933" s="651"/>
      <c r="BW933" s="651"/>
      <c r="BX933" s="651"/>
      <c r="BY933" s="651"/>
      <c r="BZ933" s="651"/>
      <c r="CA933" s="651"/>
      <c r="CB933" s="651"/>
      <c r="CC933" s="651"/>
      <c r="CD933" s="651"/>
      <c r="CE933" s="651"/>
      <c r="CF933" s="651"/>
      <c r="CG933" s="651"/>
      <c r="CH933" s="651"/>
      <c r="CI933" s="651"/>
      <c r="CJ933" s="651"/>
      <c r="CK933" s="651"/>
      <c r="CL933" s="651"/>
      <c r="CM933" s="651"/>
      <c r="CN933" s="651"/>
      <c r="CO933" s="651"/>
      <c r="CP933" s="651"/>
      <c r="CQ933" s="651"/>
      <c r="CR933" s="651"/>
      <c r="CS933" s="651"/>
      <c r="CT933" s="651"/>
      <c r="CU933" s="651"/>
      <c r="CV933" s="651"/>
      <c r="CW933" s="651"/>
      <c r="CX933" s="651"/>
      <c r="CY933" s="651"/>
      <c r="CZ933" s="651"/>
      <c r="DA933" s="651"/>
      <c r="DB933" s="651"/>
      <c r="DC933" s="651"/>
      <c r="DD933" s="651"/>
      <c r="DE933" s="651"/>
      <c r="DF933" s="651"/>
      <c r="DG933" s="651"/>
      <c r="DH933" s="651"/>
      <c r="DI933" s="651"/>
      <c r="DJ933" s="651"/>
      <c r="DK933" s="651"/>
      <c r="DL933" s="651"/>
      <c r="DM933" s="651"/>
      <c r="DN933" s="651"/>
      <c r="DO933" s="651"/>
      <c r="DP933" s="651"/>
      <c r="DQ933" s="651"/>
      <c r="DR933" s="651"/>
      <c r="DS933" s="651"/>
      <c r="DT933" s="651"/>
      <c r="DU933" s="651"/>
      <c r="DV933" s="651"/>
      <c r="DW933" s="651"/>
      <c r="DX933" s="651"/>
      <c r="DY933" s="651"/>
    </row>
    <row r="934" ht="12.0" customHeight="1">
      <c r="A934" s="651"/>
      <c r="B934" s="651"/>
      <c r="C934" s="651"/>
      <c r="D934" s="651"/>
      <c r="E934" s="651"/>
      <c r="F934" s="651"/>
      <c r="G934" s="651"/>
      <c r="H934" s="651"/>
      <c r="I934" s="651"/>
      <c r="J934" s="651"/>
      <c r="K934" s="651"/>
      <c r="L934" s="651"/>
      <c r="M934" s="651"/>
      <c r="N934" s="651"/>
      <c r="O934" s="651"/>
      <c r="P934" s="651"/>
      <c r="Q934" s="651"/>
      <c r="R934" s="651"/>
      <c r="S934" s="651"/>
      <c r="T934" s="651"/>
      <c r="U934" s="651"/>
      <c r="V934" s="651"/>
      <c r="W934" s="651"/>
      <c r="X934" s="651"/>
      <c r="Y934" s="651"/>
      <c r="Z934" s="651"/>
      <c r="AA934" s="651"/>
      <c r="AB934" s="651"/>
      <c r="AC934" s="651"/>
      <c r="AD934" s="651"/>
      <c r="AE934" s="651"/>
      <c r="AF934" s="651"/>
      <c r="AG934" s="651"/>
      <c r="AH934" s="651"/>
      <c r="AI934" s="651"/>
      <c r="AJ934" s="651"/>
      <c r="AK934" s="651"/>
      <c r="AL934" s="651"/>
      <c r="AM934" s="651"/>
      <c r="AN934" s="651"/>
      <c r="AO934" s="651"/>
      <c r="AP934" s="651"/>
      <c r="AQ934" s="651"/>
      <c r="AR934" s="651"/>
      <c r="AS934" s="651"/>
      <c r="AT934" s="651"/>
      <c r="AU934" s="651"/>
      <c r="AV934" s="651"/>
      <c r="AW934" s="651"/>
      <c r="AX934" s="651"/>
      <c r="AY934" s="651"/>
      <c r="AZ934" s="651"/>
      <c r="BA934" s="651"/>
      <c r="BB934" s="651"/>
      <c r="BC934" s="651"/>
      <c r="BD934" s="651"/>
      <c r="BE934" s="651"/>
      <c r="BF934" s="651"/>
      <c r="BG934" s="651"/>
      <c r="BH934" s="651"/>
      <c r="BI934" s="651"/>
      <c r="BJ934" s="651"/>
      <c r="BK934" s="651"/>
      <c r="BL934" s="651"/>
      <c r="BM934" s="651"/>
      <c r="BN934" s="651"/>
      <c r="BO934" s="651"/>
      <c r="BP934" s="651"/>
      <c r="BQ934" s="651"/>
      <c r="BR934" s="651"/>
      <c r="BS934" s="651"/>
      <c r="BT934" s="651"/>
      <c r="BU934" s="651"/>
      <c r="BV934" s="651"/>
      <c r="BW934" s="651"/>
      <c r="BX934" s="651"/>
      <c r="BY934" s="651"/>
      <c r="BZ934" s="651"/>
      <c r="CA934" s="651"/>
      <c r="CB934" s="651"/>
      <c r="CC934" s="651"/>
      <c r="CD934" s="651"/>
      <c r="CE934" s="651"/>
      <c r="CF934" s="651"/>
      <c r="CG934" s="651"/>
      <c r="CH934" s="651"/>
      <c r="CI934" s="651"/>
      <c r="CJ934" s="651"/>
      <c r="CK934" s="651"/>
      <c r="CL934" s="651"/>
      <c r="CM934" s="651"/>
      <c r="CN934" s="651"/>
      <c r="CO934" s="651"/>
      <c r="CP934" s="651"/>
      <c r="CQ934" s="651"/>
      <c r="CR934" s="651"/>
      <c r="CS934" s="651"/>
      <c r="CT934" s="651"/>
      <c r="CU934" s="651"/>
      <c r="CV934" s="651"/>
      <c r="CW934" s="651"/>
      <c r="CX934" s="651"/>
      <c r="CY934" s="651"/>
      <c r="CZ934" s="651"/>
      <c r="DA934" s="651"/>
      <c r="DB934" s="651"/>
      <c r="DC934" s="651"/>
      <c r="DD934" s="651"/>
      <c r="DE934" s="651"/>
      <c r="DF934" s="651"/>
      <c r="DG934" s="651"/>
      <c r="DH934" s="651"/>
      <c r="DI934" s="651"/>
      <c r="DJ934" s="651"/>
      <c r="DK934" s="651"/>
      <c r="DL934" s="651"/>
      <c r="DM934" s="651"/>
      <c r="DN934" s="651"/>
      <c r="DO934" s="651"/>
      <c r="DP934" s="651"/>
      <c r="DQ934" s="651"/>
      <c r="DR934" s="651"/>
      <c r="DS934" s="651"/>
      <c r="DT934" s="651"/>
      <c r="DU934" s="651"/>
      <c r="DV934" s="651"/>
      <c r="DW934" s="651"/>
      <c r="DX934" s="651"/>
      <c r="DY934" s="651"/>
    </row>
    <row r="935" ht="12.0" customHeight="1">
      <c r="A935" s="651"/>
      <c r="B935" s="651"/>
      <c r="C935" s="651"/>
      <c r="D935" s="651"/>
      <c r="E935" s="651"/>
      <c r="F935" s="651"/>
      <c r="G935" s="651"/>
      <c r="H935" s="651"/>
      <c r="I935" s="651"/>
      <c r="J935" s="651"/>
      <c r="K935" s="651"/>
      <c r="L935" s="651"/>
      <c r="M935" s="651"/>
      <c r="N935" s="651"/>
      <c r="O935" s="651"/>
      <c r="P935" s="651"/>
      <c r="Q935" s="651"/>
      <c r="R935" s="651"/>
      <c r="S935" s="651"/>
      <c r="T935" s="651"/>
      <c r="U935" s="651"/>
      <c r="V935" s="651"/>
      <c r="W935" s="651"/>
      <c r="X935" s="651"/>
      <c r="Y935" s="651"/>
      <c r="Z935" s="651"/>
      <c r="AA935" s="651"/>
      <c r="AB935" s="651"/>
      <c r="AC935" s="651"/>
      <c r="AD935" s="651"/>
      <c r="AE935" s="651"/>
      <c r="AF935" s="651"/>
      <c r="AG935" s="651"/>
      <c r="AH935" s="651"/>
      <c r="AI935" s="651"/>
      <c r="AJ935" s="651"/>
      <c r="AK935" s="651"/>
      <c r="AL935" s="651"/>
      <c r="AM935" s="651"/>
      <c r="AN935" s="651"/>
      <c r="AO935" s="651"/>
      <c r="AP935" s="651"/>
      <c r="AQ935" s="651"/>
      <c r="AR935" s="651"/>
      <c r="AS935" s="651"/>
      <c r="AT935" s="651"/>
      <c r="AU935" s="651"/>
      <c r="AV935" s="651"/>
      <c r="AW935" s="651"/>
      <c r="AX935" s="651"/>
      <c r="AY935" s="651"/>
      <c r="AZ935" s="651"/>
      <c r="BA935" s="651"/>
      <c r="BB935" s="651"/>
      <c r="BC935" s="651"/>
      <c r="BD935" s="651"/>
      <c r="BE935" s="651"/>
      <c r="BF935" s="651"/>
      <c r="BG935" s="651"/>
      <c r="BH935" s="651"/>
      <c r="BI935" s="651"/>
      <c r="BJ935" s="651"/>
      <c r="BK935" s="651"/>
      <c r="BL935" s="651"/>
      <c r="BM935" s="651"/>
      <c r="BN935" s="651"/>
      <c r="BO935" s="651"/>
      <c r="BP935" s="651"/>
      <c r="BQ935" s="651"/>
      <c r="BR935" s="651"/>
      <c r="BS935" s="651"/>
      <c r="BT935" s="651"/>
      <c r="BU935" s="651"/>
      <c r="BV935" s="651"/>
      <c r="BW935" s="651"/>
      <c r="BX935" s="651"/>
      <c r="BY935" s="651"/>
      <c r="BZ935" s="651"/>
      <c r="CA935" s="651"/>
      <c r="CB935" s="651"/>
      <c r="CC935" s="651"/>
      <c r="CD935" s="651"/>
      <c r="CE935" s="651"/>
      <c r="CF935" s="651"/>
      <c r="CG935" s="651"/>
      <c r="CH935" s="651"/>
      <c r="CI935" s="651"/>
      <c r="CJ935" s="651"/>
      <c r="CK935" s="651"/>
      <c r="CL935" s="651"/>
      <c r="CM935" s="651"/>
      <c r="CN935" s="651"/>
      <c r="CO935" s="651"/>
      <c r="CP935" s="651"/>
      <c r="CQ935" s="651"/>
      <c r="CR935" s="651"/>
      <c r="CS935" s="651"/>
      <c r="CT935" s="651"/>
      <c r="CU935" s="651"/>
      <c r="CV935" s="651"/>
      <c r="CW935" s="651"/>
      <c r="CX935" s="651"/>
      <c r="CY935" s="651"/>
      <c r="CZ935" s="651"/>
      <c r="DA935" s="651"/>
      <c r="DB935" s="651"/>
      <c r="DC935" s="651"/>
      <c r="DD935" s="651"/>
      <c r="DE935" s="651"/>
      <c r="DF935" s="651"/>
      <c r="DG935" s="651"/>
      <c r="DH935" s="651"/>
      <c r="DI935" s="651"/>
      <c r="DJ935" s="651"/>
      <c r="DK935" s="651"/>
      <c r="DL935" s="651"/>
      <c r="DM935" s="651"/>
      <c r="DN935" s="651"/>
      <c r="DO935" s="651"/>
      <c r="DP935" s="651"/>
      <c r="DQ935" s="651"/>
      <c r="DR935" s="651"/>
      <c r="DS935" s="651"/>
      <c r="DT935" s="651"/>
      <c r="DU935" s="651"/>
      <c r="DV935" s="651"/>
      <c r="DW935" s="651"/>
      <c r="DX935" s="651"/>
      <c r="DY935" s="651"/>
    </row>
    <row r="936" ht="12.0" customHeight="1">
      <c r="A936" s="651"/>
      <c r="B936" s="651"/>
      <c r="C936" s="651"/>
      <c r="D936" s="651"/>
      <c r="E936" s="651"/>
      <c r="F936" s="651"/>
      <c r="G936" s="651"/>
      <c r="H936" s="651"/>
      <c r="I936" s="651"/>
      <c r="J936" s="651"/>
      <c r="K936" s="651"/>
      <c r="L936" s="651"/>
      <c r="M936" s="651"/>
      <c r="N936" s="651"/>
      <c r="O936" s="651"/>
      <c r="P936" s="651"/>
      <c r="Q936" s="651"/>
      <c r="R936" s="651"/>
      <c r="S936" s="651"/>
      <c r="T936" s="651"/>
      <c r="U936" s="651"/>
      <c r="V936" s="651"/>
      <c r="W936" s="651"/>
      <c r="X936" s="651"/>
      <c r="Y936" s="651"/>
      <c r="Z936" s="651"/>
      <c r="AA936" s="651"/>
      <c r="AB936" s="651"/>
      <c r="AC936" s="651"/>
      <c r="AD936" s="651"/>
      <c r="AE936" s="651"/>
      <c r="AF936" s="651"/>
      <c r="AG936" s="651"/>
      <c r="AH936" s="651"/>
      <c r="AI936" s="651"/>
      <c r="AJ936" s="651"/>
      <c r="AK936" s="651"/>
      <c r="AL936" s="651"/>
      <c r="AM936" s="651"/>
      <c r="AN936" s="651"/>
      <c r="AO936" s="651"/>
      <c r="AP936" s="651"/>
      <c r="AQ936" s="651"/>
      <c r="AR936" s="651"/>
      <c r="AS936" s="651"/>
      <c r="AT936" s="651"/>
      <c r="AU936" s="651"/>
      <c r="AV936" s="651"/>
      <c r="AW936" s="651"/>
      <c r="AX936" s="651"/>
      <c r="AY936" s="651"/>
      <c r="AZ936" s="651"/>
      <c r="BA936" s="651"/>
      <c r="BB936" s="651"/>
      <c r="BC936" s="651"/>
      <c r="BD936" s="651"/>
      <c r="BE936" s="651"/>
      <c r="BF936" s="651"/>
      <c r="BG936" s="651"/>
      <c r="BH936" s="651"/>
      <c r="BI936" s="651"/>
      <c r="BJ936" s="651"/>
      <c r="BK936" s="651"/>
      <c r="BL936" s="651"/>
      <c r="BM936" s="651"/>
      <c r="BN936" s="651"/>
      <c r="BO936" s="651"/>
      <c r="BP936" s="651"/>
      <c r="BQ936" s="651"/>
      <c r="BR936" s="651"/>
      <c r="BS936" s="651"/>
      <c r="BT936" s="651"/>
      <c r="BU936" s="651"/>
      <c r="BV936" s="651"/>
      <c r="BW936" s="651"/>
      <c r="BX936" s="651"/>
      <c r="BY936" s="651"/>
      <c r="BZ936" s="651"/>
      <c r="CA936" s="651"/>
      <c r="CB936" s="651"/>
      <c r="CC936" s="651"/>
      <c r="CD936" s="651"/>
      <c r="CE936" s="651"/>
      <c r="CF936" s="651"/>
      <c r="CG936" s="651"/>
      <c r="CH936" s="651"/>
      <c r="CI936" s="651"/>
      <c r="CJ936" s="651"/>
      <c r="CK936" s="651"/>
      <c r="CL936" s="651"/>
      <c r="CM936" s="651"/>
      <c r="CN936" s="651"/>
      <c r="CO936" s="651"/>
      <c r="CP936" s="651"/>
      <c r="CQ936" s="651"/>
      <c r="CR936" s="651"/>
      <c r="CS936" s="651"/>
      <c r="CT936" s="651"/>
      <c r="CU936" s="651"/>
      <c r="CV936" s="651"/>
      <c r="CW936" s="651"/>
      <c r="CX936" s="651"/>
      <c r="CY936" s="651"/>
      <c r="CZ936" s="651"/>
      <c r="DA936" s="651"/>
      <c r="DB936" s="651"/>
      <c r="DC936" s="651"/>
      <c r="DD936" s="651"/>
      <c r="DE936" s="651"/>
      <c r="DF936" s="651"/>
      <c r="DG936" s="651"/>
      <c r="DH936" s="651"/>
      <c r="DI936" s="651"/>
      <c r="DJ936" s="651"/>
      <c r="DK936" s="651"/>
      <c r="DL936" s="651"/>
      <c r="DM936" s="651"/>
      <c r="DN936" s="651"/>
      <c r="DO936" s="651"/>
      <c r="DP936" s="651"/>
      <c r="DQ936" s="651"/>
      <c r="DR936" s="651"/>
      <c r="DS936" s="651"/>
      <c r="DT936" s="651"/>
      <c r="DU936" s="651"/>
      <c r="DV936" s="651"/>
      <c r="DW936" s="651"/>
      <c r="DX936" s="651"/>
      <c r="DY936" s="651"/>
    </row>
    <row r="937" ht="12.0" customHeight="1">
      <c r="A937" s="651"/>
      <c r="B937" s="651"/>
      <c r="C937" s="651"/>
      <c r="D937" s="651"/>
      <c r="E937" s="651"/>
      <c r="F937" s="651"/>
      <c r="G937" s="651"/>
      <c r="H937" s="651"/>
      <c r="I937" s="651"/>
      <c r="J937" s="651"/>
      <c r="K937" s="651"/>
      <c r="L937" s="651"/>
      <c r="M937" s="651"/>
      <c r="N937" s="651"/>
      <c r="O937" s="651"/>
      <c r="P937" s="651"/>
      <c r="Q937" s="651"/>
      <c r="R937" s="651"/>
      <c r="S937" s="651"/>
      <c r="T937" s="651"/>
      <c r="U937" s="651"/>
      <c r="V937" s="651"/>
      <c r="W937" s="651"/>
      <c r="X937" s="651"/>
      <c r="Y937" s="651"/>
      <c r="Z937" s="651"/>
      <c r="AA937" s="651"/>
      <c r="AB937" s="651"/>
      <c r="AC937" s="651"/>
      <c r="AD937" s="651"/>
      <c r="AE937" s="651"/>
      <c r="AF937" s="651"/>
      <c r="AG937" s="651"/>
      <c r="AH937" s="651"/>
      <c r="AI937" s="651"/>
      <c r="AJ937" s="651"/>
      <c r="AK937" s="651"/>
      <c r="AL937" s="651"/>
      <c r="AM937" s="651"/>
      <c r="AN937" s="651"/>
      <c r="AO937" s="651"/>
      <c r="AP937" s="651"/>
      <c r="AQ937" s="651"/>
      <c r="AR937" s="651"/>
      <c r="AS937" s="651"/>
      <c r="AT937" s="651"/>
      <c r="AU937" s="651"/>
      <c r="AV937" s="651"/>
      <c r="AW937" s="651"/>
      <c r="AX937" s="651"/>
      <c r="AY937" s="651"/>
      <c r="AZ937" s="651"/>
      <c r="BA937" s="651"/>
      <c r="BB937" s="651"/>
      <c r="BC937" s="651"/>
      <c r="BD937" s="651"/>
      <c r="BE937" s="651"/>
      <c r="BF937" s="651"/>
      <c r="BG937" s="651"/>
      <c r="BH937" s="651"/>
      <c r="BI937" s="651"/>
      <c r="BJ937" s="651"/>
      <c r="BK937" s="651"/>
      <c r="BL937" s="651"/>
      <c r="BM937" s="651"/>
      <c r="BN937" s="651"/>
      <c r="BO937" s="651"/>
      <c r="BP937" s="651"/>
      <c r="BQ937" s="651"/>
      <c r="BR937" s="651"/>
      <c r="BS937" s="651"/>
      <c r="BT937" s="651"/>
      <c r="BU937" s="651"/>
      <c r="BV937" s="651"/>
      <c r="BW937" s="651"/>
      <c r="BX937" s="651"/>
      <c r="BY937" s="651"/>
      <c r="BZ937" s="651"/>
      <c r="CA937" s="651"/>
      <c r="CB937" s="651"/>
      <c r="CC937" s="651"/>
      <c r="CD937" s="651"/>
      <c r="CE937" s="651"/>
      <c r="CF937" s="651"/>
      <c r="CG937" s="651"/>
      <c r="CH937" s="651"/>
      <c r="CI937" s="651"/>
      <c r="CJ937" s="651"/>
      <c r="CK937" s="651"/>
      <c r="CL937" s="651"/>
      <c r="CM937" s="651"/>
      <c r="CN937" s="651"/>
      <c r="CO937" s="651"/>
      <c r="CP937" s="651"/>
      <c r="CQ937" s="651"/>
      <c r="CR937" s="651"/>
      <c r="CS937" s="651"/>
      <c r="CT937" s="651"/>
      <c r="CU937" s="651"/>
      <c r="CV937" s="651"/>
      <c r="CW937" s="651"/>
      <c r="CX937" s="651"/>
      <c r="CY937" s="651"/>
      <c r="CZ937" s="651"/>
      <c r="DA937" s="651"/>
      <c r="DB937" s="651"/>
      <c r="DC937" s="651"/>
      <c r="DD937" s="651"/>
      <c r="DE937" s="651"/>
      <c r="DF937" s="651"/>
      <c r="DG937" s="651"/>
      <c r="DH937" s="651"/>
      <c r="DI937" s="651"/>
      <c r="DJ937" s="651"/>
      <c r="DK937" s="651"/>
      <c r="DL937" s="651"/>
      <c r="DM937" s="651"/>
      <c r="DN937" s="651"/>
      <c r="DO937" s="651"/>
      <c r="DP937" s="651"/>
      <c r="DQ937" s="651"/>
      <c r="DR937" s="651"/>
      <c r="DS937" s="651"/>
      <c r="DT937" s="651"/>
      <c r="DU937" s="651"/>
      <c r="DV937" s="651"/>
      <c r="DW937" s="651"/>
      <c r="DX937" s="651"/>
      <c r="DY937" s="651"/>
    </row>
    <row r="938" ht="12.0" customHeight="1">
      <c r="A938" s="651"/>
      <c r="B938" s="651"/>
      <c r="C938" s="651"/>
      <c r="D938" s="651"/>
      <c r="E938" s="651"/>
      <c r="F938" s="651"/>
      <c r="G938" s="651"/>
      <c r="H938" s="651"/>
      <c r="I938" s="651"/>
      <c r="J938" s="651"/>
      <c r="K938" s="651"/>
      <c r="L938" s="651"/>
      <c r="M938" s="651"/>
      <c r="N938" s="651"/>
      <c r="O938" s="651"/>
      <c r="P938" s="651"/>
      <c r="Q938" s="651"/>
      <c r="R938" s="651"/>
      <c r="S938" s="651"/>
      <c r="T938" s="651"/>
      <c r="U938" s="651"/>
      <c r="V938" s="651"/>
      <c r="W938" s="651"/>
      <c r="X938" s="651"/>
      <c r="Y938" s="651"/>
      <c r="Z938" s="651"/>
      <c r="AA938" s="651"/>
      <c r="AB938" s="651"/>
      <c r="AC938" s="651"/>
      <c r="AD938" s="651"/>
      <c r="AE938" s="651"/>
      <c r="AF938" s="651"/>
      <c r="AG938" s="651"/>
      <c r="AH938" s="651"/>
      <c r="AI938" s="651"/>
      <c r="AJ938" s="651"/>
      <c r="AK938" s="651"/>
      <c r="AL938" s="651"/>
      <c r="AM938" s="651"/>
      <c r="AN938" s="651"/>
      <c r="AO938" s="651"/>
      <c r="AP938" s="651"/>
      <c r="AQ938" s="651"/>
      <c r="AR938" s="651"/>
      <c r="AS938" s="651"/>
      <c r="AT938" s="651"/>
      <c r="AU938" s="651"/>
      <c r="AV938" s="651"/>
      <c r="AW938" s="651"/>
      <c r="AX938" s="651"/>
      <c r="AY938" s="651"/>
      <c r="AZ938" s="651"/>
      <c r="BA938" s="651"/>
      <c r="BB938" s="651"/>
      <c r="BC938" s="651"/>
      <c r="BD938" s="651"/>
      <c r="BE938" s="651"/>
      <c r="BF938" s="651"/>
      <c r="BG938" s="651"/>
      <c r="BH938" s="651"/>
      <c r="BI938" s="651"/>
      <c r="BJ938" s="651"/>
      <c r="BK938" s="651"/>
      <c r="BL938" s="651"/>
      <c r="BM938" s="651"/>
      <c r="BN938" s="651"/>
      <c r="BO938" s="651"/>
      <c r="BP938" s="651"/>
      <c r="BQ938" s="651"/>
      <c r="BR938" s="651"/>
      <c r="BS938" s="651"/>
      <c r="BT938" s="651"/>
      <c r="BU938" s="651"/>
      <c r="BV938" s="651"/>
      <c r="BW938" s="651"/>
      <c r="BX938" s="651"/>
      <c r="BY938" s="651"/>
      <c r="BZ938" s="651"/>
      <c r="CA938" s="651"/>
      <c r="CB938" s="651"/>
      <c r="CC938" s="651"/>
      <c r="CD938" s="651"/>
      <c r="CE938" s="651"/>
      <c r="CF938" s="651"/>
      <c r="CG938" s="651"/>
      <c r="CH938" s="651"/>
      <c r="CI938" s="651"/>
      <c r="CJ938" s="651"/>
      <c r="CK938" s="651"/>
      <c r="CL938" s="651"/>
      <c r="CM938" s="651"/>
      <c r="CN938" s="651"/>
      <c r="CO938" s="651"/>
      <c r="CP938" s="651"/>
      <c r="CQ938" s="651"/>
      <c r="CR938" s="651"/>
      <c r="CS938" s="651"/>
      <c r="CT938" s="651"/>
      <c r="CU938" s="651"/>
      <c r="CV938" s="651"/>
      <c r="CW938" s="651"/>
      <c r="CX938" s="651"/>
      <c r="CY938" s="651"/>
      <c r="CZ938" s="651"/>
      <c r="DA938" s="651"/>
      <c r="DB938" s="651"/>
      <c r="DC938" s="651"/>
      <c r="DD938" s="651"/>
      <c r="DE938" s="651"/>
      <c r="DF938" s="651"/>
      <c r="DG938" s="651"/>
      <c r="DH938" s="651"/>
      <c r="DI938" s="651"/>
      <c r="DJ938" s="651"/>
      <c r="DK938" s="651"/>
      <c r="DL938" s="651"/>
      <c r="DM938" s="651"/>
      <c r="DN938" s="651"/>
      <c r="DO938" s="651"/>
      <c r="DP938" s="651"/>
      <c r="DQ938" s="651"/>
      <c r="DR938" s="651"/>
      <c r="DS938" s="651"/>
      <c r="DT938" s="651"/>
      <c r="DU938" s="651"/>
      <c r="DV938" s="651"/>
      <c r="DW938" s="651"/>
      <c r="DX938" s="651"/>
      <c r="DY938" s="651"/>
    </row>
    <row r="939" ht="12.0" customHeight="1">
      <c r="A939" s="651"/>
      <c r="B939" s="651"/>
      <c r="C939" s="651"/>
      <c r="D939" s="651"/>
      <c r="E939" s="651"/>
      <c r="F939" s="651"/>
      <c r="G939" s="651"/>
      <c r="H939" s="651"/>
      <c r="I939" s="651"/>
      <c r="J939" s="651"/>
      <c r="K939" s="651"/>
      <c r="L939" s="651"/>
      <c r="M939" s="651"/>
      <c r="N939" s="651"/>
      <c r="O939" s="651"/>
      <c r="P939" s="651"/>
      <c r="Q939" s="651"/>
      <c r="R939" s="651"/>
      <c r="S939" s="651"/>
      <c r="T939" s="651"/>
      <c r="U939" s="651"/>
      <c r="V939" s="651"/>
      <c r="W939" s="651"/>
      <c r="X939" s="651"/>
      <c r="Y939" s="651"/>
      <c r="Z939" s="651"/>
      <c r="AA939" s="651"/>
      <c r="AB939" s="651"/>
      <c r="AC939" s="651"/>
      <c r="AD939" s="651"/>
      <c r="AE939" s="651"/>
      <c r="AF939" s="651"/>
      <c r="AG939" s="651"/>
      <c r="AH939" s="651"/>
      <c r="AI939" s="651"/>
      <c r="AJ939" s="651"/>
      <c r="AK939" s="651"/>
      <c r="AL939" s="651"/>
      <c r="AM939" s="651"/>
      <c r="AN939" s="651"/>
      <c r="AO939" s="651"/>
      <c r="AP939" s="651"/>
      <c r="AQ939" s="651"/>
      <c r="AR939" s="651"/>
      <c r="AS939" s="651"/>
      <c r="AT939" s="651"/>
      <c r="AU939" s="651"/>
      <c r="AV939" s="651"/>
      <c r="AW939" s="651"/>
      <c r="AX939" s="651"/>
      <c r="AY939" s="651"/>
      <c r="AZ939" s="651"/>
      <c r="BA939" s="651"/>
      <c r="BB939" s="651"/>
      <c r="BC939" s="651"/>
      <c r="BD939" s="651"/>
      <c r="BE939" s="651"/>
      <c r="BF939" s="651"/>
      <c r="BG939" s="651"/>
      <c r="BH939" s="651"/>
      <c r="BI939" s="651"/>
      <c r="BJ939" s="651"/>
      <c r="BK939" s="651"/>
      <c r="BL939" s="651"/>
      <c r="BM939" s="651"/>
      <c r="BN939" s="651"/>
      <c r="BO939" s="651"/>
      <c r="BP939" s="651"/>
      <c r="BQ939" s="651"/>
      <c r="BR939" s="651"/>
      <c r="BS939" s="651"/>
      <c r="BT939" s="651"/>
      <c r="BU939" s="651"/>
      <c r="BV939" s="651"/>
      <c r="BW939" s="651"/>
      <c r="BX939" s="651"/>
      <c r="BY939" s="651"/>
      <c r="BZ939" s="651"/>
      <c r="CA939" s="651"/>
      <c r="CB939" s="651"/>
      <c r="CC939" s="651"/>
      <c r="CD939" s="651"/>
      <c r="CE939" s="651"/>
      <c r="CF939" s="651"/>
      <c r="CG939" s="651"/>
      <c r="CH939" s="651"/>
      <c r="CI939" s="651"/>
      <c r="CJ939" s="651"/>
      <c r="CK939" s="651"/>
      <c r="CL939" s="651"/>
      <c r="CM939" s="651"/>
      <c r="CN939" s="651"/>
      <c r="CO939" s="651"/>
      <c r="CP939" s="651"/>
      <c r="CQ939" s="651"/>
      <c r="CR939" s="651"/>
      <c r="CS939" s="651"/>
      <c r="CT939" s="651"/>
      <c r="CU939" s="651"/>
      <c r="CV939" s="651"/>
      <c r="CW939" s="651"/>
      <c r="CX939" s="651"/>
      <c r="CY939" s="651"/>
      <c r="CZ939" s="651"/>
      <c r="DA939" s="651"/>
      <c r="DB939" s="651"/>
      <c r="DC939" s="651"/>
      <c r="DD939" s="651"/>
      <c r="DE939" s="651"/>
      <c r="DF939" s="651"/>
      <c r="DG939" s="651"/>
      <c r="DH939" s="651"/>
      <c r="DI939" s="651"/>
      <c r="DJ939" s="651"/>
      <c r="DK939" s="651"/>
      <c r="DL939" s="651"/>
      <c r="DM939" s="651"/>
      <c r="DN939" s="651"/>
      <c r="DO939" s="651"/>
      <c r="DP939" s="651"/>
      <c r="DQ939" s="651"/>
      <c r="DR939" s="651"/>
      <c r="DS939" s="651"/>
      <c r="DT939" s="651"/>
      <c r="DU939" s="651"/>
      <c r="DV939" s="651"/>
      <c r="DW939" s="651"/>
      <c r="DX939" s="651"/>
      <c r="DY939" s="651"/>
    </row>
    <row r="940" ht="12.0" customHeight="1">
      <c r="A940" s="651"/>
      <c r="B940" s="651"/>
      <c r="C940" s="651"/>
      <c r="D940" s="651"/>
      <c r="E940" s="651"/>
      <c r="F940" s="651"/>
      <c r="G940" s="651"/>
      <c r="H940" s="651"/>
      <c r="I940" s="651"/>
      <c r="J940" s="651"/>
      <c r="K940" s="651"/>
      <c r="L940" s="651"/>
      <c r="M940" s="651"/>
      <c r="N940" s="651"/>
      <c r="O940" s="651"/>
      <c r="P940" s="651"/>
      <c r="Q940" s="651"/>
      <c r="R940" s="651"/>
      <c r="S940" s="651"/>
      <c r="T940" s="651"/>
      <c r="U940" s="651"/>
      <c r="V940" s="651"/>
      <c r="W940" s="651"/>
      <c r="X940" s="651"/>
      <c r="Y940" s="651"/>
      <c r="Z940" s="651"/>
      <c r="AA940" s="651"/>
      <c r="AB940" s="651"/>
      <c r="AC940" s="651"/>
      <c r="AD940" s="651"/>
      <c r="AE940" s="651"/>
      <c r="AF940" s="651"/>
      <c r="AG940" s="651"/>
      <c r="AH940" s="651"/>
      <c r="AI940" s="651"/>
      <c r="AJ940" s="651"/>
      <c r="AK940" s="651"/>
      <c r="AL940" s="651"/>
      <c r="AM940" s="651"/>
      <c r="AN940" s="651"/>
      <c r="AO940" s="651"/>
      <c r="AP940" s="651"/>
      <c r="AQ940" s="651"/>
      <c r="AR940" s="651"/>
      <c r="AS940" s="651"/>
      <c r="AT940" s="651"/>
      <c r="AU940" s="651"/>
      <c r="AV940" s="651"/>
      <c r="AW940" s="651"/>
      <c r="AX940" s="651"/>
      <c r="AY940" s="651"/>
      <c r="AZ940" s="651"/>
      <c r="BA940" s="651"/>
      <c r="BB940" s="651"/>
      <c r="BC940" s="651"/>
      <c r="BD940" s="651"/>
      <c r="BE940" s="651"/>
      <c r="BF940" s="651"/>
      <c r="BG940" s="651"/>
      <c r="BH940" s="651"/>
      <c r="BI940" s="651"/>
      <c r="BJ940" s="651"/>
      <c r="BK940" s="651"/>
      <c r="BL940" s="651"/>
      <c r="BM940" s="651"/>
      <c r="BN940" s="651"/>
      <c r="BO940" s="651"/>
      <c r="BP940" s="651"/>
      <c r="BQ940" s="651"/>
      <c r="BR940" s="651"/>
      <c r="BS940" s="651"/>
      <c r="BT940" s="651"/>
      <c r="BU940" s="651"/>
      <c r="BV940" s="651"/>
      <c r="BW940" s="651"/>
      <c r="BX940" s="651"/>
      <c r="BY940" s="651"/>
      <c r="BZ940" s="651"/>
      <c r="CA940" s="651"/>
      <c r="CB940" s="651"/>
      <c r="CC940" s="651"/>
      <c r="CD940" s="651"/>
      <c r="CE940" s="651"/>
      <c r="CF940" s="651"/>
      <c r="CG940" s="651"/>
      <c r="CH940" s="651"/>
      <c r="CI940" s="651"/>
      <c r="CJ940" s="651"/>
      <c r="CK940" s="651"/>
      <c r="CL940" s="651"/>
      <c r="CM940" s="651"/>
      <c r="CN940" s="651"/>
      <c r="CO940" s="651"/>
      <c r="CP940" s="651"/>
      <c r="CQ940" s="651"/>
      <c r="CR940" s="651"/>
      <c r="CS940" s="651"/>
      <c r="CT940" s="651"/>
      <c r="CU940" s="651"/>
      <c r="CV940" s="651"/>
      <c r="CW940" s="651"/>
      <c r="CX940" s="651"/>
      <c r="CY940" s="651"/>
      <c r="CZ940" s="651"/>
      <c r="DA940" s="651"/>
      <c r="DB940" s="651"/>
      <c r="DC940" s="651"/>
      <c r="DD940" s="651"/>
      <c r="DE940" s="651"/>
      <c r="DF940" s="651"/>
      <c r="DG940" s="651"/>
      <c r="DH940" s="651"/>
      <c r="DI940" s="651"/>
      <c r="DJ940" s="651"/>
      <c r="DK940" s="651"/>
      <c r="DL940" s="651"/>
      <c r="DM940" s="651"/>
      <c r="DN940" s="651"/>
      <c r="DO940" s="651"/>
      <c r="DP940" s="651"/>
      <c r="DQ940" s="651"/>
      <c r="DR940" s="651"/>
      <c r="DS940" s="651"/>
      <c r="DT940" s="651"/>
      <c r="DU940" s="651"/>
      <c r="DV940" s="651"/>
      <c r="DW940" s="651"/>
      <c r="DX940" s="651"/>
      <c r="DY940" s="651"/>
    </row>
    <row r="941" ht="12.0" customHeight="1">
      <c r="A941" s="651"/>
      <c r="B941" s="651"/>
      <c r="C941" s="651"/>
      <c r="D941" s="651"/>
      <c r="E941" s="651"/>
      <c r="F941" s="651"/>
      <c r="G941" s="651"/>
      <c r="H941" s="651"/>
      <c r="I941" s="651"/>
      <c r="J941" s="651"/>
      <c r="K941" s="651"/>
      <c r="L941" s="651"/>
      <c r="M941" s="651"/>
      <c r="N941" s="651"/>
      <c r="O941" s="651"/>
      <c r="P941" s="651"/>
      <c r="Q941" s="651"/>
      <c r="R941" s="651"/>
      <c r="S941" s="651"/>
      <c r="T941" s="651"/>
      <c r="U941" s="651"/>
      <c r="V941" s="651"/>
      <c r="W941" s="651"/>
      <c r="X941" s="651"/>
      <c r="Y941" s="651"/>
      <c r="Z941" s="651"/>
      <c r="AA941" s="651"/>
      <c r="AB941" s="651"/>
      <c r="AC941" s="651"/>
      <c r="AD941" s="651"/>
      <c r="AE941" s="651"/>
      <c r="AF941" s="651"/>
      <c r="AG941" s="651"/>
      <c r="AH941" s="651"/>
      <c r="AI941" s="651"/>
      <c r="AJ941" s="651"/>
      <c r="AK941" s="651"/>
      <c r="AL941" s="651"/>
      <c r="AM941" s="651"/>
      <c r="AN941" s="651"/>
      <c r="AO941" s="651"/>
      <c r="AP941" s="651"/>
      <c r="AQ941" s="651"/>
      <c r="AR941" s="651"/>
      <c r="AS941" s="651"/>
      <c r="AT941" s="651"/>
      <c r="AU941" s="651"/>
      <c r="AV941" s="651"/>
      <c r="AW941" s="651"/>
      <c r="AX941" s="651"/>
      <c r="AY941" s="651"/>
      <c r="AZ941" s="651"/>
      <c r="BA941" s="651"/>
      <c r="BB941" s="651"/>
      <c r="BC941" s="651"/>
      <c r="BD941" s="651"/>
      <c r="BE941" s="651"/>
      <c r="BF941" s="651"/>
      <c r="BG941" s="651"/>
      <c r="BH941" s="651"/>
      <c r="BI941" s="651"/>
      <c r="BJ941" s="651"/>
      <c r="BK941" s="651"/>
      <c r="BL941" s="651"/>
      <c r="BM941" s="651"/>
      <c r="BN941" s="651"/>
      <c r="BO941" s="651"/>
      <c r="BP941" s="651"/>
      <c r="BQ941" s="651"/>
      <c r="BR941" s="651"/>
      <c r="BS941" s="651"/>
      <c r="BT941" s="651"/>
      <c r="BU941" s="651"/>
      <c r="BV941" s="651"/>
      <c r="BW941" s="651"/>
      <c r="BX941" s="651"/>
      <c r="BY941" s="651"/>
      <c r="BZ941" s="651"/>
      <c r="CA941" s="651"/>
      <c r="CB941" s="651"/>
      <c r="CC941" s="651"/>
      <c r="CD941" s="651"/>
      <c r="CE941" s="651"/>
      <c r="CF941" s="651"/>
      <c r="CG941" s="651"/>
      <c r="CH941" s="651"/>
      <c r="CI941" s="651"/>
      <c r="CJ941" s="651"/>
      <c r="CK941" s="651"/>
      <c r="CL941" s="651"/>
      <c r="CM941" s="651"/>
      <c r="CN941" s="651"/>
      <c r="CO941" s="651"/>
      <c r="CP941" s="651"/>
      <c r="CQ941" s="651"/>
      <c r="CR941" s="651"/>
      <c r="CS941" s="651"/>
      <c r="CT941" s="651"/>
      <c r="CU941" s="651"/>
      <c r="CV941" s="651"/>
      <c r="CW941" s="651"/>
      <c r="CX941" s="651"/>
      <c r="CY941" s="651"/>
      <c r="CZ941" s="651"/>
      <c r="DA941" s="651"/>
      <c r="DB941" s="651"/>
      <c r="DC941" s="651"/>
      <c r="DD941" s="651"/>
      <c r="DE941" s="651"/>
      <c r="DF941" s="651"/>
      <c r="DG941" s="651"/>
      <c r="DH941" s="651"/>
      <c r="DI941" s="651"/>
      <c r="DJ941" s="651"/>
      <c r="DK941" s="651"/>
      <c r="DL941" s="651"/>
      <c r="DM941" s="651"/>
      <c r="DN941" s="651"/>
      <c r="DO941" s="651"/>
      <c r="DP941" s="651"/>
      <c r="DQ941" s="651"/>
      <c r="DR941" s="651"/>
      <c r="DS941" s="651"/>
      <c r="DT941" s="651"/>
      <c r="DU941" s="651"/>
      <c r="DV941" s="651"/>
      <c r="DW941" s="651"/>
      <c r="DX941" s="651"/>
      <c r="DY941" s="651"/>
    </row>
    <row r="942" ht="12.0" customHeight="1">
      <c r="A942" s="651"/>
      <c r="B942" s="651"/>
      <c r="C942" s="651"/>
      <c r="D942" s="651"/>
      <c r="E942" s="651"/>
      <c r="F942" s="651"/>
      <c r="G942" s="651"/>
      <c r="H942" s="651"/>
      <c r="I942" s="651"/>
      <c r="J942" s="651"/>
      <c r="K942" s="651"/>
      <c r="L942" s="651"/>
      <c r="M942" s="651"/>
      <c r="N942" s="651"/>
      <c r="O942" s="651"/>
      <c r="P942" s="651"/>
      <c r="Q942" s="651"/>
      <c r="R942" s="651"/>
      <c r="S942" s="651"/>
      <c r="T942" s="651"/>
      <c r="U942" s="651"/>
      <c r="V942" s="651"/>
      <c r="W942" s="651"/>
      <c r="X942" s="651"/>
      <c r="Y942" s="651"/>
      <c r="Z942" s="651"/>
      <c r="AA942" s="651"/>
      <c r="AB942" s="651"/>
      <c r="AC942" s="651"/>
      <c r="AD942" s="651"/>
      <c r="AE942" s="651"/>
      <c r="AF942" s="651"/>
      <c r="AG942" s="651"/>
      <c r="AH942" s="651"/>
      <c r="AI942" s="651"/>
      <c r="AJ942" s="651"/>
      <c r="AK942" s="651"/>
      <c r="AL942" s="651"/>
      <c r="AM942" s="651"/>
      <c r="AN942" s="651"/>
      <c r="AO942" s="651"/>
      <c r="AP942" s="651"/>
      <c r="AQ942" s="651"/>
      <c r="AR942" s="651"/>
      <c r="AS942" s="651"/>
      <c r="AT942" s="651"/>
      <c r="AU942" s="651"/>
      <c r="AV942" s="651"/>
      <c r="AW942" s="651"/>
      <c r="AX942" s="651"/>
      <c r="AY942" s="651"/>
      <c r="AZ942" s="651"/>
      <c r="BA942" s="651"/>
      <c r="BB942" s="651"/>
      <c r="BC942" s="651"/>
      <c r="BD942" s="651"/>
      <c r="BE942" s="651"/>
      <c r="BF942" s="651"/>
      <c r="BG942" s="651"/>
      <c r="BH942" s="651"/>
      <c r="BI942" s="651"/>
      <c r="BJ942" s="651"/>
      <c r="BK942" s="651"/>
      <c r="BL942" s="651"/>
      <c r="BM942" s="651"/>
      <c r="BN942" s="651"/>
      <c r="BO942" s="651"/>
      <c r="BP942" s="651"/>
      <c r="BQ942" s="651"/>
      <c r="BR942" s="651"/>
      <c r="BS942" s="651"/>
      <c r="BT942" s="651"/>
      <c r="BU942" s="651"/>
      <c r="BV942" s="651"/>
      <c r="BW942" s="651"/>
      <c r="BX942" s="651"/>
      <c r="BY942" s="651"/>
      <c r="BZ942" s="651"/>
      <c r="CA942" s="651"/>
      <c r="CB942" s="651"/>
      <c r="CC942" s="651"/>
      <c r="CD942" s="651"/>
      <c r="CE942" s="651"/>
      <c r="CF942" s="651"/>
      <c r="CG942" s="651"/>
      <c r="CH942" s="651"/>
      <c r="CI942" s="651"/>
      <c r="CJ942" s="651"/>
      <c r="CK942" s="651"/>
      <c r="CL942" s="651"/>
      <c r="CM942" s="651"/>
      <c r="CN942" s="651"/>
      <c r="CO942" s="651"/>
      <c r="CP942" s="651"/>
      <c r="CQ942" s="651"/>
      <c r="CR942" s="651"/>
      <c r="CS942" s="651"/>
      <c r="CT942" s="651"/>
      <c r="CU942" s="651"/>
      <c r="CV942" s="651"/>
      <c r="CW942" s="651"/>
      <c r="CX942" s="651"/>
      <c r="CY942" s="651"/>
      <c r="CZ942" s="651"/>
      <c r="DA942" s="651"/>
      <c r="DB942" s="651"/>
      <c r="DC942" s="651"/>
      <c r="DD942" s="651"/>
      <c r="DE942" s="651"/>
      <c r="DF942" s="651"/>
      <c r="DG942" s="651"/>
      <c r="DH942" s="651"/>
      <c r="DI942" s="651"/>
      <c r="DJ942" s="651"/>
      <c r="DK942" s="651"/>
      <c r="DL942" s="651"/>
      <c r="DM942" s="651"/>
      <c r="DN942" s="651"/>
      <c r="DO942" s="651"/>
      <c r="DP942" s="651"/>
      <c r="DQ942" s="651"/>
      <c r="DR942" s="651"/>
      <c r="DS942" s="651"/>
      <c r="DT942" s="651"/>
      <c r="DU942" s="651"/>
      <c r="DV942" s="651"/>
      <c r="DW942" s="651"/>
      <c r="DX942" s="651"/>
      <c r="DY942" s="651"/>
    </row>
    <row r="943" ht="12.0" customHeight="1">
      <c r="A943" s="651"/>
      <c r="B943" s="651"/>
      <c r="C943" s="651"/>
      <c r="D943" s="651"/>
      <c r="E943" s="651"/>
      <c r="F943" s="651"/>
      <c r="G943" s="651"/>
      <c r="H943" s="651"/>
      <c r="I943" s="651"/>
      <c r="J943" s="651"/>
      <c r="K943" s="651"/>
      <c r="L943" s="651"/>
      <c r="M943" s="651"/>
      <c r="N943" s="651"/>
      <c r="O943" s="651"/>
      <c r="P943" s="651"/>
      <c r="Q943" s="651"/>
      <c r="R943" s="651"/>
      <c r="S943" s="651"/>
      <c r="T943" s="651"/>
      <c r="U943" s="651"/>
      <c r="V943" s="651"/>
      <c r="W943" s="651"/>
      <c r="X943" s="651"/>
      <c r="Y943" s="651"/>
      <c r="Z943" s="651"/>
      <c r="AA943" s="651"/>
      <c r="AB943" s="651"/>
      <c r="AC943" s="651"/>
      <c r="AD943" s="651"/>
      <c r="AE943" s="651"/>
      <c r="AF943" s="651"/>
      <c r="AG943" s="651"/>
      <c r="AH943" s="651"/>
      <c r="AI943" s="651"/>
      <c r="AJ943" s="651"/>
      <c r="AK943" s="651"/>
      <c r="AL943" s="651"/>
      <c r="AM943" s="651"/>
      <c r="AN943" s="651"/>
      <c r="AO943" s="651"/>
      <c r="AP943" s="651"/>
      <c r="AQ943" s="651"/>
      <c r="AR943" s="651"/>
      <c r="AS943" s="651"/>
      <c r="AT943" s="651"/>
      <c r="AU943" s="651"/>
      <c r="AV943" s="651"/>
      <c r="AW943" s="651"/>
      <c r="AX943" s="651"/>
      <c r="AY943" s="651"/>
      <c r="AZ943" s="651"/>
      <c r="BA943" s="651"/>
      <c r="BB943" s="651"/>
      <c r="BC943" s="651"/>
      <c r="BD943" s="651"/>
      <c r="BE943" s="651"/>
      <c r="BF943" s="651"/>
      <c r="BG943" s="651"/>
      <c r="BH943" s="651"/>
      <c r="BI943" s="651"/>
      <c r="BJ943" s="651"/>
      <c r="BK943" s="651"/>
      <c r="BL943" s="651"/>
      <c r="BM943" s="651"/>
      <c r="BN943" s="651"/>
      <c r="BO943" s="651"/>
      <c r="BP943" s="651"/>
      <c r="BQ943" s="651"/>
      <c r="BR943" s="651"/>
      <c r="BS943" s="651"/>
      <c r="BT943" s="651"/>
      <c r="BU943" s="651"/>
      <c r="BV943" s="651"/>
      <c r="BW943" s="651"/>
      <c r="BX943" s="651"/>
      <c r="BY943" s="651"/>
      <c r="BZ943" s="651"/>
      <c r="CA943" s="651"/>
      <c r="CB943" s="651"/>
      <c r="CC943" s="651"/>
      <c r="CD943" s="651"/>
      <c r="CE943" s="651"/>
      <c r="CF943" s="651"/>
      <c r="CG943" s="651"/>
      <c r="CH943" s="651"/>
      <c r="CI943" s="651"/>
      <c r="CJ943" s="651"/>
      <c r="CK943" s="651"/>
      <c r="CL943" s="651"/>
      <c r="CM943" s="651"/>
      <c r="CN943" s="651"/>
      <c r="CO943" s="651"/>
      <c r="CP943" s="651"/>
      <c r="CQ943" s="651"/>
      <c r="CR943" s="651"/>
      <c r="CS943" s="651"/>
      <c r="CT943" s="651"/>
      <c r="CU943" s="651"/>
      <c r="CV943" s="651"/>
      <c r="CW943" s="651"/>
      <c r="CX943" s="651"/>
      <c r="CY943" s="651"/>
      <c r="CZ943" s="651"/>
      <c r="DA943" s="651"/>
      <c r="DB943" s="651"/>
      <c r="DC943" s="651"/>
      <c r="DD943" s="651"/>
      <c r="DE943" s="651"/>
      <c r="DF943" s="651"/>
      <c r="DG943" s="651"/>
      <c r="DH943" s="651"/>
      <c r="DI943" s="651"/>
      <c r="DJ943" s="651"/>
      <c r="DK943" s="651"/>
      <c r="DL943" s="651"/>
      <c r="DM943" s="651"/>
      <c r="DN943" s="651"/>
      <c r="DO943" s="651"/>
      <c r="DP943" s="651"/>
      <c r="DQ943" s="651"/>
      <c r="DR943" s="651"/>
      <c r="DS943" s="651"/>
      <c r="DT943" s="651"/>
      <c r="DU943" s="651"/>
      <c r="DV943" s="651"/>
      <c r="DW943" s="651"/>
      <c r="DX943" s="651"/>
      <c r="DY943" s="651"/>
    </row>
    <row r="944" ht="12.0" customHeight="1">
      <c r="A944" s="651"/>
      <c r="B944" s="651"/>
      <c r="C944" s="651"/>
      <c r="D944" s="651"/>
      <c r="E944" s="651"/>
      <c r="F944" s="651"/>
      <c r="G944" s="651"/>
      <c r="H944" s="651"/>
      <c r="I944" s="651"/>
      <c r="J944" s="651"/>
      <c r="K944" s="651"/>
      <c r="L944" s="651"/>
      <c r="M944" s="651"/>
      <c r="N944" s="651"/>
      <c r="O944" s="651"/>
      <c r="P944" s="651"/>
      <c r="Q944" s="651"/>
      <c r="R944" s="651"/>
      <c r="S944" s="651"/>
      <c r="T944" s="651"/>
      <c r="U944" s="651"/>
      <c r="V944" s="651"/>
      <c r="W944" s="651"/>
      <c r="X944" s="651"/>
      <c r="Y944" s="651"/>
      <c r="Z944" s="651"/>
      <c r="AA944" s="651"/>
      <c r="AB944" s="651"/>
      <c r="AC944" s="651"/>
      <c r="AD944" s="651"/>
      <c r="AE944" s="651"/>
      <c r="AF944" s="651"/>
      <c r="AG944" s="651"/>
      <c r="AH944" s="651"/>
      <c r="AI944" s="651"/>
      <c r="AJ944" s="651"/>
      <c r="AK944" s="651"/>
      <c r="AL944" s="651"/>
      <c r="AM944" s="651"/>
      <c r="AN944" s="651"/>
      <c r="AO944" s="651"/>
      <c r="AP944" s="651"/>
      <c r="AQ944" s="651"/>
      <c r="AR944" s="651"/>
      <c r="AS944" s="651"/>
      <c r="AT944" s="651"/>
      <c r="AU944" s="651"/>
      <c r="AV944" s="651"/>
      <c r="AW944" s="651"/>
      <c r="AX944" s="651"/>
      <c r="AY944" s="651"/>
      <c r="AZ944" s="651"/>
      <c r="BA944" s="651"/>
      <c r="BB944" s="651"/>
      <c r="BC944" s="651"/>
      <c r="BD944" s="651"/>
      <c r="BE944" s="651"/>
      <c r="BF944" s="651"/>
      <c r="BG944" s="651"/>
      <c r="BH944" s="651"/>
      <c r="BI944" s="651"/>
      <c r="BJ944" s="651"/>
      <c r="BK944" s="651"/>
      <c r="BL944" s="651"/>
      <c r="BM944" s="651"/>
      <c r="BN944" s="651"/>
      <c r="BO944" s="651"/>
      <c r="BP944" s="651"/>
      <c r="BQ944" s="651"/>
      <c r="BR944" s="651"/>
      <c r="BS944" s="651"/>
      <c r="BT944" s="651"/>
      <c r="BU944" s="651"/>
      <c r="BV944" s="651"/>
      <c r="BW944" s="651"/>
      <c r="BX944" s="651"/>
      <c r="BY944" s="651"/>
      <c r="BZ944" s="651"/>
      <c r="CA944" s="651"/>
      <c r="CB944" s="651"/>
      <c r="CC944" s="651"/>
      <c r="CD944" s="651"/>
      <c r="CE944" s="651"/>
      <c r="CF944" s="651"/>
      <c r="CG944" s="651"/>
      <c r="CH944" s="651"/>
      <c r="CI944" s="651"/>
      <c r="CJ944" s="651"/>
      <c r="CK944" s="651"/>
      <c r="CL944" s="651"/>
      <c r="CM944" s="651"/>
      <c r="CN944" s="651"/>
      <c r="CO944" s="651"/>
      <c r="CP944" s="651"/>
      <c r="CQ944" s="651"/>
      <c r="CR944" s="651"/>
      <c r="CS944" s="651"/>
      <c r="CT944" s="651"/>
      <c r="CU944" s="651"/>
      <c r="CV944" s="651"/>
      <c r="CW944" s="651"/>
      <c r="CX944" s="651"/>
      <c r="CY944" s="651"/>
      <c r="CZ944" s="651"/>
      <c r="DA944" s="651"/>
      <c r="DB944" s="651"/>
      <c r="DC944" s="651"/>
      <c r="DD944" s="651"/>
      <c r="DE944" s="651"/>
      <c r="DF944" s="651"/>
      <c r="DG944" s="651"/>
      <c r="DH944" s="651"/>
      <c r="DI944" s="651"/>
      <c r="DJ944" s="651"/>
      <c r="DK944" s="651"/>
      <c r="DL944" s="651"/>
      <c r="DM944" s="651"/>
      <c r="DN944" s="651"/>
      <c r="DO944" s="651"/>
      <c r="DP944" s="651"/>
      <c r="DQ944" s="651"/>
      <c r="DR944" s="651"/>
      <c r="DS944" s="651"/>
      <c r="DT944" s="651"/>
      <c r="DU944" s="651"/>
      <c r="DV944" s="651"/>
      <c r="DW944" s="651"/>
      <c r="DX944" s="651"/>
      <c r="DY944" s="651"/>
    </row>
    <row r="945" ht="12.0" customHeight="1">
      <c r="A945" s="651"/>
      <c r="B945" s="651"/>
      <c r="C945" s="651"/>
      <c r="D945" s="651"/>
      <c r="E945" s="651"/>
      <c r="F945" s="651"/>
      <c r="G945" s="651"/>
      <c r="H945" s="651"/>
      <c r="I945" s="651"/>
      <c r="J945" s="651"/>
      <c r="K945" s="651"/>
      <c r="L945" s="651"/>
      <c r="M945" s="651"/>
      <c r="N945" s="651"/>
      <c r="O945" s="651"/>
      <c r="P945" s="651"/>
      <c r="Q945" s="651"/>
      <c r="R945" s="651"/>
      <c r="S945" s="651"/>
      <c r="T945" s="651"/>
      <c r="U945" s="651"/>
      <c r="V945" s="651"/>
      <c r="W945" s="651"/>
      <c r="X945" s="651"/>
      <c r="Y945" s="651"/>
      <c r="Z945" s="651"/>
      <c r="AA945" s="651"/>
      <c r="AB945" s="651"/>
      <c r="AC945" s="651"/>
      <c r="AD945" s="651"/>
      <c r="AE945" s="651"/>
      <c r="AF945" s="651"/>
      <c r="AG945" s="651"/>
      <c r="AH945" s="651"/>
      <c r="AI945" s="651"/>
      <c r="AJ945" s="651"/>
      <c r="AK945" s="651"/>
      <c r="AL945" s="651"/>
      <c r="AM945" s="651"/>
      <c r="AN945" s="651"/>
      <c r="AO945" s="651"/>
      <c r="AP945" s="651"/>
      <c r="AQ945" s="651"/>
      <c r="AR945" s="651"/>
      <c r="AS945" s="651"/>
      <c r="AT945" s="651"/>
      <c r="AU945" s="651"/>
      <c r="AV945" s="651"/>
      <c r="AW945" s="651"/>
      <c r="AX945" s="651"/>
      <c r="AY945" s="651"/>
      <c r="AZ945" s="651"/>
      <c r="BA945" s="651"/>
      <c r="BB945" s="651"/>
      <c r="BC945" s="651"/>
      <c r="BD945" s="651"/>
      <c r="BE945" s="651"/>
      <c r="BF945" s="651"/>
      <c r="BG945" s="651"/>
      <c r="BH945" s="651"/>
      <c r="BI945" s="651"/>
      <c r="BJ945" s="651"/>
      <c r="BK945" s="651"/>
      <c r="BL945" s="651"/>
      <c r="BM945" s="651"/>
      <c r="BN945" s="651"/>
      <c r="BO945" s="651"/>
      <c r="BP945" s="651"/>
      <c r="BQ945" s="651"/>
      <c r="BR945" s="651"/>
      <c r="BS945" s="651"/>
      <c r="BT945" s="651"/>
      <c r="BU945" s="651"/>
      <c r="BV945" s="651"/>
      <c r="BW945" s="651"/>
      <c r="BX945" s="651"/>
      <c r="BY945" s="651"/>
      <c r="BZ945" s="651"/>
      <c r="CA945" s="651"/>
      <c r="CB945" s="651"/>
      <c r="CC945" s="651"/>
      <c r="CD945" s="651"/>
      <c r="CE945" s="651"/>
      <c r="CF945" s="651"/>
      <c r="CG945" s="651"/>
      <c r="CH945" s="651"/>
      <c r="CI945" s="651"/>
      <c r="CJ945" s="651"/>
      <c r="CK945" s="651"/>
      <c r="CL945" s="651"/>
      <c r="CM945" s="651"/>
      <c r="CN945" s="651"/>
      <c r="CO945" s="651"/>
      <c r="CP945" s="651"/>
      <c r="CQ945" s="651"/>
      <c r="CR945" s="651"/>
      <c r="CS945" s="651"/>
      <c r="CT945" s="651"/>
      <c r="CU945" s="651"/>
      <c r="CV945" s="651"/>
      <c r="CW945" s="651"/>
      <c r="CX945" s="651"/>
      <c r="CY945" s="651"/>
      <c r="CZ945" s="651"/>
      <c r="DA945" s="651"/>
      <c r="DB945" s="651"/>
      <c r="DC945" s="651"/>
      <c r="DD945" s="651"/>
      <c r="DE945" s="651"/>
      <c r="DF945" s="651"/>
      <c r="DG945" s="651"/>
      <c r="DH945" s="651"/>
      <c r="DI945" s="651"/>
      <c r="DJ945" s="651"/>
      <c r="DK945" s="651"/>
      <c r="DL945" s="651"/>
      <c r="DM945" s="651"/>
      <c r="DN945" s="651"/>
      <c r="DO945" s="651"/>
      <c r="DP945" s="651"/>
      <c r="DQ945" s="651"/>
      <c r="DR945" s="651"/>
      <c r="DS945" s="651"/>
      <c r="DT945" s="651"/>
      <c r="DU945" s="651"/>
      <c r="DV945" s="651"/>
      <c r="DW945" s="651"/>
      <c r="DX945" s="651"/>
      <c r="DY945" s="651"/>
    </row>
    <row r="946" ht="12.0" customHeight="1">
      <c r="A946" s="651"/>
      <c r="B946" s="651"/>
      <c r="C946" s="651"/>
      <c r="D946" s="651"/>
      <c r="E946" s="651"/>
      <c r="F946" s="651"/>
      <c r="G946" s="651"/>
      <c r="H946" s="651"/>
      <c r="I946" s="651"/>
      <c r="J946" s="651"/>
      <c r="K946" s="651"/>
      <c r="L946" s="651"/>
      <c r="M946" s="651"/>
      <c r="N946" s="651"/>
      <c r="O946" s="651"/>
      <c r="P946" s="651"/>
      <c r="Q946" s="651"/>
      <c r="R946" s="651"/>
      <c r="S946" s="651"/>
      <c r="T946" s="651"/>
      <c r="U946" s="651"/>
      <c r="V946" s="651"/>
      <c r="W946" s="651"/>
      <c r="X946" s="651"/>
      <c r="Y946" s="651"/>
      <c r="Z946" s="651"/>
      <c r="AA946" s="651"/>
      <c r="AB946" s="651"/>
      <c r="AC946" s="651"/>
      <c r="AD946" s="651"/>
      <c r="AE946" s="651"/>
      <c r="AF946" s="651"/>
      <c r="AG946" s="651"/>
      <c r="AH946" s="651"/>
      <c r="AI946" s="651"/>
      <c r="AJ946" s="651"/>
      <c r="AK946" s="651"/>
      <c r="AL946" s="651"/>
      <c r="AM946" s="651"/>
      <c r="AN946" s="651"/>
      <c r="AO946" s="651"/>
      <c r="AP946" s="651"/>
      <c r="AQ946" s="651"/>
      <c r="AR946" s="651"/>
      <c r="AS946" s="651"/>
      <c r="AT946" s="651"/>
      <c r="AU946" s="651"/>
      <c r="AV946" s="651"/>
      <c r="AW946" s="651"/>
      <c r="AX946" s="651"/>
      <c r="AY946" s="651"/>
      <c r="AZ946" s="651"/>
      <c r="BA946" s="651"/>
      <c r="BB946" s="651"/>
      <c r="BC946" s="651"/>
      <c r="BD946" s="651"/>
      <c r="BE946" s="651"/>
      <c r="BF946" s="651"/>
      <c r="BG946" s="651"/>
      <c r="BH946" s="651"/>
      <c r="BI946" s="651"/>
      <c r="BJ946" s="651"/>
      <c r="BK946" s="651"/>
      <c r="BL946" s="651"/>
      <c r="BM946" s="651"/>
      <c r="BN946" s="651"/>
      <c r="BO946" s="651"/>
      <c r="BP946" s="651"/>
      <c r="BQ946" s="651"/>
      <c r="BR946" s="651"/>
      <c r="BS946" s="651"/>
      <c r="BT946" s="651"/>
      <c r="BU946" s="651"/>
      <c r="BV946" s="651"/>
      <c r="BW946" s="651"/>
      <c r="BX946" s="651"/>
      <c r="BY946" s="651"/>
      <c r="BZ946" s="651"/>
      <c r="CA946" s="651"/>
      <c r="CB946" s="651"/>
      <c r="CC946" s="651"/>
      <c r="CD946" s="651"/>
      <c r="CE946" s="651"/>
      <c r="CF946" s="651"/>
      <c r="CG946" s="651"/>
      <c r="CH946" s="651"/>
      <c r="CI946" s="651"/>
      <c r="CJ946" s="651"/>
      <c r="CK946" s="651"/>
      <c r="CL946" s="651"/>
      <c r="CM946" s="651"/>
      <c r="CN946" s="651"/>
      <c r="CO946" s="651"/>
      <c r="CP946" s="651"/>
      <c r="CQ946" s="651"/>
      <c r="CR946" s="651"/>
      <c r="CS946" s="651"/>
      <c r="CT946" s="651"/>
      <c r="CU946" s="651"/>
      <c r="CV946" s="651"/>
      <c r="CW946" s="651"/>
      <c r="CX946" s="651"/>
      <c r="CY946" s="651"/>
      <c r="CZ946" s="651"/>
      <c r="DA946" s="651"/>
      <c r="DB946" s="651"/>
      <c r="DC946" s="651"/>
      <c r="DD946" s="651"/>
      <c r="DE946" s="651"/>
      <c r="DF946" s="651"/>
      <c r="DG946" s="651"/>
      <c r="DH946" s="651"/>
      <c r="DI946" s="651"/>
      <c r="DJ946" s="651"/>
      <c r="DK946" s="651"/>
      <c r="DL946" s="651"/>
      <c r="DM946" s="651"/>
      <c r="DN946" s="651"/>
      <c r="DO946" s="651"/>
      <c r="DP946" s="651"/>
      <c r="DQ946" s="651"/>
      <c r="DR946" s="651"/>
      <c r="DS946" s="651"/>
      <c r="DT946" s="651"/>
      <c r="DU946" s="651"/>
      <c r="DV946" s="651"/>
      <c r="DW946" s="651"/>
      <c r="DX946" s="651"/>
      <c r="DY946" s="651"/>
    </row>
    <row r="947" ht="12.0" customHeight="1">
      <c r="A947" s="651"/>
      <c r="B947" s="651"/>
      <c r="C947" s="651"/>
      <c r="D947" s="651"/>
      <c r="E947" s="651"/>
      <c r="F947" s="651"/>
      <c r="G947" s="651"/>
      <c r="H947" s="651"/>
      <c r="I947" s="651"/>
      <c r="J947" s="651"/>
      <c r="K947" s="651"/>
      <c r="L947" s="651"/>
      <c r="M947" s="651"/>
      <c r="N947" s="651"/>
      <c r="O947" s="651"/>
      <c r="P947" s="651"/>
      <c r="Q947" s="651"/>
      <c r="R947" s="651"/>
      <c r="S947" s="651"/>
      <c r="T947" s="651"/>
      <c r="U947" s="651"/>
      <c r="V947" s="651"/>
      <c r="W947" s="651"/>
      <c r="X947" s="651"/>
      <c r="Y947" s="651"/>
      <c r="Z947" s="651"/>
      <c r="AA947" s="651"/>
      <c r="AB947" s="651"/>
      <c r="AC947" s="651"/>
      <c r="AD947" s="651"/>
      <c r="AE947" s="651"/>
      <c r="AF947" s="651"/>
      <c r="AG947" s="651"/>
      <c r="AH947" s="651"/>
      <c r="AI947" s="651"/>
      <c r="AJ947" s="651"/>
      <c r="AK947" s="651"/>
      <c r="AL947" s="651"/>
      <c r="AM947" s="651"/>
      <c r="AN947" s="651"/>
      <c r="AO947" s="651"/>
      <c r="AP947" s="651"/>
      <c r="AQ947" s="651"/>
      <c r="AR947" s="651"/>
      <c r="AS947" s="651"/>
      <c r="AT947" s="651"/>
      <c r="AU947" s="651"/>
      <c r="AV947" s="651"/>
      <c r="AW947" s="651"/>
      <c r="AX947" s="651"/>
      <c r="AY947" s="651"/>
      <c r="AZ947" s="651"/>
      <c r="BA947" s="651"/>
      <c r="BB947" s="651"/>
      <c r="BC947" s="651"/>
      <c r="BD947" s="651"/>
      <c r="BE947" s="651"/>
      <c r="BF947" s="651"/>
      <c r="BG947" s="651"/>
      <c r="BH947" s="651"/>
      <c r="BI947" s="651"/>
      <c r="BJ947" s="651"/>
      <c r="BK947" s="651"/>
      <c r="BL947" s="651"/>
      <c r="BM947" s="651"/>
      <c r="BN947" s="651"/>
      <c r="BO947" s="651"/>
      <c r="BP947" s="651"/>
      <c r="BQ947" s="651"/>
      <c r="BR947" s="651"/>
      <c r="BS947" s="651"/>
      <c r="BT947" s="651"/>
      <c r="BU947" s="651"/>
      <c r="BV947" s="651"/>
      <c r="BW947" s="651"/>
      <c r="BX947" s="651"/>
      <c r="BY947" s="651"/>
      <c r="BZ947" s="651"/>
      <c r="CA947" s="651"/>
      <c r="CB947" s="651"/>
      <c r="CC947" s="651"/>
      <c r="CD947" s="651"/>
      <c r="CE947" s="651"/>
      <c r="CF947" s="651"/>
      <c r="CG947" s="651"/>
      <c r="CH947" s="651"/>
      <c r="CI947" s="651"/>
      <c r="CJ947" s="651"/>
      <c r="CK947" s="651"/>
      <c r="CL947" s="651"/>
      <c r="CM947" s="651"/>
      <c r="CN947" s="651"/>
      <c r="CO947" s="651"/>
      <c r="CP947" s="651"/>
      <c r="CQ947" s="651"/>
      <c r="CR947" s="651"/>
      <c r="CS947" s="651"/>
      <c r="CT947" s="651"/>
      <c r="CU947" s="651"/>
      <c r="CV947" s="651"/>
      <c r="CW947" s="651"/>
      <c r="CX947" s="651"/>
      <c r="CY947" s="651"/>
      <c r="CZ947" s="651"/>
      <c r="DA947" s="651"/>
      <c r="DB947" s="651"/>
      <c r="DC947" s="651"/>
      <c r="DD947" s="651"/>
      <c r="DE947" s="651"/>
      <c r="DF947" s="651"/>
      <c r="DG947" s="651"/>
      <c r="DH947" s="651"/>
      <c r="DI947" s="651"/>
      <c r="DJ947" s="651"/>
      <c r="DK947" s="651"/>
      <c r="DL947" s="651"/>
      <c r="DM947" s="651"/>
      <c r="DN947" s="651"/>
      <c r="DO947" s="651"/>
      <c r="DP947" s="651"/>
      <c r="DQ947" s="651"/>
      <c r="DR947" s="651"/>
      <c r="DS947" s="651"/>
      <c r="DT947" s="651"/>
      <c r="DU947" s="651"/>
      <c r="DV947" s="651"/>
      <c r="DW947" s="651"/>
      <c r="DX947" s="651"/>
      <c r="DY947" s="651"/>
    </row>
    <row r="948" ht="12.0" customHeight="1">
      <c r="A948" s="651"/>
      <c r="B948" s="651"/>
      <c r="C948" s="651"/>
      <c r="D948" s="651"/>
      <c r="E948" s="651"/>
      <c r="F948" s="651"/>
      <c r="G948" s="651"/>
      <c r="H948" s="651"/>
      <c r="I948" s="651"/>
      <c r="J948" s="651"/>
      <c r="K948" s="651"/>
      <c r="L948" s="651"/>
      <c r="M948" s="651"/>
      <c r="N948" s="651"/>
      <c r="O948" s="651"/>
      <c r="P948" s="651"/>
      <c r="Q948" s="651"/>
      <c r="R948" s="651"/>
      <c r="S948" s="651"/>
      <c r="T948" s="651"/>
      <c r="U948" s="651"/>
      <c r="V948" s="651"/>
      <c r="W948" s="651"/>
      <c r="X948" s="651"/>
      <c r="Y948" s="651"/>
      <c r="Z948" s="651"/>
      <c r="AA948" s="651"/>
      <c r="AB948" s="651"/>
      <c r="AC948" s="651"/>
      <c r="AD948" s="651"/>
      <c r="AE948" s="651"/>
      <c r="AF948" s="651"/>
      <c r="AG948" s="651"/>
      <c r="AH948" s="651"/>
      <c r="AI948" s="651"/>
      <c r="AJ948" s="651"/>
      <c r="AK948" s="651"/>
      <c r="AL948" s="651"/>
      <c r="AM948" s="651"/>
      <c r="AN948" s="651"/>
      <c r="AO948" s="651"/>
      <c r="AP948" s="651"/>
      <c r="AQ948" s="651"/>
      <c r="AR948" s="651"/>
      <c r="AS948" s="651"/>
      <c r="AT948" s="651"/>
      <c r="AU948" s="651"/>
      <c r="AV948" s="651"/>
      <c r="AW948" s="651"/>
      <c r="AX948" s="651"/>
      <c r="AY948" s="651"/>
      <c r="AZ948" s="651"/>
      <c r="BA948" s="651"/>
      <c r="BB948" s="651"/>
      <c r="BC948" s="651"/>
      <c r="BD948" s="651"/>
      <c r="BE948" s="651"/>
      <c r="BF948" s="651"/>
      <c r="BG948" s="651"/>
      <c r="BH948" s="651"/>
      <c r="BI948" s="651"/>
      <c r="BJ948" s="651"/>
      <c r="BK948" s="651"/>
      <c r="BL948" s="651"/>
      <c r="BM948" s="651"/>
      <c r="BN948" s="651"/>
      <c r="BO948" s="651"/>
      <c r="BP948" s="651"/>
      <c r="BQ948" s="651"/>
      <c r="BR948" s="651"/>
      <c r="BS948" s="651"/>
      <c r="BT948" s="651"/>
      <c r="BU948" s="651"/>
      <c r="BV948" s="651"/>
      <c r="BW948" s="651"/>
      <c r="BX948" s="651"/>
      <c r="BY948" s="651"/>
      <c r="BZ948" s="651"/>
      <c r="CA948" s="651"/>
      <c r="CB948" s="651"/>
      <c r="CC948" s="651"/>
      <c r="CD948" s="651"/>
      <c r="CE948" s="651"/>
      <c r="CF948" s="651"/>
      <c r="CG948" s="651"/>
      <c r="CH948" s="651"/>
      <c r="CI948" s="651"/>
      <c r="CJ948" s="651"/>
      <c r="CK948" s="651"/>
      <c r="CL948" s="651"/>
      <c r="CM948" s="651"/>
      <c r="CN948" s="651"/>
      <c r="CO948" s="651"/>
      <c r="CP948" s="651"/>
      <c r="CQ948" s="651"/>
      <c r="CR948" s="651"/>
      <c r="CS948" s="651"/>
      <c r="CT948" s="651"/>
      <c r="CU948" s="651"/>
      <c r="CV948" s="651"/>
      <c r="CW948" s="651"/>
      <c r="CX948" s="651"/>
      <c r="CY948" s="651"/>
      <c r="CZ948" s="651"/>
      <c r="DA948" s="651"/>
      <c r="DB948" s="651"/>
      <c r="DC948" s="651"/>
      <c r="DD948" s="651"/>
      <c r="DE948" s="651"/>
      <c r="DF948" s="651"/>
      <c r="DG948" s="651"/>
      <c r="DH948" s="651"/>
      <c r="DI948" s="651"/>
      <c r="DJ948" s="651"/>
      <c r="DK948" s="651"/>
      <c r="DL948" s="651"/>
      <c r="DM948" s="651"/>
      <c r="DN948" s="651"/>
      <c r="DO948" s="651"/>
      <c r="DP948" s="651"/>
      <c r="DQ948" s="651"/>
      <c r="DR948" s="651"/>
      <c r="DS948" s="651"/>
      <c r="DT948" s="651"/>
      <c r="DU948" s="651"/>
      <c r="DV948" s="651"/>
      <c r="DW948" s="651"/>
      <c r="DX948" s="651"/>
      <c r="DY948" s="651"/>
    </row>
    <row r="949" ht="12.0" customHeight="1">
      <c r="A949" s="651"/>
      <c r="B949" s="651"/>
      <c r="C949" s="651"/>
      <c r="D949" s="651"/>
      <c r="E949" s="651"/>
      <c r="F949" s="651"/>
      <c r="G949" s="651"/>
      <c r="H949" s="651"/>
      <c r="I949" s="651"/>
      <c r="J949" s="651"/>
      <c r="K949" s="651"/>
      <c r="L949" s="651"/>
      <c r="M949" s="651"/>
      <c r="N949" s="651"/>
      <c r="O949" s="651"/>
      <c r="P949" s="651"/>
      <c r="Q949" s="651"/>
      <c r="R949" s="651"/>
      <c r="S949" s="651"/>
      <c r="T949" s="651"/>
      <c r="U949" s="651"/>
      <c r="V949" s="651"/>
      <c r="W949" s="651"/>
      <c r="X949" s="651"/>
      <c r="Y949" s="651"/>
      <c r="Z949" s="651"/>
      <c r="AA949" s="651"/>
      <c r="AB949" s="651"/>
      <c r="AC949" s="651"/>
      <c r="AD949" s="651"/>
      <c r="AE949" s="651"/>
      <c r="AF949" s="651"/>
      <c r="AG949" s="651"/>
      <c r="AH949" s="651"/>
      <c r="AI949" s="651"/>
      <c r="AJ949" s="651"/>
      <c r="AK949" s="651"/>
      <c r="AL949" s="651"/>
      <c r="AM949" s="651"/>
      <c r="AN949" s="651"/>
      <c r="AO949" s="651"/>
      <c r="AP949" s="651"/>
      <c r="AQ949" s="651"/>
      <c r="AR949" s="651"/>
      <c r="AS949" s="651"/>
      <c r="AT949" s="651"/>
      <c r="AU949" s="651"/>
      <c r="AV949" s="651"/>
      <c r="AW949" s="651"/>
      <c r="AX949" s="651"/>
      <c r="AY949" s="651"/>
      <c r="AZ949" s="651"/>
      <c r="BA949" s="651"/>
      <c r="BB949" s="651"/>
      <c r="BC949" s="651"/>
      <c r="BD949" s="651"/>
      <c r="BE949" s="651"/>
      <c r="BF949" s="651"/>
      <c r="BG949" s="651"/>
      <c r="BH949" s="651"/>
      <c r="BI949" s="651"/>
      <c r="BJ949" s="651"/>
      <c r="BK949" s="651"/>
      <c r="BL949" s="651"/>
      <c r="BM949" s="651"/>
      <c r="BN949" s="651"/>
      <c r="BO949" s="651"/>
      <c r="BP949" s="651"/>
      <c r="BQ949" s="651"/>
      <c r="BR949" s="651"/>
      <c r="BS949" s="651"/>
      <c r="BT949" s="651"/>
      <c r="BU949" s="651"/>
      <c r="BV949" s="651"/>
      <c r="BW949" s="651"/>
      <c r="BX949" s="651"/>
      <c r="BY949" s="651"/>
      <c r="BZ949" s="651"/>
      <c r="CA949" s="651"/>
      <c r="CB949" s="651"/>
      <c r="CC949" s="651"/>
      <c r="CD949" s="651"/>
      <c r="CE949" s="651"/>
      <c r="CF949" s="651"/>
      <c r="CG949" s="651"/>
      <c r="CH949" s="651"/>
      <c r="CI949" s="651"/>
      <c r="CJ949" s="651"/>
      <c r="CK949" s="651"/>
      <c r="CL949" s="651"/>
      <c r="CM949" s="651"/>
      <c r="CN949" s="651"/>
      <c r="CO949" s="651"/>
      <c r="CP949" s="651"/>
      <c r="CQ949" s="651"/>
      <c r="CR949" s="651"/>
      <c r="CS949" s="651"/>
      <c r="CT949" s="651"/>
      <c r="CU949" s="651"/>
      <c r="CV949" s="651"/>
      <c r="CW949" s="651"/>
      <c r="CX949" s="651"/>
      <c r="CY949" s="651"/>
      <c r="CZ949" s="651"/>
      <c r="DA949" s="651"/>
      <c r="DB949" s="651"/>
      <c r="DC949" s="651"/>
      <c r="DD949" s="651"/>
      <c r="DE949" s="651"/>
      <c r="DF949" s="651"/>
      <c r="DG949" s="651"/>
      <c r="DH949" s="651"/>
      <c r="DI949" s="651"/>
      <c r="DJ949" s="651"/>
      <c r="DK949" s="651"/>
      <c r="DL949" s="651"/>
      <c r="DM949" s="651"/>
      <c r="DN949" s="651"/>
      <c r="DO949" s="651"/>
      <c r="DP949" s="651"/>
      <c r="DQ949" s="651"/>
      <c r="DR949" s="651"/>
      <c r="DS949" s="651"/>
      <c r="DT949" s="651"/>
      <c r="DU949" s="651"/>
      <c r="DV949" s="651"/>
      <c r="DW949" s="651"/>
      <c r="DX949" s="651"/>
      <c r="DY949" s="651"/>
    </row>
    <row r="950" ht="12.0" customHeight="1">
      <c r="A950" s="651"/>
      <c r="B950" s="651"/>
      <c r="C950" s="651"/>
      <c r="D950" s="651"/>
      <c r="E950" s="651"/>
      <c r="F950" s="651"/>
      <c r="G950" s="651"/>
      <c r="H950" s="651"/>
      <c r="I950" s="651"/>
      <c r="J950" s="651"/>
      <c r="K950" s="651"/>
      <c r="L950" s="651"/>
      <c r="M950" s="651"/>
      <c r="N950" s="651"/>
      <c r="O950" s="651"/>
      <c r="P950" s="651"/>
      <c r="Q950" s="651"/>
      <c r="R950" s="651"/>
      <c r="S950" s="651"/>
      <c r="T950" s="651"/>
      <c r="U950" s="651"/>
      <c r="V950" s="651"/>
      <c r="W950" s="651"/>
      <c r="X950" s="651"/>
      <c r="Y950" s="651"/>
      <c r="Z950" s="651"/>
      <c r="AA950" s="651"/>
      <c r="AB950" s="651"/>
      <c r="AC950" s="651"/>
      <c r="AD950" s="651"/>
      <c r="AE950" s="651"/>
      <c r="AF950" s="651"/>
      <c r="AG950" s="651"/>
      <c r="AH950" s="651"/>
      <c r="AI950" s="651"/>
      <c r="AJ950" s="651"/>
      <c r="AK950" s="651"/>
      <c r="AL950" s="651"/>
      <c r="AM950" s="651"/>
      <c r="AN950" s="651"/>
      <c r="AO950" s="651"/>
      <c r="AP950" s="651"/>
      <c r="AQ950" s="651"/>
      <c r="AR950" s="651"/>
      <c r="AS950" s="651"/>
      <c r="AT950" s="651"/>
      <c r="AU950" s="651"/>
      <c r="AV950" s="651"/>
      <c r="AW950" s="651"/>
      <c r="AX950" s="651"/>
      <c r="AY950" s="651"/>
      <c r="AZ950" s="651"/>
      <c r="BA950" s="651"/>
      <c r="BB950" s="651"/>
      <c r="BC950" s="651"/>
      <c r="BD950" s="651"/>
      <c r="BE950" s="651"/>
      <c r="BF950" s="651"/>
      <c r="BG950" s="651"/>
      <c r="BH950" s="651"/>
      <c r="BI950" s="651"/>
      <c r="BJ950" s="651"/>
      <c r="BK950" s="651"/>
      <c r="BL950" s="651"/>
      <c r="BM950" s="651"/>
      <c r="BN950" s="651"/>
      <c r="BO950" s="651"/>
      <c r="BP950" s="651"/>
      <c r="BQ950" s="651"/>
      <c r="BR950" s="651"/>
      <c r="BS950" s="651"/>
      <c r="BT950" s="651"/>
      <c r="BU950" s="651"/>
      <c r="BV950" s="651"/>
      <c r="BW950" s="651"/>
      <c r="BX950" s="651"/>
      <c r="BY950" s="651"/>
      <c r="BZ950" s="651"/>
      <c r="CA950" s="651"/>
      <c r="CB950" s="651"/>
      <c r="CC950" s="651"/>
      <c r="CD950" s="651"/>
      <c r="CE950" s="651"/>
      <c r="CF950" s="651"/>
      <c r="CG950" s="651"/>
      <c r="CH950" s="651"/>
      <c r="CI950" s="651"/>
      <c r="CJ950" s="651"/>
      <c r="CK950" s="651"/>
      <c r="CL950" s="651"/>
      <c r="CM950" s="651"/>
      <c r="CN950" s="651"/>
      <c r="CO950" s="651"/>
      <c r="CP950" s="651"/>
      <c r="CQ950" s="651"/>
      <c r="CR950" s="651"/>
      <c r="CS950" s="651"/>
      <c r="CT950" s="651"/>
      <c r="CU950" s="651"/>
      <c r="CV950" s="651"/>
      <c r="CW950" s="651"/>
      <c r="CX950" s="651"/>
      <c r="CY950" s="651"/>
      <c r="CZ950" s="651"/>
      <c r="DA950" s="651"/>
      <c r="DB950" s="651"/>
      <c r="DC950" s="651"/>
      <c r="DD950" s="651"/>
      <c r="DE950" s="651"/>
      <c r="DF950" s="651"/>
      <c r="DG950" s="651"/>
      <c r="DH950" s="651"/>
      <c r="DI950" s="651"/>
      <c r="DJ950" s="651"/>
      <c r="DK950" s="651"/>
      <c r="DL950" s="651"/>
      <c r="DM950" s="651"/>
      <c r="DN950" s="651"/>
      <c r="DO950" s="651"/>
      <c r="DP950" s="651"/>
      <c r="DQ950" s="651"/>
      <c r="DR950" s="651"/>
      <c r="DS950" s="651"/>
      <c r="DT950" s="651"/>
      <c r="DU950" s="651"/>
      <c r="DV950" s="651"/>
      <c r="DW950" s="651"/>
      <c r="DX950" s="651"/>
      <c r="DY950" s="651"/>
    </row>
    <row r="951" ht="12.0" customHeight="1">
      <c r="A951" s="651"/>
      <c r="B951" s="651"/>
      <c r="C951" s="651"/>
      <c r="D951" s="651"/>
      <c r="E951" s="651"/>
      <c r="F951" s="651"/>
      <c r="G951" s="651"/>
      <c r="H951" s="651"/>
      <c r="I951" s="651"/>
      <c r="J951" s="651"/>
      <c r="K951" s="651"/>
      <c r="L951" s="651"/>
      <c r="M951" s="651"/>
      <c r="N951" s="651"/>
      <c r="O951" s="651"/>
      <c r="P951" s="651"/>
      <c r="Q951" s="651"/>
      <c r="R951" s="651"/>
      <c r="S951" s="651"/>
      <c r="T951" s="651"/>
      <c r="U951" s="651"/>
      <c r="V951" s="651"/>
      <c r="W951" s="651"/>
      <c r="X951" s="651"/>
      <c r="Y951" s="651"/>
      <c r="Z951" s="651"/>
      <c r="AA951" s="651"/>
      <c r="AB951" s="651"/>
      <c r="AC951" s="651"/>
      <c r="AD951" s="651"/>
      <c r="AE951" s="651"/>
      <c r="AF951" s="651"/>
      <c r="AG951" s="651"/>
      <c r="AH951" s="651"/>
      <c r="AI951" s="651"/>
      <c r="AJ951" s="651"/>
      <c r="AK951" s="651"/>
      <c r="AL951" s="651"/>
      <c r="AM951" s="651"/>
      <c r="AN951" s="651"/>
      <c r="AO951" s="651"/>
      <c r="AP951" s="651"/>
      <c r="AQ951" s="651"/>
      <c r="AR951" s="651"/>
      <c r="AS951" s="651"/>
      <c r="AT951" s="651"/>
      <c r="AU951" s="651"/>
      <c r="AV951" s="651"/>
      <c r="AW951" s="651"/>
      <c r="AX951" s="651"/>
      <c r="AY951" s="651"/>
      <c r="AZ951" s="651"/>
      <c r="BA951" s="651"/>
      <c r="BB951" s="651"/>
      <c r="BC951" s="651"/>
      <c r="BD951" s="651"/>
      <c r="BE951" s="651"/>
      <c r="BF951" s="651"/>
      <c r="BG951" s="651"/>
      <c r="BH951" s="651"/>
      <c r="BI951" s="651"/>
      <c r="BJ951" s="651"/>
      <c r="BK951" s="651"/>
      <c r="BL951" s="651"/>
      <c r="BM951" s="651"/>
      <c r="BN951" s="651"/>
      <c r="BO951" s="651"/>
      <c r="BP951" s="651"/>
      <c r="BQ951" s="651"/>
      <c r="BR951" s="651"/>
      <c r="BS951" s="651"/>
      <c r="BT951" s="651"/>
      <c r="BU951" s="651"/>
      <c r="BV951" s="651"/>
      <c r="BW951" s="651"/>
      <c r="BX951" s="651"/>
      <c r="BY951" s="651"/>
      <c r="BZ951" s="651"/>
      <c r="CA951" s="651"/>
      <c r="CB951" s="651"/>
      <c r="CC951" s="651"/>
      <c r="CD951" s="651"/>
      <c r="CE951" s="651"/>
      <c r="CF951" s="651"/>
      <c r="CG951" s="651"/>
      <c r="CH951" s="651"/>
      <c r="CI951" s="651"/>
      <c r="CJ951" s="651"/>
      <c r="CK951" s="651"/>
      <c r="CL951" s="651"/>
      <c r="CM951" s="651"/>
      <c r="CN951" s="651"/>
      <c r="CO951" s="651"/>
      <c r="CP951" s="651"/>
      <c r="CQ951" s="651"/>
      <c r="CR951" s="651"/>
      <c r="CS951" s="651"/>
      <c r="CT951" s="651"/>
      <c r="CU951" s="651"/>
      <c r="CV951" s="651"/>
      <c r="CW951" s="651"/>
      <c r="CX951" s="651"/>
      <c r="CY951" s="651"/>
      <c r="CZ951" s="651"/>
      <c r="DA951" s="651"/>
      <c r="DB951" s="651"/>
      <c r="DC951" s="651"/>
      <c r="DD951" s="651"/>
      <c r="DE951" s="651"/>
      <c r="DF951" s="651"/>
      <c r="DG951" s="651"/>
      <c r="DH951" s="651"/>
      <c r="DI951" s="651"/>
      <c r="DJ951" s="651"/>
      <c r="DK951" s="651"/>
      <c r="DL951" s="651"/>
      <c r="DM951" s="651"/>
      <c r="DN951" s="651"/>
      <c r="DO951" s="651"/>
      <c r="DP951" s="651"/>
      <c r="DQ951" s="651"/>
      <c r="DR951" s="651"/>
      <c r="DS951" s="651"/>
      <c r="DT951" s="651"/>
      <c r="DU951" s="651"/>
      <c r="DV951" s="651"/>
      <c r="DW951" s="651"/>
      <c r="DX951" s="651"/>
      <c r="DY951" s="651"/>
    </row>
    <row r="952" ht="12.0" customHeight="1">
      <c r="A952" s="651"/>
      <c r="B952" s="651"/>
      <c r="C952" s="651"/>
      <c r="D952" s="651"/>
      <c r="E952" s="651"/>
      <c r="F952" s="651"/>
      <c r="G952" s="651"/>
      <c r="H952" s="651"/>
      <c r="I952" s="651"/>
      <c r="J952" s="651"/>
      <c r="K952" s="651"/>
      <c r="L952" s="651"/>
      <c r="M952" s="651"/>
      <c r="N952" s="651"/>
      <c r="O952" s="651"/>
      <c r="P952" s="651"/>
      <c r="Q952" s="651"/>
      <c r="R952" s="651"/>
      <c r="S952" s="651"/>
      <c r="T952" s="651"/>
      <c r="U952" s="651"/>
      <c r="V952" s="651"/>
      <c r="W952" s="651"/>
      <c r="X952" s="651"/>
      <c r="Y952" s="651"/>
      <c r="Z952" s="651"/>
      <c r="AA952" s="651"/>
      <c r="AB952" s="651"/>
      <c r="AC952" s="651"/>
      <c r="AD952" s="651"/>
      <c r="AE952" s="651"/>
      <c r="AF952" s="651"/>
      <c r="AG952" s="651"/>
      <c r="AH952" s="651"/>
      <c r="AI952" s="651"/>
      <c r="AJ952" s="651"/>
      <c r="AK952" s="651"/>
      <c r="AL952" s="651"/>
      <c r="AM952" s="651"/>
      <c r="AN952" s="651"/>
      <c r="AO952" s="651"/>
      <c r="AP952" s="651"/>
      <c r="AQ952" s="651"/>
      <c r="AR952" s="651"/>
      <c r="AS952" s="651"/>
      <c r="AT952" s="651"/>
      <c r="AU952" s="651"/>
      <c r="AV952" s="651"/>
      <c r="AW952" s="651"/>
      <c r="AX952" s="651"/>
      <c r="AY952" s="651"/>
      <c r="AZ952" s="651"/>
      <c r="BA952" s="651"/>
      <c r="BB952" s="651"/>
      <c r="BC952" s="651"/>
      <c r="BD952" s="651"/>
      <c r="BE952" s="651"/>
      <c r="BF952" s="651"/>
      <c r="BG952" s="651"/>
      <c r="BH952" s="651"/>
      <c r="BI952" s="651"/>
      <c r="BJ952" s="651"/>
      <c r="BK952" s="651"/>
      <c r="BL952" s="651"/>
      <c r="BM952" s="651"/>
      <c r="BN952" s="651"/>
      <c r="BO952" s="651"/>
      <c r="BP952" s="651"/>
      <c r="BQ952" s="651"/>
      <c r="BR952" s="651"/>
      <c r="BS952" s="651"/>
      <c r="BT952" s="651"/>
      <c r="BU952" s="651"/>
      <c r="BV952" s="651"/>
      <c r="BW952" s="651"/>
      <c r="BX952" s="651"/>
      <c r="BY952" s="651"/>
      <c r="BZ952" s="651"/>
      <c r="CA952" s="651"/>
      <c r="CB952" s="651"/>
      <c r="CC952" s="651"/>
      <c r="CD952" s="651"/>
      <c r="CE952" s="651"/>
      <c r="CF952" s="651"/>
      <c r="CG952" s="651"/>
      <c r="CH952" s="651"/>
      <c r="CI952" s="651"/>
      <c r="CJ952" s="651"/>
      <c r="CK952" s="651"/>
      <c r="CL952" s="651"/>
      <c r="CM952" s="651"/>
      <c r="CN952" s="651"/>
      <c r="CO952" s="651"/>
      <c r="CP952" s="651"/>
      <c r="CQ952" s="651"/>
      <c r="CR952" s="651"/>
      <c r="CS952" s="651"/>
      <c r="CT952" s="651"/>
      <c r="CU952" s="651"/>
      <c r="CV952" s="651"/>
      <c r="CW952" s="651"/>
      <c r="CX952" s="651"/>
      <c r="CY952" s="651"/>
      <c r="CZ952" s="651"/>
      <c r="DA952" s="651"/>
      <c r="DB952" s="651"/>
      <c r="DC952" s="651"/>
      <c r="DD952" s="651"/>
      <c r="DE952" s="651"/>
      <c r="DF952" s="651"/>
      <c r="DG952" s="651"/>
      <c r="DH952" s="651"/>
      <c r="DI952" s="651"/>
      <c r="DJ952" s="651"/>
      <c r="DK952" s="651"/>
      <c r="DL952" s="651"/>
      <c r="DM952" s="651"/>
      <c r="DN952" s="651"/>
      <c r="DO952" s="651"/>
      <c r="DP952" s="651"/>
      <c r="DQ952" s="651"/>
      <c r="DR952" s="651"/>
      <c r="DS952" s="651"/>
      <c r="DT952" s="651"/>
      <c r="DU952" s="651"/>
      <c r="DV952" s="651"/>
      <c r="DW952" s="651"/>
      <c r="DX952" s="651"/>
      <c r="DY952" s="651"/>
    </row>
    <row r="953" ht="12.0" customHeight="1">
      <c r="A953" s="651"/>
      <c r="B953" s="651"/>
      <c r="C953" s="651"/>
      <c r="D953" s="651"/>
      <c r="E953" s="651"/>
      <c r="F953" s="651"/>
      <c r="G953" s="651"/>
      <c r="H953" s="651"/>
      <c r="I953" s="651"/>
      <c r="J953" s="651"/>
      <c r="K953" s="651"/>
      <c r="L953" s="651"/>
      <c r="M953" s="651"/>
      <c r="N953" s="651"/>
      <c r="O953" s="651"/>
      <c r="P953" s="651"/>
      <c r="Q953" s="651"/>
      <c r="R953" s="651"/>
      <c r="S953" s="651"/>
      <c r="T953" s="651"/>
      <c r="U953" s="651"/>
      <c r="V953" s="651"/>
      <c r="W953" s="651"/>
      <c r="X953" s="651"/>
      <c r="Y953" s="651"/>
      <c r="Z953" s="651"/>
      <c r="AA953" s="651"/>
      <c r="AB953" s="651"/>
      <c r="AC953" s="651"/>
      <c r="AD953" s="651"/>
      <c r="AE953" s="651"/>
      <c r="AF953" s="651"/>
      <c r="AG953" s="651"/>
      <c r="AH953" s="651"/>
      <c r="AI953" s="651"/>
      <c r="AJ953" s="651"/>
      <c r="AK953" s="651"/>
      <c r="AL953" s="651"/>
      <c r="AM953" s="651"/>
      <c r="AN953" s="651"/>
      <c r="AO953" s="651"/>
      <c r="AP953" s="651"/>
      <c r="AQ953" s="651"/>
      <c r="AR953" s="651"/>
      <c r="AS953" s="651"/>
      <c r="AT953" s="651"/>
      <c r="AU953" s="651"/>
      <c r="AV953" s="651"/>
      <c r="AW953" s="651"/>
      <c r="AX953" s="651"/>
      <c r="AY953" s="651"/>
      <c r="AZ953" s="651"/>
      <c r="BA953" s="651"/>
      <c r="BB953" s="651"/>
      <c r="BC953" s="651"/>
      <c r="BD953" s="651"/>
      <c r="BE953" s="651"/>
      <c r="BF953" s="651"/>
      <c r="BG953" s="651"/>
      <c r="BH953" s="651"/>
      <c r="BI953" s="651"/>
      <c r="BJ953" s="651"/>
      <c r="BK953" s="651"/>
      <c r="BL953" s="651"/>
      <c r="BM953" s="651"/>
      <c r="BN953" s="651"/>
      <c r="BO953" s="651"/>
      <c r="BP953" s="651"/>
      <c r="BQ953" s="651"/>
      <c r="BR953" s="651"/>
      <c r="BS953" s="651"/>
      <c r="BT953" s="651"/>
      <c r="BU953" s="651"/>
      <c r="BV953" s="651"/>
      <c r="BW953" s="651"/>
      <c r="BX953" s="651"/>
      <c r="BY953" s="651"/>
      <c r="BZ953" s="651"/>
      <c r="CA953" s="651"/>
      <c r="CB953" s="651"/>
      <c r="CC953" s="651"/>
      <c r="CD953" s="651"/>
      <c r="CE953" s="651"/>
      <c r="CF953" s="651"/>
      <c r="CG953" s="651"/>
      <c r="CH953" s="651"/>
      <c r="CI953" s="651"/>
      <c r="CJ953" s="651"/>
      <c r="CK953" s="651"/>
      <c r="CL953" s="651"/>
      <c r="CM953" s="651"/>
      <c r="CN953" s="651"/>
      <c r="CO953" s="651"/>
      <c r="CP953" s="651"/>
      <c r="CQ953" s="651"/>
      <c r="CR953" s="651"/>
      <c r="CS953" s="651"/>
      <c r="CT953" s="651"/>
      <c r="CU953" s="651"/>
      <c r="CV953" s="651"/>
      <c r="CW953" s="651"/>
      <c r="CX953" s="651"/>
      <c r="CY953" s="651"/>
      <c r="CZ953" s="651"/>
      <c r="DA953" s="651"/>
      <c r="DB953" s="651"/>
      <c r="DC953" s="651"/>
      <c r="DD953" s="651"/>
      <c r="DE953" s="651"/>
      <c r="DF953" s="651"/>
      <c r="DG953" s="651"/>
      <c r="DH953" s="651"/>
      <c r="DI953" s="651"/>
      <c r="DJ953" s="651"/>
      <c r="DK953" s="651"/>
      <c r="DL953" s="651"/>
      <c r="DM953" s="651"/>
      <c r="DN953" s="651"/>
      <c r="DO953" s="651"/>
      <c r="DP953" s="651"/>
      <c r="DQ953" s="651"/>
      <c r="DR953" s="651"/>
      <c r="DS953" s="651"/>
      <c r="DT953" s="651"/>
      <c r="DU953" s="651"/>
      <c r="DV953" s="651"/>
      <c r="DW953" s="651"/>
      <c r="DX953" s="651"/>
      <c r="DY953" s="651"/>
    </row>
    <row r="954" ht="12.0" customHeight="1">
      <c r="A954" s="651"/>
      <c r="B954" s="651"/>
      <c r="C954" s="651"/>
      <c r="D954" s="651"/>
      <c r="E954" s="651"/>
      <c r="F954" s="651"/>
      <c r="G954" s="651"/>
      <c r="H954" s="651"/>
      <c r="I954" s="651"/>
      <c r="J954" s="651"/>
      <c r="K954" s="651"/>
      <c r="L954" s="651"/>
      <c r="M954" s="651"/>
      <c r="N954" s="651"/>
      <c r="O954" s="651"/>
      <c r="P954" s="651"/>
      <c r="Q954" s="651"/>
      <c r="R954" s="651"/>
      <c r="S954" s="651"/>
      <c r="T954" s="651"/>
      <c r="U954" s="651"/>
      <c r="V954" s="651"/>
      <c r="W954" s="651"/>
      <c r="X954" s="651"/>
      <c r="Y954" s="651"/>
      <c r="Z954" s="651"/>
      <c r="AA954" s="651"/>
      <c r="AB954" s="651"/>
      <c r="AC954" s="651"/>
      <c r="AD954" s="651"/>
      <c r="AE954" s="651"/>
      <c r="AF954" s="651"/>
      <c r="AG954" s="651"/>
      <c r="AH954" s="651"/>
      <c r="AI954" s="651"/>
      <c r="AJ954" s="651"/>
      <c r="AK954" s="651"/>
      <c r="AL954" s="651"/>
      <c r="AM954" s="651"/>
      <c r="AN954" s="651"/>
      <c r="AO954" s="651"/>
      <c r="AP954" s="651"/>
      <c r="AQ954" s="651"/>
      <c r="AR954" s="651"/>
      <c r="AS954" s="651"/>
      <c r="AT954" s="651"/>
      <c r="AU954" s="651"/>
      <c r="AV954" s="651"/>
      <c r="AW954" s="651"/>
      <c r="AX954" s="651"/>
      <c r="AY954" s="651"/>
      <c r="AZ954" s="651"/>
      <c r="BA954" s="651"/>
      <c r="BB954" s="651"/>
      <c r="BC954" s="651"/>
      <c r="BD954" s="651"/>
      <c r="BE954" s="651"/>
      <c r="BF954" s="651"/>
      <c r="BG954" s="651"/>
      <c r="BH954" s="651"/>
      <c r="BI954" s="651"/>
      <c r="BJ954" s="651"/>
      <c r="BK954" s="651"/>
      <c r="BL954" s="651"/>
      <c r="BM954" s="651"/>
      <c r="BN954" s="651"/>
      <c r="BO954" s="651"/>
      <c r="BP954" s="651"/>
      <c r="BQ954" s="651"/>
      <c r="BR954" s="651"/>
      <c r="BS954" s="651"/>
      <c r="BT954" s="651"/>
      <c r="BU954" s="651"/>
      <c r="BV954" s="651"/>
      <c r="BW954" s="651"/>
      <c r="BX954" s="651"/>
      <c r="BY954" s="651"/>
      <c r="BZ954" s="651"/>
      <c r="CA954" s="651"/>
      <c r="CB954" s="651"/>
      <c r="CC954" s="651"/>
      <c r="CD954" s="651"/>
      <c r="CE954" s="651"/>
      <c r="CF954" s="651"/>
      <c r="CG954" s="651"/>
      <c r="CH954" s="651"/>
      <c r="CI954" s="651"/>
      <c r="CJ954" s="651"/>
      <c r="CK954" s="651"/>
      <c r="CL954" s="651"/>
      <c r="CM954" s="651"/>
      <c r="CN954" s="651"/>
      <c r="CO954" s="651"/>
      <c r="CP954" s="651"/>
      <c r="CQ954" s="651"/>
      <c r="CR954" s="651"/>
      <c r="CS954" s="651"/>
      <c r="CT954" s="651"/>
      <c r="CU954" s="651"/>
      <c r="CV954" s="651"/>
      <c r="CW954" s="651"/>
      <c r="CX954" s="651"/>
      <c r="CY954" s="651"/>
      <c r="CZ954" s="651"/>
      <c r="DA954" s="651"/>
      <c r="DB954" s="651"/>
      <c r="DC954" s="651"/>
      <c r="DD954" s="651"/>
      <c r="DE954" s="651"/>
      <c r="DF954" s="651"/>
      <c r="DG954" s="651"/>
      <c r="DH954" s="651"/>
      <c r="DI954" s="651"/>
      <c r="DJ954" s="651"/>
      <c r="DK954" s="651"/>
      <c r="DL954" s="651"/>
      <c r="DM954" s="651"/>
      <c r="DN954" s="651"/>
      <c r="DO954" s="651"/>
      <c r="DP954" s="651"/>
      <c r="DQ954" s="651"/>
      <c r="DR954" s="651"/>
      <c r="DS954" s="651"/>
      <c r="DT954" s="651"/>
      <c r="DU954" s="651"/>
      <c r="DV954" s="651"/>
      <c r="DW954" s="651"/>
      <c r="DX954" s="651"/>
      <c r="DY954" s="651"/>
    </row>
    <row r="955" ht="12.0" customHeight="1">
      <c r="A955" s="651"/>
      <c r="B955" s="651"/>
      <c r="C955" s="651"/>
      <c r="D955" s="651"/>
      <c r="E955" s="651"/>
      <c r="F955" s="651"/>
      <c r="G955" s="651"/>
      <c r="H955" s="651"/>
      <c r="I955" s="651"/>
      <c r="J955" s="651"/>
      <c r="K955" s="651"/>
      <c r="L955" s="651"/>
      <c r="M955" s="651"/>
      <c r="N955" s="651"/>
      <c r="O955" s="651"/>
      <c r="P955" s="651"/>
      <c r="Q955" s="651"/>
      <c r="R955" s="651"/>
      <c r="S955" s="651"/>
      <c r="T955" s="651"/>
      <c r="U955" s="651"/>
      <c r="V955" s="651"/>
      <c r="W955" s="651"/>
      <c r="X955" s="651"/>
      <c r="Y955" s="651"/>
      <c r="Z955" s="651"/>
      <c r="AA955" s="651"/>
      <c r="AB955" s="651"/>
      <c r="AC955" s="651"/>
      <c r="AD955" s="651"/>
      <c r="AE955" s="651"/>
      <c r="AF955" s="651"/>
      <c r="AG955" s="651"/>
      <c r="AH955" s="651"/>
      <c r="AI955" s="651"/>
      <c r="AJ955" s="651"/>
      <c r="AK955" s="651"/>
      <c r="AL955" s="651"/>
      <c r="AM955" s="651"/>
      <c r="AN955" s="651"/>
      <c r="AO955" s="651"/>
      <c r="AP955" s="651"/>
      <c r="AQ955" s="651"/>
      <c r="AR955" s="651"/>
      <c r="AS955" s="651"/>
      <c r="AT955" s="651"/>
      <c r="AU955" s="651"/>
      <c r="AV955" s="651"/>
      <c r="AW955" s="651"/>
      <c r="AX955" s="651"/>
      <c r="AY955" s="651"/>
      <c r="AZ955" s="651"/>
      <c r="BA955" s="651"/>
      <c r="BB955" s="651"/>
      <c r="BC955" s="651"/>
      <c r="BD955" s="651"/>
      <c r="BE955" s="651"/>
      <c r="BF955" s="651"/>
      <c r="BG955" s="651"/>
      <c r="BH955" s="651"/>
      <c r="BI955" s="651"/>
      <c r="BJ955" s="651"/>
      <c r="BK955" s="651"/>
      <c r="BL955" s="651"/>
      <c r="BM955" s="651"/>
      <c r="BN955" s="651"/>
      <c r="BO955" s="651"/>
      <c r="BP955" s="651"/>
      <c r="BQ955" s="651"/>
      <c r="BR955" s="651"/>
      <c r="BS955" s="651"/>
      <c r="BT955" s="651"/>
      <c r="BU955" s="651"/>
      <c r="BV955" s="651"/>
      <c r="BW955" s="651"/>
      <c r="BX955" s="651"/>
      <c r="BY955" s="651"/>
      <c r="BZ955" s="651"/>
      <c r="CA955" s="651"/>
      <c r="CB955" s="651"/>
      <c r="CC955" s="651"/>
      <c r="CD955" s="651"/>
      <c r="CE955" s="651"/>
      <c r="CF955" s="651"/>
      <c r="CG955" s="651"/>
      <c r="CH955" s="651"/>
      <c r="CI955" s="651"/>
      <c r="CJ955" s="651"/>
      <c r="CK955" s="651"/>
      <c r="CL955" s="651"/>
      <c r="CM955" s="651"/>
      <c r="CN955" s="651"/>
      <c r="CO955" s="651"/>
      <c r="CP955" s="651"/>
      <c r="CQ955" s="651"/>
      <c r="CR955" s="651"/>
      <c r="CS955" s="651"/>
      <c r="CT955" s="651"/>
      <c r="CU955" s="651"/>
      <c r="CV955" s="651"/>
      <c r="CW955" s="651"/>
      <c r="CX955" s="651"/>
      <c r="CY955" s="651"/>
      <c r="CZ955" s="651"/>
      <c r="DA955" s="651"/>
      <c r="DB955" s="651"/>
      <c r="DC955" s="651"/>
      <c r="DD955" s="651"/>
      <c r="DE955" s="651"/>
      <c r="DF955" s="651"/>
      <c r="DG955" s="651"/>
      <c r="DH955" s="651"/>
      <c r="DI955" s="651"/>
      <c r="DJ955" s="651"/>
      <c r="DK955" s="651"/>
      <c r="DL955" s="651"/>
      <c r="DM955" s="651"/>
      <c r="DN955" s="651"/>
      <c r="DO955" s="651"/>
      <c r="DP955" s="651"/>
      <c r="DQ955" s="651"/>
      <c r="DR955" s="651"/>
      <c r="DS955" s="651"/>
      <c r="DT955" s="651"/>
      <c r="DU955" s="651"/>
      <c r="DV955" s="651"/>
      <c r="DW955" s="651"/>
      <c r="DX955" s="651"/>
      <c r="DY955" s="651"/>
    </row>
    <row r="956" ht="12.0" customHeight="1">
      <c r="A956" s="651"/>
      <c r="B956" s="651"/>
      <c r="C956" s="651"/>
      <c r="D956" s="651"/>
      <c r="E956" s="651"/>
      <c r="F956" s="651"/>
      <c r="G956" s="651"/>
      <c r="H956" s="651"/>
      <c r="I956" s="651"/>
      <c r="J956" s="651"/>
      <c r="K956" s="651"/>
      <c r="L956" s="651"/>
      <c r="M956" s="651"/>
      <c r="N956" s="651"/>
      <c r="O956" s="651"/>
      <c r="P956" s="651"/>
      <c r="Q956" s="651"/>
      <c r="R956" s="651"/>
      <c r="S956" s="651"/>
      <c r="T956" s="651"/>
      <c r="U956" s="651"/>
      <c r="V956" s="651"/>
      <c r="W956" s="651"/>
      <c r="X956" s="651"/>
      <c r="Y956" s="651"/>
      <c r="Z956" s="651"/>
      <c r="AA956" s="651"/>
      <c r="AB956" s="651"/>
      <c r="AC956" s="651"/>
      <c r="AD956" s="651"/>
      <c r="AE956" s="651"/>
      <c r="AF956" s="651"/>
      <c r="AG956" s="651"/>
      <c r="AH956" s="651"/>
      <c r="AI956" s="651"/>
      <c r="AJ956" s="651"/>
      <c r="AK956" s="651"/>
      <c r="AL956" s="651"/>
      <c r="AM956" s="651"/>
      <c r="AN956" s="651"/>
      <c r="AO956" s="651"/>
      <c r="AP956" s="651"/>
      <c r="AQ956" s="651"/>
      <c r="AR956" s="651"/>
      <c r="AS956" s="651"/>
      <c r="AT956" s="651"/>
      <c r="AU956" s="651"/>
      <c r="AV956" s="651"/>
      <c r="AW956" s="651"/>
      <c r="AX956" s="651"/>
      <c r="AY956" s="651"/>
      <c r="AZ956" s="651"/>
      <c r="BA956" s="651"/>
      <c r="BB956" s="651"/>
      <c r="BC956" s="651"/>
      <c r="BD956" s="651"/>
      <c r="BE956" s="651"/>
      <c r="BF956" s="651"/>
      <c r="BG956" s="651"/>
      <c r="BH956" s="651"/>
      <c r="BI956" s="651"/>
      <c r="BJ956" s="651"/>
      <c r="BK956" s="651"/>
      <c r="BL956" s="651"/>
      <c r="BM956" s="651"/>
      <c r="BN956" s="651"/>
      <c r="BO956" s="651"/>
      <c r="BP956" s="651"/>
      <c r="BQ956" s="651"/>
      <c r="BR956" s="651"/>
      <c r="BS956" s="651"/>
      <c r="BT956" s="651"/>
      <c r="BU956" s="651"/>
      <c r="BV956" s="651"/>
      <c r="BW956" s="651"/>
      <c r="BX956" s="651"/>
      <c r="BY956" s="651"/>
      <c r="BZ956" s="651"/>
      <c r="CA956" s="651"/>
      <c r="CB956" s="651"/>
      <c r="CC956" s="651"/>
      <c r="CD956" s="651"/>
      <c r="CE956" s="651"/>
      <c r="CF956" s="651"/>
      <c r="CG956" s="651"/>
      <c r="CH956" s="651"/>
      <c r="CI956" s="651"/>
      <c r="CJ956" s="651"/>
      <c r="CK956" s="651"/>
      <c r="CL956" s="651"/>
      <c r="CM956" s="651"/>
      <c r="CN956" s="651"/>
      <c r="CO956" s="651"/>
      <c r="CP956" s="651"/>
      <c r="CQ956" s="651"/>
      <c r="CR956" s="651"/>
      <c r="CS956" s="651"/>
      <c r="CT956" s="651"/>
      <c r="CU956" s="651"/>
      <c r="CV956" s="651"/>
      <c r="CW956" s="651"/>
      <c r="CX956" s="651"/>
      <c r="CY956" s="651"/>
      <c r="CZ956" s="651"/>
      <c r="DA956" s="651"/>
      <c r="DB956" s="651"/>
      <c r="DC956" s="651"/>
      <c r="DD956" s="651"/>
      <c r="DE956" s="651"/>
      <c r="DF956" s="651"/>
      <c r="DG956" s="651"/>
      <c r="DH956" s="651"/>
      <c r="DI956" s="651"/>
      <c r="DJ956" s="651"/>
      <c r="DK956" s="651"/>
      <c r="DL956" s="651"/>
      <c r="DM956" s="651"/>
      <c r="DN956" s="651"/>
      <c r="DO956" s="651"/>
      <c r="DP956" s="651"/>
      <c r="DQ956" s="651"/>
      <c r="DR956" s="651"/>
      <c r="DS956" s="651"/>
      <c r="DT956" s="651"/>
      <c r="DU956" s="651"/>
      <c r="DV956" s="651"/>
      <c r="DW956" s="651"/>
      <c r="DX956" s="651"/>
      <c r="DY956" s="651"/>
    </row>
    <row r="957" ht="12.0" customHeight="1">
      <c r="A957" s="651"/>
      <c r="B957" s="651"/>
      <c r="C957" s="651"/>
      <c r="D957" s="651"/>
      <c r="E957" s="651"/>
      <c r="F957" s="651"/>
      <c r="G957" s="651"/>
      <c r="H957" s="651"/>
      <c r="I957" s="651"/>
      <c r="J957" s="651"/>
      <c r="K957" s="651"/>
      <c r="L957" s="651"/>
      <c r="M957" s="651"/>
      <c r="N957" s="651"/>
      <c r="O957" s="651"/>
      <c r="P957" s="651"/>
      <c r="Q957" s="651"/>
      <c r="R957" s="651"/>
      <c r="S957" s="651"/>
      <c r="T957" s="651"/>
      <c r="U957" s="651"/>
      <c r="V957" s="651"/>
      <c r="W957" s="651"/>
      <c r="X957" s="651"/>
      <c r="Y957" s="651"/>
      <c r="Z957" s="651"/>
      <c r="AA957" s="651"/>
      <c r="AB957" s="651"/>
      <c r="AC957" s="651"/>
      <c r="AD957" s="651"/>
      <c r="AE957" s="651"/>
      <c r="AF957" s="651"/>
      <c r="AG957" s="651"/>
      <c r="AH957" s="651"/>
      <c r="AI957" s="651"/>
      <c r="AJ957" s="651"/>
      <c r="AK957" s="651"/>
      <c r="AL957" s="651"/>
      <c r="AM957" s="651"/>
      <c r="AN957" s="651"/>
      <c r="AO957" s="651"/>
      <c r="AP957" s="651"/>
      <c r="AQ957" s="651"/>
      <c r="AR957" s="651"/>
      <c r="AS957" s="651"/>
      <c r="AT957" s="651"/>
      <c r="AU957" s="651"/>
      <c r="AV957" s="651"/>
      <c r="AW957" s="651"/>
      <c r="AX957" s="651"/>
      <c r="AY957" s="651"/>
      <c r="AZ957" s="651"/>
      <c r="BA957" s="651"/>
      <c r="BB957" s="651"/>
      <c r="BC957" s="651"/>
      <c r="BD957" s="651"/>
      <c r="BE957" s="651"/>
      <c r="BF957" s="651"/>
      <c r="BG957" s="651"/>
      <c r="BH957" s="651"/>
      <c r="BI957" s="651"/>
      <c r="BJ957" s="651"/>
      <c r="BK957" s="651"/>
      <c r="BL957" s="651"/>
      <c r="BM957" s="651"/>
      <c r="BN957" s="651"/>
      <c r="BO957" s="651"/>
      <c r="BP957" s="651"/>
      <c r="BQ957" s="651"/>
      <c r="BR957" s="651"/>
      <c r="BS957" s="651"/>
      <c r="BT957" s="651"/>
      <c r="BU957" s="651"/>
      <c r="BV957" s="651"/>
      <c r="BW957" s="651"/>
      <c r="BX957" s="651"/>
      <c r="BY957" s="651"/>
      <c r="BZ957" s="651"/>
      <c r="CA957" s="651"/>
      <c r="CB957" s="651"/>
      <c r="CC957" s="651"/>
      <c r="CD957" s="651"/>
      <c r="CE957" s="651"/>
      <c r="CF957" s="651"/>
      <c r="CG957" s="651"/>
      <c r="CH957" s="651"/>
      <c r="CI957" s="651"/>
      <c r="CJ957" s="651"/>
      <c r="CK957" s="651"/>
      <c r="CL957" s="651"/>
      <c r="CM957" s="651"/>
      <c r="CN957" s="651"/>
      <c r="CO957" s="651"/>
      <c r="CP957" s="651"/>
      <c r="CQ957" s="651"/>
      <c r="CR957" s="651"/>
      <c r="CS957" s="651"/>
      <c r="CT957" s="651"/>
      <c r="CU957" s="651"/>
      <c r="CV957" s="651"/>
      <c r="CW957" s="651"/>
      <c r="CX957" s="651"/>
      <c r="CY957" s="651"/>
      <c r="CZ957" s="651"/>
      <c r="DA957" s="651"/>
      <c r="DB957" s="651"/>
      <c r="DC957" s="651"/>
      <c r="DD957" s="651"/>
      <c r="DE957" s="651"/>
      <c r="DF957" s="651"/>
      <c r="DG957" s="651"/>
      <c r="DH957" s="651"/>
      <c r="DI957" s="651"/>
      <c r="DJ957" s="651"/>
      <c r="DK957" s="651"/>
      <c r="DL957" s="651"/>
      <c r="DM957" s="651"/>
      <c r="DN957" s="651"/>
      <c r="DO957" s="651"/>
      <c r="DP957" s="651"/>
      <c r="DQ957" s="651"/>
      <c r="DR957" s="651"/>
      <c r="DS957" s="651"/>
      <c r="DT957" s="651"/>
      <c r="DU957" s="651"/>
      <c r="DV957" s="651"/>
      <c r="DW957" s="651"/>
      <c r="DX957" s="651"/>
      <c r="DY957" s="651"/>
    </row>
    <row r="958" ht="12.0" customHeight="1">
      <c r="A958" s="651"/>
      <c r="B958" s="651"/>
      <c r="C958" s="651"/>
      <c r="D958" s="651"/>
      <c r="E958" s="651"/>
      <c r="F958" s="651"/>
      <c r="G958" s="651"/>
      <c r="H958" s="651"/>
      <c r="I958" s="651"/>
      <c r="J958" s="651"/>
      <c r="K958" s="651"/>
      <c r="L958" s="651"/>
      <c r="M958" s="651"/>
      <c r="N958" s="651"/>
      <c r="O958" s="651"/>
      <c r="P958" s="651"/>
      <c r="Q958" s="651"/>
      <c r="R958" s="651"/>
      <c r="S958" s="651"/>
      <c r="T958" s="651"/>
      <c r="U958" s="651"/>
      <c r="V958" s="651"/>
      <c r="W958" s="651"/>
      <c r="X958" s="651"/>
      <c r="Y958" s="651"/>
      <c r="Z958" s="651"/>
      <c r="AA958" s="651"/>
      <c r="AB958" s="651"/>
      <c r="AC958" s="651"/>
      <c r="AD958" s="651"/>
      <c r="AE958" s="651"/>
      <c r="AF958" s="651"/>
      <c r="AG958" s="651"/>
      <c r="AH958" s="651"/>
      <c r="AI958" s="651"/>
      <c r="AJ958" s="651"/>
      <c r="AK958" s="651"/>
      <c r="AL958" s="651"/>
      <c r="AM958" s="651"/>
      <c r="AN958" s="651"/>
      <c r="AO958" s="651"/>
      <c r="AP958" s="651"/>
      <c r="AQ958" s="651"/>
      <c r="AR958" s="651"/>
      <c r="AS958" s="651"/>
      <c r="AT958" s="651"/>
      <c r="AU958" s="651"/>
      <c r="AV958" s="651"/>
      <c r="AW958" s="651"/>
      <c r="AX958" s="651"/>
      <c r="AY958" s="651"/>
      <c r="AZ958" s="651"/>
      <c r="BA958" s="651"/>
      <c r="BB958" s="651"/>
      <c r="BC958" s="651"/>
      <c r="BD958" s="651"/>
      <c r="BE958" s="651"/>
      <c r="BF958" s="651"/>
      <c r="BG958" s="651"/>
      <c r="BH958" s="651"/>
      <c r="BI958" s="651"/>
      <c r="BJ958" s="651"/>
      <c r="BK958" s="651"/>
      <c r="BL958" s="651"/>
      <c r="BM958" s="651"/>
      <c r="BN958" s="651"/>
      <c r="BO958" s="651"/>
      <c r="BP958" s="651"/>
      <c r="BQ958" s="651"/>
      <c r="BR958" s="651"/>
      <c r="BS958" s="651"/>
      <c r="BT958" s="651"/>
      <c r="BU958" s="651"/>
      <c r="BV958" s="651"/>
      <c r="BW958" s="651"/>
      <c r="BX958" s="651"/>
      <c r="BY958" s="651"/>
      <c r="BZ958" s="651"/>
      <c r="CA958" s="651"/>
      <c r="CB958" s="651"/>
      <c r="CC958" s="651"/>
      <c r="CD958" s="651"/>
      <c r="CE958" s="651"/>
      <c r="CF958" s="651"/>
      <c r="CG958" s="651"/>
      <c r="CH958" s="651"/>
      <c r="CI958" s="651"/>
      <c r="CJ958" s="651"/>
      <c r="CK958" s="651"/>
      <c r="CL958" s="651"/>
      <c r="CM958" s="651"/>
      <c r="CN958" s="651"/>
      <c r="CO958" s="651"/>
      <c r="CP958" s="651"/>
      <c r="CQ958" s="651"/>
      <c r="CR958" s="651"/>
      <c r="CS958" s="651"/>
      <c r="CT958" s="651"/>
      <c r="CU958" s="651"/>
      <c r="CV958" s="651"/>
      <c r="CW958" s="651"/>
      <c r="CX958" s="651"/>
      <c r="CY958" s="651"/>
      <c r="CZ958" s="651"/>
      <c r="DA958" s="651"/>
      <c r="DB958" s="651"/>
      <c r="DC958" s="651"/>
      <c r="DD958" s="651"/>
      <c r="DE958" s="651"/>
      <c r="DF958" s="651"/>
      <c r="DG958" s="651"/>
      <c r="DH958" s="651"/>
      <c r="DI958" s="651"/>
      <c r="DJ958" s="651"/>
      <c r="DK958" s="651"/>
      <c r="DL958" s="651"/>
      <c r="DM958" s="651"/>
      <c r="DN958" s="651"/>
      <c r="DO958" s="651"/>
      <c r="DP958" s="651"/>
      <c r="DQ958" s="651"/>
      <c r="DR958" s="651"/>
      <c r="DS958" s="651"/>
      <c r="DT958" s="651"/>
      <c r="DU958" s="651"/>
      <c r="DV958" s="651"/>
      <c r="DW958" s="651"/>
      <c r="DX958" s="651"/>
      <c r="DY958" s="651"/>
    </row>
    <row r="959" ht="12.0" customHeight="1">
      <c r="A959" s="651"/>
      <c r="B959" s="651"/>
      <c r="C959" s="651"/>
      <c r="D959" s="651"/>
      <c r="E959" s="651"/>
      <c r="F959" s="651"/>
      <c r="G959" s="651"/>
      <c r="H959" s="651"/>
      <c r="I959" s="651"/>
      <c r="J959" s="651"/>
      <c r="K959" s="651"/>
      <c r="L959" s="651"/>
      <c r="M959" s="651"/>
      <c r="N959" s="651"/>
      <c r="O959" s="651"/>
      <c r="P959" s="651"/>
      <c r="Q959" s="651"/>
      <c r="R959" s="651"/>
      <c r="S959" s="651"/>
      <c r="T959" s="651"/>
      <c r="U959" s="651"/>
      <c r="V959" s="651"/>
      <c r="W959" s="651"/>
      <c r="X959" s="651"/>
      <c r="Y959" s="651"/>
      <c r="Z959" s="651"/>
      <c r="AA959" s="651"/>
      <c r="AB959" s="651"/>
      <c r="AC959" s="651"/>
      <c r="AD959" s="651"/>
      <c r="AE959" s="651"/>
      <c r="AF959" s="651"/>
      <c r="AG959" s="651"/>
      <c r="AH959" s="651"/>
      <c r="AI959" s="651"/>
      <c r="AJ959" s="651"/>
      <c r="AK959" s="651"/>
      <c r="AL959" s="651"/>
      <c r="AM959" s="651"/>
      <c r="AN959" s="651"/>
      <c r="AO959" s="651"/>
      <c r="AP959" s="651"/>
      <c r="AQ959" s="651"/>
      <c r="AR959" s="651"/>
      <c r="AS959" s="651"/>
      <c r="AT959" s="651"/>
      <c r="AU959" s="651"/>
      <c r="AV959" s="651"/>
      <c r="AW959" s="651"/>
      <c r="AX959" s="651"/>
      <c r="AY959" s="651"/>
      <c r="AZ959" s="651"/>
      <c r="BA959" s="651"/>
      <c r="BB959" s="651"/>
      <c r="BC959" s="651"/>
      <c r="BD959" s="651"/>
      <c r="BE959" s="651"/>
      <c r="BF959" s="651"/>
      <c r="BG959" s="651"/>
      <c r="BH959" s="651"/>
      <c r="BI959" s="651"/>
      <c r="BJ959" s="651"/>
      <c r="BK959" s="651"/>
      <c r="BL959" s="651"/>
      <c r="BM959" s="651"/>
      <c r="BN959" s="651"/>
      <c r="BO959" s="651"/>
      <c r="BP959" s="651"/>
      <c r="BQ959" s="651"/>
      <c r="BR959" s="651"/>
      <c r="BS959" s="651"/>
      <c r="BT959" s="651"/>
      <c r="BU959" s="651"/>
      <c r="BV959" s="651"/>
      <c r="BW959" s="651"/>
      <c r="BX959" s="651"/>
      <c r="BY959" s="651"/>
      <c r="BZ959" s="651"/>
      <c r="CA959" s="651"/>
      <c r="CB959" s="651"/>
      <c r="CC959" s="651"/>
      <c r="CD959" s="651"/>
      <c r="CE959" s="651"/>
      <c r="CF959" s="651"/>
      <c r="CG959" s="651"/>
      <c r="CH959" s="651"/>
      <c r="CI959" s="651"/>
      <c r="CJ959" s="651"/>
      <c r="CK959" s="651"/>
      <c r="CL959" s="651"/>
      <c r="CM959" s="651"/>
      <c r="CN959" s="651"/>
      <c r="CO959" s="651"/>
      <c r="CP959" s="651"/>
      <c r="CQ959" s="651"/>
      <c r="CR959" s="651"/>
      <c r="CS959" s="651"/>
      <c r="CT959" s="651"/>
      <c r="CU959" s="651"/>
      <c r="CV959" s="651"/>
      <c r="CW959" s="651"/>
      <c r="CX959" s="651"/>
      <c r="CY959" s="651"/>
      <c r="CZ959" s="651"/>
      <c r="DA959" s="651"/>
      <c r="DB959" s="651"/>
      <c r="DC959" s="651"/>
      <c r="DD959" s="651"/>
      <c r="DE959" s="651"/>
      <c r="DF959" s="651"/>
      <c r="DG959" s="651"/>
      <c r="DH959" s="651"/>
      <c r="DI959" s="651"/>
      <c r="DJ959" s="651"/>
      <c r="DK959" s="651"/>
      <c r="DL959" s="651"/>
      <c r="DM959" s="651"/>
      <c r="DN959" s="651"/>
      <c r="DO959" s="651"/>
      <c r="DP959" s="651"/>
      <c r="DQ959" s="651"/>
      <c r="DR959" s="651"/>
      <c r="DS959" s="651"/>
      <c r="DT959" s="651"/>
      <c r="DU959" s="651"/>
      <c r="DV959" s="651"/>
      <c r="DW959" s="651"/>
      <c r="DX959" s="651"/>
      <c r="DY959" s="651"/>
    </row>
    <row r="960" ht="12.0" customHeight="1">
      <c r="A960" s="651"/>
      <c r="B960" s="651"/>
      <c r="C960" s="651"/>
      <c r="D960" s="651"/>
      <c r="E960" s="651"/>
      <c r="F960" s="651"/>
      <c r="G960" s="651"/>
      <c r="H960" s="651"/>
      <c r="I960" s="651"/>
      <c r="J960" s="651"/>
      <c r="K960" s="651"/>
      <c r="L960" s="651"/>
      <c r="M960" s="651"/>
      <c r="N960" s="651"/>
      <c r="O960" s="651"/>
      <c r="P960" s="651"/>
      <c r="Q960" s="651"/>
      <c r="R960" s="651"/>
      <c r="S960" s="651"/>
      <c r="T960" s="651"/>
      <c r="U960" s="651"/>
      <c r="V960" s="651"/>
      <c r="W960" s="651"/>
      <c r="X960" s="651"/>
      <c r="Y960" s="651"/>
      <c r="Z960" s="651"/>
      <c r="AA960" s="651"/>
      <c r="AB960" s="651"/>
      <c r="AC960" s="651"/>
      <c r="AD960" s="651"/>
      <c r="AE960" s="651"/>
      <c r="AF960" s="651"/>
      <c r="AG960" s="651"/>
      <c r="AH960" s="651"/>
      <c r="AI960" s="651"/>
      <c r="AJ960" s="651"/>
      <c r="AK960" s="651"/>
      <c r="AL960" s="651"/>
      <c r="AM960" s="651"/>
      <c r="AN960" s="651"/>
      <c r="AO960" s="651"/>
      <c r="AP960" s="651"/>
      <c r="AQ960" s="651"/>
      <c r="AR960" s="651"/>
      <c r="AS960" s="651"/>
      <c r="AT960" s="651"/>
      <c r="AU960" s="651"/>
      <c r="AV960" s="651"/>
      <c r="AW960" s="651"/>
      <c r="AX960" s="651"/>
      <c r="AY960" s="651"/>
      <c r="AZ960" s="651"/>
      <c r="BA960" s="651"/>
      <c r="BB960" s="651"/>
      <c r="BC960" s="651"/>
      <c r="BD960" s="651"/>
      <c r="BE960" s="651"/>
      <c r="BF960" s="651"/>
      <c r="BG960" s="651"/>
      <c r="BH960" s="651"/>
      <c r="BI960" s="651"/>
      <c r="BJ960" s="651"/>
      <c r="BK960" s="651"/>
      <c r="BL960" s="651"/>
      <c r="BM960" s="651"/>
      <c r="BN960" s="651"/>
      <c r="BO960" s="651"/>
      <c r="BP960" s="651"/>
      <c r="BQ960" s="651"/>
      <c r="BR960" s="651"/>
      <c r="BS960" s="651"/>
      <c r="BT960" s="651"/>
      <c r="BU960" s="651"/>
      <c r="BV960" s="651"/>
      <c r="BW960" s="651"/>
      <c r="BX960" s="651"/>
      <c r="BY960" s="651"/>
      <c r="BZ960" s="651"/>
      <c r="CA960" s="651"/>
      <c r="CB960" s="651"/>
      <c r="CC960" s="651"/>
      <c r="CD960" s="651"/>
      <c r="CE960" s="651"/>
      <c r="CF960" s="651"/>
      <c r="CG960" s="651"/>
      <c r="CH960" s="651"/>
      <c r="CI960" s="651"/>
      <c r="CJ960" s="651"/>
      <c r="CK960" s="651"/>
      <c r="CL960" s="651"/>
      <c r="CM960" s="651"/>
      <c r="CN960" s="651"/>
      <c r="CO960" s="651"/>
      <c r="CP960" s="651"/>
      <c r="CQ960" s="651"/>
      <c r="CR960" s="651"/>
      <c r="CS960" s="651"/>
      <c r="CT960" s="651"/>
      <c r="CU960" s="651"/>
      <c r="CV960" s="651"/>
      <c r="CW960" s="651"/>
      <c r="CX960" s="651"/>
      <c r="CY960" s="651"/>
      <c r="CZ960" s="651"/>
      <c r="DA960" s="651"/>
      <c r="DB960" s="651"/>
      <c r="DC960" s="651"/>
      <c r="DD960" s="651"/>
      <c r="DE960" s="651"/>
      <c r="DF960" s="651"/>
      <c r="DG960" s="651"/>
      <c r="DH960" s="651"/>
      <c r="DI960" s="651"/>
      <c r="DJ960" s="651"/>
      <c r="DK960" s="651"/>
      <c r="DL960" s="651"/>
      <c r="DM960" s="651"/>
      <c r="DN960" s="651"/>
      <c r="DO960" s="651"/>
      <c r="DP960" s="651"/>
      <c r="DQ960" s="651"/>
      <c r="DR960" s="651"/>
      <c r="DS960" s="651"/>
      <c r="DT960" s="651"/>
      <c r="DU960" s="651"/>
      <c r="DV960" s="651"/>
      <c r="DW960" s="651"/>
      <c r="DX960" s="651"/>
      <c r="DY960" s="651"/>
    </row>
    <row r="961" ht="12.0" customHeight="1">
      <c r="A961" s="651"/>
      <c r="B961" s="651"/>
      <c r="C961" s="651"/>
      <c r="D961" s="651"/>
      <c r="E961" s="651"/>
      <c r="F961" s="651"/>
      <c r="G961" s="651"/>
      <c r="H961" s="651"/>
      <c r="I961" s="651"/>
      <c r="J961" s="651"/>
      <c r="K961" s="651"/>
      <c r="L961" s="651"/>
      <c r="M961" s="651"/>
      <c r="N961" s="651"/>
      <c r="O961" s="651"/>
      <c r="P961" s="651"/>
      <c r="Q961" s="651"/>
      <c r="R961" s="651"/>
      <c r="S961" s="651"/>
      <c r="T961" s="651"/>
      <c r="U961" s="651"/>
      <c r="V961" s="651"/>
      <c r="W961" s="651"/>
      <c r="X961" s="651"/>
      <c r="Y961" s="651"/>
      <c r="Z961" s="651"/>
      <c r="AA961" s="651"/>
      <c r="AB961" s="651"/>
      <c r="AC961" s="651"/>
      <c r="AD961" s="651"/>
      <c r="AE961" s="651"/>
      <c r="AF961" s="651"/>
      <c r="AG961" s="651"/>
      <c r="AH961" s="651"/>
      <c r="AI961" s="651"/>
      <c r="AJ961" s="651"/>
      <c r="AK961" s="651"/>
      <c r="AL961" s="651"/>
      <c r="AM961" s="651"/>
      <c r="AN961" s="651"/>
      <c r="AO961" s="651"/>
      <c r="AP961" s="651"/>
      <c r="AQ961" s="651"/>
      <c r="AR961" s="651"/>
      <c r="AS961" s="651"/>
      <c r="AT961" s="651"/>
      <c r="AU961" s="651"/>
      <c r="AV961" s="651"/>
      <c r="AW961" s="651"/>
      <c r="AX961" s="651"/>
      <c r="AY961" s="651"/>
      <c r="AZ961" s="651"/>
      <c r="BA961" s="651"/>
      <c r="BB961" s="651"/>
      <c r="BC961" s="651"/>
      <c r="BD961" s="651"/>
      <c r="BE961" s="651"/>
      <c r="BF961" s="651"/>
      <c r="BG961" s="651"/>
      <c r="BH961" s="651"/>
      <c r="BI961" s="651"/>
      <c r="BJ961" s="651"/>
      <c r="BK961" s="651"/>
      <c r="BL961" s="651"/>
      <c r="BM961" s="651"/>
      <c r="BN961" s="651"/>
      <c r="BO961" s="651"/>
      <c r="BP961" s="651"/>
      <c r="BQ961" s="651"/>
      <c r="BR961" s="651"/>
      <c r="BS961" s="651"/>
      <c r="BT961" s="651"/>
      <c r="BU961" s="651"/>
      <c r="BV961" s="651"/>
      <c r="BW961" s="651"/>
      <c r="BX961" s="651"/>
      <c r="BY961" s="651"/>
      <c r="BZ961" s="651"/>
      <c r="CA961" s="651"/>
      <c r="CB961" s="651"/>
      <c r="CC961" s="651"/>
      <c r="CD961" s="651"/>
      <c r="CE961" s="651"/>
      <c r="CF961" s="651"/>
      <c r="CG961" s="651"/>
      <c r="CH961" s="651"/>
      <c r="CI961" s="651"/>
      <c r="CJ961" s="651"/>
      <c r="CK961" s="651"/>
      <c r="CL961" s="651"/>
      <c r="CM961" s="651"/>
      <c r="CN961" s="651"/>
      <c r="CO961" s="651"/>
      <c r="CP961" s="651"/>
      <c r="CQ961" s="651"/>
      <c r="CR961" s="651"/>
      <c r="CS961" s="651"/>
      <c r="CT961" s="651"/>
      <c r="CU961" s="651"/>
      <c r="CV961" s="651"/>
      <c r="CW961" s="651"/>
      <c r="CX961" s="651"/>
      <c r="CY961" s="651"/>
      <c r="CZ961" s="651"/>
      <c r="DA961" s="651"/>
      <c r="DB961" s="651"/>
      <c r="DC961" s="651"/>
      <c r="DD961" s="651"/>
      <c r="DE961" s="651"/>
      <c r="DF961" s="651"/>
      <c r="DG961" s="651"/>
      <c r="DH961" s="651"/>
      <c r="DI961" s="651"/>
      <c r="DJ961" s="651"/>
      <c r="DK961" s="651"/>
      <c r="DL961" s="651"/>
      <c r="DM961" s="651"/>
      <c r="DN961" s="651"/>
      <c r="DO961" s="651"/>
      <c r="DP961" s="651"/>
      <c r="DQ961" s="651"/>
      <c r="DR961" s="651"/>
      <c r="DS961" s="651"/>
      <c r="DT961" s="651"/>
      <c r="DU961" s="651"/>
      <c r="DV961" s="651"/>
      <c r="DW961" s="651"/>
      <c r="DX961" s="651"/>
      <c r="DY961" s="651"/>
    </row>
    <row r="962" ht="12.0" customHeight="1">
      <c r="A962" s="651"/>
      <c r="B962" s="651"/>
      <c r="C962" s="651"/>
      <c r="D962" s="651"/>
      <c r="E962" s="651"/>
      <c r="F962" s="651"/>
      <c r="G962" s="651"/>
      <c r="H962" s="651"/>
      <c r="I962" s="651"/>
      <c r="J962" s="651"/>
      <c r="K962" s="651"/>
      <c r="L962" s="651"/>
      <c r="M962" s="651"/>
      <c r="N962" s="651"/>
      <c r="O962" s="651"/>
      <c r="P962" s="651"/>
      <c r="Q962" s="651"/>
      <c r="R962" s="651"/>
      <c r="S962" s="651"/>
      <c r="T962" s="651"/>
      <c r="U962" s="651"/>
      <c r="V962" s="651"/>
      <c r="W962" s="651"/>
      <c r="X962" s="651"/>
      <c r="Y962" s="651"/>
      <c r="Z962" s="651"/>
      <c r="AA962" s="651"/>
      <c r="AB962" s="651"/>
      <c r="AC962" s="651"/>
      <c r="AD962" s="651"/>
      <c r="AE962" s="651"/>
      <c r="AF962" s="651"/>
      <c r="AG962" s="651"/>
      <c r="AH962" s="651"/>
      <c r="AI962" s="651"/>
      <c r="AJ962" s="651"/>
      <c r="AK962" s="651"/>
      <c r="AL962" s="651"/>
      <c r="AM962" s="651"/>
      <c r="AN962" s="651"/>
      <c r="AO962" s="651"/>
      <c r="AP962" s="651"/>
      <c r="AQ962" s="651"/>
      <c r="AR962" s="651"/>
      <c r="AS962" s="651"/>
      <c r="AT962" s="651"/>
      <c r="AU962" s="651"/>
      <c r="AV962" s="651"/>
      <c r="AW962" s="651"/>
      <c r="AX962" s="651"/>
      <c r="AY962" s="651"/>
      <c r="AZ962" s="651"/>
      <c r="BA962" s="651"/>
      <c r="BB962" s="651"/>
      <c r="BC962" s="651"/>
      <c r="BD962" s="651"/>
      <c r="BE962" s="651"/>
      <c r="BF962" s="651"/>
      <c r="BG962" s="651"/>
      <c r="BH962" s="651"/>
      <c r="BI962" s="651"/>
      <c r="BJ962" s="651"/>
      <c r="BK962" s="651"/>
      <c r="BL962" s="651"/>
      <c r="BM962" s="651"/>
      <c r="BN962" s="651"/>
      <c r="BO962" s="651"/>
      <c r="BP962" s="651"/>
      <c r="BQ962" s="651"/>
      <c r="BR962" s="651"/>
      <c r="BS962" s="651"/>
      <c r="BT962" s="651"/>
      <c r="BU962" s="651"/>
      <c r="BV962" s="651"/>
      <c r="BW962" s="651"/>
      <c r="BX962" s="651"/>
      <c r="BY962" s="651"/>
      <c r="BZ962" s="651"/>
      <c r="CA962" s="651"/>
      <c r="CB962" s="651"/>
      <c r="CC962" s="651"/>
      <c r="CD962" s="651"/>
      <c r="CE962" s="651"/>
      <c r="CF962" s="651"/>
      <c r="CG962" s="651"/>
      <c r="CH962" s="651"/>
      <c r="CI962" s="651"/>
      <c r="CJ962" s="651"/>
      <c r="CK962" s="651"/>
      <c r="CL962" s="651"/>
      <c r="CM962" s="651"/>
      <c r="CN962" s="651"/>
      <c r="CO962" s="651"/>
      <c r="CP962" s="651"/>
      <c r="CQ962" s="651"/>
      <c r="CR962" s="651"/>
      <c r="CS962" s="651"/>
      <c r="CT962" s="651"/>
      <c r="CU962" s="651"/>
      <c r="CV962" s="651"/>
      <c r="CW962" s="651"/>
      <c r="CX962" s="651"/>
      <c r="CY962" s="651"/>
      <c r="CZ962" s="651"/>
      <c r="DA962" s="651"/>
      <c r="DB962" s="651"/>
      <c r="DC962" s="651"/>
      <c r="DD962" s="651"/>
      <c r="DE962" s="651"/>
      <c r="DF962" s="651"/>
      <c r="DG962" s="651"/>
      <c r="DH962" s="651"/>
      <c r="DI962" s="651"/>
      <c r="DJ962" s="651"/>
      <c r="DK962" s="651"/>
      <c r="DL962" s="651"/>
      <c r="DM962" s="651"/>
      <c r="DN962" s="651"/>
      <c r="DO962" s="651"/>
      <c r="DP962" s="651"/>
      <c r="DQ962" s="651"/>
      <c r="DR962" s="651"/>
      <c r="DS962" s="651"/>
      <c r="DT962" s="651"/>
      <c r="DU962" s="651"/>
      <c r="DV962" s="651"/>
      <c r="DW962" s="651"/>
      <c r="DX962" s="651"/>
      <c r="DY962" s="651"/>
    </row>
    <row r="963" ht="12.0" customHeight="1">
      <c r="A963" s="651"/>
      <c r="B963" s="651"/>
      <c r="C963" s="651"/>
      <c r="D963" s="651"/>
      <c r="E963" s="651"/>
      <c r="F963" s="651"/>
      <c r="G963" s="651"/>
      <c r="H963" s="651"/>
      <c r="I963" s="651"/>
      <c r="J963" s="651"/>
      <c r="K963" s="651"/>
      <c r="L963" s="651"/>
      <c r="M963" s="651"/>
      <c r="N963" s="651"/>
      <c r="O963" s="651"/>
      <c r="P963" s="651"/>
      <c r="Q963" s="651"/>
      <c r="R963" s="651"/>
      <c r="S963" s="651"/>
      <c r="T963" s="651"/>
      <c r="U963" s="651"/>
      <c r="V963" s="651"/>
      <c r="W963" s="651"/>
      <c r="X963" s="651"/>
      <c r="Y963" s="651"/>
      <c r="Z963" s="651"/>
      <c r="AA963" s="651"/>
      <c r="AB963" s="651"/>
      <c r="AC963" s="651"/>
      <c r="AD963" s="651"/>
      <c r="AE963" s="651"/>
      <c r="AF963" s="651"/>
      <c r="AG963" s="651"/>
      <c r="AH963" s="651"/>
      <c r="AI963" s="651"/>
      <c r="AJ963" s="651"/>
      <c r="AK963" s="651"/>
      <c r="AL963" s="651"/>
      <c r="AM963" s="651"/>
      <c r="AN963" s="651"/>
      <c r="AO963" s="651"/>
      <c r="AP963" s="651"/>
      <c r="AQ963" s="651"/>
      <c r="AR963" s="651"/>
      <c r="AS963" s="651"/>
      <c r="AT963" s="651"/>
      <c r="AU963" s="651"/>
      <c r="AV963" s="651"/>
      <c r="AW963" s="651"/>
      <c r="AX963" s="651"/>
      <c r="AY963" s="651"/>
      <c r="AZ963" s="651"/>
      <c r="BA963" s="651"/>
      <c r="BB963" s="651"/>
      <c r="BC963" s="651"/>
      <c r="BD963" s="651"/>
      <c r="BE963" s="651"/>
      <c r="BF963" s="651"/>
      <c r="BG963" s="651"/>
      <c r="BH963" s="651"/>
      <c r="BI963" s="651"/>
      <c r="BJ963" s="651"/>
      <c r="BK963" s="651"/>
      <c r="BL963" s="651"/>
      <c r="BM963" s="651"/>
      <c r="BN963" s="651"/>
      <c r="BO963" s="651"/>
      <c r="BP963" s="651"/>
      <c r="BQ963" s="651"/>
      <c r="BR963" s="651"/>
      <c r="BS963" s="651"/>
      <c r="BT963" s="651"/>
      <c r="BU963" s="651"/>
      <c r="BV963" s="651"/>
      <c r="BW963" s="651"/>
      <c r="BX963" s="651"/>
      <c r="BY963" s="651"/>
      <c r="BZ963" s="651"/>
      <c r="CA963" s="651"/>
      <c r="CB963" s="651"/>
      <c r="CC963" s="651"/>
      <c r="CD963" s="651"/>
      <c r="CE963" s="651"/>
      <c r="CF963" s="651"/>
      <c r="CG963" s="651"/>
      <c r="CH963" s="651"/>
      <c r="CI963" s="651"/>
      <c r="CJ963" s="651"/>
      <c r="CK963" s="651"/>
      <c r="CL963" s="651"/>
      <c r="CM963" s="651"/>
      <c r="CN963" s="651"/>
      <c r="CO963" s="651"/>
      <c r="CP963" s="651"/>
      <c r="CQ963" s="651"/>
      <c r="CR963" s="651"/>
      <c r="CS963" s="651"/>
      <c r="CT963" s="651"/>
      <c r="CU963" s="651"/>
      <c r="CV963" s="651"/>
      <c r="CW963" s="651"/>
      <c r="CX963" s="651"/>
      <c r="CY963" s="651"/>
      <c r="CZ963" s="651"/>
      <c r="DA963" s="651"/>
      <c r="DB963" s="651"/>
      <c r="DC963" s="651"/>
      <c r="DD963" s="651"/>
      <c r="DE963" s="651"/>
      <c r="DF963" s="651"/>
      <c r="DG963" s="651"/>
      <c r="DH963" s="651"/>
      <c r="DI963" s="651"/>
      <c r="DJ963" s="651"/>
      <c r="DK963" s="651"/>
      <c r="DL963" s="651"/>
      <c r="DM963" s="651"/>
      <c r="DN963" s="651"/>
      <c r="DO963" s="651"/>
      <c r="DP963" s="651"/>
      <c r="DQ963" s="651"/>
      <c r="DR963" s="651"/>
      <c r="DS963" s="651"/>
      <c r="DT963" s="651"/>
      <c r="DU963" s="651"/>
      <c r="DV963" s="651"/>
      <c r="DW963" s="651"/>
      <c r="DX963" s="651"/>
      <c r="DY963" s="651"/>
    </row>
    <row r="964" ht="12.0" customHeight="1">
      <c r="A964" s="651"/>
      <c r="B964" s="651"/>
      <c r="C964" s="651"/>
      <c r="D964" s="651"/>
      <c r="E964" s="651"/>
      <c r="F964" s="651"/>
      <c r="G964" s="651"/>
      <c r="H964" s="651"/>
      <c r="I964" s="651"/>
      <c r="J964" s="651"/>
      <c r="K964" s="651"/>
      <c r="L964" s="651"/>
      <c r="M964" s="651"/>
      <c r="N964" s="651"/>
      <c r="O964" s="651"/>
      <c r="P964" s="651"/>
      <c r="Q964" s="651"/>
      <c r="R964" s="651"/>
      <c r="S964" s="651"/>
      <c r="T964" s="651"/>
      <c r="U964" s="651"/>
      <c r="V964" s="651"/>
      <c r="W964" s="651"/>
      <c r="X964" s="651"/>
      <c r="Y964" s="651"/>
      <c r="Z964" s="651"/>
      <c r="AA964" s="651"/>
      <c r="AB964" s="651"/>
      <c r="AC964" s="651"/>
      <c r="AD964" s="651"/>
      <c r="AE964" s="651"/>
      <c r="AF964" s="651"/>
      <c r="AG964" s="651"/>
      <c r="AH964" s="651"/>
      <c r="AI964" s="651"/>
      <c r="AJ964" s="651"/>
      <c r="AK964" s="651"/>
      <c r="AL964" s="651"/>
      <c r="AM964" s="651"/>
      <c r="AN964" s="651"/>
      <c r="AO964" s="651"/>
      <c r="AP964" s="651"/>
      <c r="AQ964" s="651"/>
      <c r="AR964" s="651"/>
      <c r="AS964" s="651"/>
      <c r="AT964" s="651"/>
      <c r="AU964" s="651"/>
      <c r="AV964" s="651"/>
      <c r="AW964" s="651"/>
      <c r="AX964" s="651"/>
      <c r="AY964" s="651"/>
      <c r="AZ964" s="651"/>
      <c r="BA964" s="651"/>
      <c r="BB964" s="651"/>
      <c r="BC964" s="651"/>
      <c r="BD964" s="651"/>
      <c r="BE964" s="651"/>
      <c r="BF964" s="651"/>
      <c r="BG964" s="651"/>
      <c r="BH964" s="651"/>
      <c r="BI964" s="651"/>
      <c r="BJ964" s="651"/>
      <c r="BK964" s="651"/>
      <c r="BL964" s="651"/>
      <c r="BM964" s="651"/>
      <c r="BN964" s="651"/>
      <c r="BO964" s="651"/>
      <c r="BP964" s="651"/>
      <c r="BQ964" s="651"/>
      <c r="BR964" s="651"/>
      <c r="BS964" s="651"/>
      <c r="BT964" s="651"/>
      <c r="BU964" s="651"/>
      <c r="BV964" s="651"/>
      <c r="BW964" s="651"/>
      <c r="BX964" s="651"/>
      <c r="BY964" s="651"/>
      <c r="BZ964" s="651"/>
      <c r="CA964" s="651"/>
      <c r="CB964" s="651"/>
      <c r="CC964" s="651"/>
      <c r="CD964" s="651"/>
      <c r="CE964" s="651"/>
      <c r="CF964" s="651"/>
      <c r="CG964" s="651"/>
      <c r="CH964" s="651"/>
      <c r="CI964" s="651"/>
      <c r="CJ964" s="651"/>
      <c r="CK964" s="651"/>
      <c r="CL964" s="651"/>
      <c r="CM964" s="651"/>
      <c r="CN964" s="651"/>
      <c r="CO964" s="651"/>
      <c r="CP964" s="651"/>
      <c r="CQ964" s="651"/>
      <c r="CR964" s="651"/>
      <c r="CS964" s="651"/>
      <c r="CT964" s="651"/>
      <c r="CU964" s="651"/>
      <c r="CV964" s="651"/>
      <c r="CW964" s="651"/>
      <c r="CX964" s="651"/>
      <c r="CY964" s="651"/>
      <c r="CZ964" s="651"/>
      <c r="DA964" s="651"/>
      <c r="DB964" s="651"/>
      <c r="DC964" s="651"/>
      <c r="DD964" s="651"/>
      <c r="DE964" s="651"/>
      <c r="DF964" s="651"/>
      <c r="DG964" s="651"/>
      <c r="DH964" s="651"/>
      <c r="DI964" s="651"/>
      <c r="DJ964" s="651"/>
      <c r="DK964" s="651"/>
      <c r="DL964" s="651"/>
      <c r="DM964" s="651"/>
      <c r="DN964" s="651"/>
      <c r="DO964" s="651"/>
      <c r="DP964" s="651"/>
      <c r="DQ964" s="651"/>
      <c r="DR964" s="651"/>
      <c r="DS964" s="651"/>
      <c r="DT964" s="651"/>
      <c r="DU964" s="651"/>
      <c r="DV964" s="651"/>
      <c r="DW964" s="651"/>
      <c r="DX964" s="651"/>
      <c r="DY964" s="651"/>
    </row>
    <row r="965" ht="12.0" customHeight="1">
      <c r="A965" s="651"/>
      <c r="B965" s="651"/>
      <c r="C965" s="651"/>
      <c r="D965" s="651"/>
      <c r="E965" s="651"/>
      <c r="F965" s="651"/>
      <c r="G965" s="651"/>
      <c r="H965" s="651"/>
      <c r="I965" s="651"/>
      <c r="J965" s="651"/>
      <c r="K965" s="651"/>
      <c r="L965" s="651"/>
      <c r="M965" s="651"/>
      <c r="N965" s="651"/>
      <c r="O965" s="651"/>
      <c r="P965" s="651"/>
      <c r="Q965" s="651"/>
      <c r="R965" s="651"/>
      <c r="S965" s="651"/>
      <c r="T965" s="651"/>
      <c r="U965" s="651"/>
      <c r="V965" s="651"/>
      <c r="W965" s="651"/>
      <c r="X965" s="651"/>
      <c r="Y965" s="651"/>
      <c r="Z965" s="651"/>
      <c r="AA965" s="651"/>
      <c r="AB965" s="651"/>
      <c r="AC965" s="651"/>
      <c r="AD965" s="651"/>
      <c r="AE965" s="651"/>
      <c r="AF965" s="651"/>
      <c r="AG965" s="651"/>
      <c r="AH965" s="651"/>
      <c r="AI965" s="651"/>
      <c r="AJ965" s="651"/>
      <c r="AK965" s="651"/>
      <c r="AL965" s="651"/>
      <c r="AM965" s="651"/>
      <c r="AN965" s="651"/>
      <c r="AO965" s="651"/>
      <c r="AP965" s="651"/>
      <c r="AQ965" s="651"/>
      <c r="AR965" s="651"/>
      <c r="AS965" s="651"/>
      <c r="AT965" s="651"/>
      <c r="AU965" s="651"/>
      <c r="AV965" s="651"/>
      <c r="AW965" s="651"/>
      <c r="AX965" s="651"/>
      <c r="AY965" s="651"/>
      <c r="AZ965" s="651"/>
      <c r="BA965" s="651"/>
      <c r="BB965" s="651"/>
      <c r="BC965" s="651"/>
      <c r="BD965" s="651"/>
      <c r="BE965" s="651"/>
      <c r="BF965" s="651"/>
      <c r="BG965" s="651"/>
      <c r="BH965" s="651"/>
      <c r="BI965" s="651"/>
      <c r="BJ965" s="651"/>
      <c r="BK965" s="651"/>
      <c r="BL965" s="651"/>
      <c r="BM965" s="651"/>
      <c r="BN965" s="651"/>
      <c r="BO965" s="651"/>
      <c r="BP965" s="651"/>
      <c r="BQ965" s="651"/>
      <c r="BR965" s="651"/>
      <c r="BS965" s="651"/>
      <c r="BT965" s="651"/>
      <c r="BU965" s="651"/>
      <c r="BV965" s="651"/>
      <c r="BW965" s="651"/>
      <c r="BX965" s="651"/>
      <c r="BY965" s="651"/>
      <c r="BZ965" s="651"/>
      <c r="CA965" s="651"/>
      <c r="CB965" s="651"/>
      <c r="CC965" s="651"/>
      <c r="CD965" s="651"/>
      <c r="CE965" s="651"/>
      <c r="CF965" s="651"/>
      <c r="CG965" s="651"/>
      <c r="CH965" s="651"/>
      <c r="CI965" s="651"/>
      <c r="CJ965" s="651"/>
      <c r="CK965" s="651"/>
      <c r="CL965" s="651"/>
      <c r="CM965" s="651"/>
      <c r="CN965" s="651"/>
      <c r="CO965" s="651"/>
      <c r="CP965" s="651"/>
      <c r="CQ965" s="651"/>
      <c r="CR965" s="651"/>
      <c r="CS965" s="651"/>
      <c r="CT965" s="651"/>
      <c r="CU965" s="651"/>
      <c r="CV965" s="651"/>
      <c r="CW965" s="651"/>
      <c r="CX965" s="651"/>
      <c r="CY965" s="651"/>
      <c r="CZ965" s="651"/>
      <c r="DA965" s="651"/>
      <c r="DB965" s="651"/>
      <c r="DC965" s="651"/>
      <c r="DD965" s="651"/>
      <c r="DE965" s="651"/>
      <c r="DF965" s="651"/>
      <c r="DG965" s="651"/>
      <c r="DH965" s="651"/>
      <c r="DI965" s="651"/>
      <c r="DJ965" s="651"/>
      <c r="DK965" s="651"/>
      <c r="DL965" s="651"/>
      <c r="DM965" s="651"/>
      <c r="DN965" s="651"/>
      <c r="DO965" s="651"/>
      <c r="DP965" s="651"/>
      <c r="DQ965" s="651"/>
      <c r="DR965" s="651"/>
      <c r="DS965" s="651"/>
      <c r="DT965" s="651"/>
      <c r="DU965" s="651"/>
      <c r="DV965" s="651"/>
      <c r="DW965" s="651"/>
      <c r="DX965" s="651"/>
      <c r="DY965" s="651"/>
    </row>
    <row r="966" ht="12.0" customHeight="1">
      <c r="A966" s="651"/>
      <c r="B966" s="651"/>
      <c r="C966" s="651"/>
      <c r="D966" s="651"/>
      <c r="E966" s="651"/>
      <c r="F966" s="651"/>
      <c r="G966" s="651"/>
      <c r="H966" s="651"/>
      <c r="I966" s="651"/>
      <c r="J966" s="651"/>
      <c r="K966" s="651"/>
      <c r="L966" s="651"/>
      <c r="M966" s="651"/>
      <c r="N966" s="651"/>
      <c r="O966" s="651"/>
      <c r="P966" s="651"/>
      <c r="Q966" s="651"/>
      <c r="R966" s="651"/>
      <c r="S966" s="651"/>
      <c r="T966" s="651"/>
      <c r="U966" s="651"/>
      <c r="V966" s="651"/>
      <c r="W966" s="651"/>
      <c r="X966" s="651"/>
      <c r="Y966" s="651"/>
      <c r="Z966" s="651"/>
      <c r="AA966" s="651"/>
      <c r="AB966" s="651"/>
      <c r="AC966" s="651"/>
      <c r="AD966" s="651"/>
      <c r="AE966" s="651"/>
      <c r="AF966" s="651"/>
      <c r="AG966" s="651"/>
      <c r="AH966" s="651"/>
      <c r="AI966" s="651"/>
      <c r="AJ966" s="651"/>
      <c r="AK966" s="651"/>
      <c r="AL966" s="651"/>
      <c r="AM966" s="651"/>
      <c r="AN966" s="651"/>
      <c r="AO966" s="651"/>
      <c r="AP966" s="651"/>
      <c r="AQ966" s="651"/>
      <c r="AR966" s="651"/>
      <c r="AS966" s="651"/>
      <c r="AT966" s="651"/>
      <c r="AU966" s="651"/>
      <c r="AV966" s="651"/>
      <c r="AW966" s="651"/>
      <c r="AX966" s="651"/>
      <c r="AY966" s="651"/>
      <c r="AZ966" s="651"/>
      <c r="BA966" s="651"/>
      <c r="BB966" s="651"/>
      <c r="BC966" s="651"/>
      <c r="BD966" s="651"/>
      <c r="BE966" s="651"/>
      <c r="BF966" s="651"/>
      <c r="BG966" s="651"/>
      <c r="BH966" s="651"/>
      <c r="BI966" s="651"/>
      <c r="BJ966" s="651"/>
      <c r="BK966" s="651"/>
      <c r="BL966" s="651"/>
      <c r="BM966" s="651"/>
      <c r="BN966" s="651"/>
      <c r="BO966" s="651"/>
      <c r="BP966" s="651"/>
      <c r="BQ966" s="651"/>
      <c r="BR966" s="651"/>
      <c r="BS966" s="651"/>
      <c r="BT966" s="651"/>
      <c r="BU966" s="651"/>
      <c r="BV966" s="651"/>
      <c r="BW966" s="651"/>
      <c r="BX966" s="651"/>
      <c r="BY966" s="651"/>
      <c r="BZ966" s="651"/>
      <c r="CA966" s="651"/>
      <c r="CB966" s="651"/>
      <c r="CC966" s="651"/>
      <c r="CD966" s="651"/>
      <c r="CE966" s="651"/>
      <c r="CF966" s="651"/>
      <c r="CG966" s="651"/>
      <c r="CH966" s="651"/>
      <c r="CI966" s="651"/>
      <c r="CJ966" s="651"/>
      <c r="CK966" s="651"/>
      <c r="CL966" s="651"/>
      <c r="CM966" s="651"/>
      <c r="CN966" s="651"/>
      <c r="CO966" s="651"/>
      <c r="CP966" s="651"/>
      <c r="CQ966" s="651"/>
      <c r="CR966" s="651"/>
      <c r="CS966" s="651"/>
      <c r="CT966" s="651"/>
      <c r="CU966" s="651"/>
      <c r="CV966" s="651"/>
      <c r="CW966" s="651"/>
      <c r="CX966" s="651"/>
      <c r="CY966" s="651"/>
      <c r="CZ966" s="651"/>
      <c r="DA966" s="651"/>
      <c r="DB966" s="651"/>
      <c r="DC966" s="651"/>
      <c r="DD966" s="651"/>
      <c r="DE966" s="651"/>
      <c r="DF966" s="651"/>
      <c r="DG966" s="651"/>
      <c r="DH966" s="651"/>
      <c r="DI966" s="651"/>
      <c r="DJ966" s="651"/>
      <c r="DK966" s="651"/>
      <c r="DL966" s="651"/>
      <c r="DM966" s="651"/>
      <c r="DN966" s="651"/>
      <c r="DO966" s="651"/>
      <c r="DP966" s="651"/>
      <c r="DQ966" s="651"/>
      <c r="DR966" s="651"/>
      <c r="DS966" s="651"/>
      <c r="DT966" s="651"/>
      <c r="DU966" s="651"/>
      <c r="DV966" s="651"/>
      <c r="DW966" s="651"/>
      <c r="DX966" s="651"/>
      <c r="DY966" s="651"/>
    </row>
    <row r="967" ht="12.0" customHeight="1">
      <c r="A967" s="651"/>
      <c r="B967" s="651"/>
      <c r="C967" s="651"/>
      <c r="D967" s="651"/>
      <c r="E967" s="651"/>
      <c r="F967" s="651"/>
      <c r="G967" s="651"/>
      <c r="H967" s="651"/>
      <c r="I967" s="651"/>
      <c r="J967" s="651"/>
      <c r="K967" s="651"/>
      <c r="L967" s="651"/>
      <c r="M967" s="651"/>
      <c r="N967" s="651"/>
      <c r="O967" s="651"/>
      <c r="P967" s="651"/>
      <c r="Q967" s="651"/>
      <c r="R967" s="651"/>
      <c r="S967" s="651"/>
      <c r="T967" s="651"/>
      <c r="U967" s="651"/>
      <c r="V967" s="651"/>
      <c r="W967" s="651"/>
      <c r="X967" s="651"/>
      <c r="Y967" s="651"/>
      <c r="Z967" s="651"/>
      <c r="AA967" s="651"/>
      <c r="AB967" s="651"/>
      <c r="AC967" s="651"/>
      <c r="AD967" s="651"/>
      <c r="AE967" s="651"/>
      <c r="AF967" s="651"/>
      <c r="AG967" s="651"/>
      <c r="AH967" s="651"/>
      <c r="AI967" s="651"/>
      <c r="AJ967" s="651"/>
      <c r="AK967" s="651"/>
      <c r="AL967" s="651"/>
      <c r="AM967" s="651"/>
      <c r="AN967" s="651"/>
      <c r="AO967" s="651"/>
      <c r="AP967" s="651"/>
      <c r="AQ967" s="651"/>
      <c r="AR967" s="651"/>
      <c r="AS967" s="651"/>
      <c r="AT967" s="651"/>
      <c r="AU967" s="651"/>
      <c r="AV967" s="651"/>
      <c r="AW967" s="651"/>
      <c r="AX967" s="651"/>
      <c r="AY967" s="651"/>
      <c r="AZ967" s="651"/>
      <c r="BA967" s="651"/>
      <c r="BB967" s="651"/>
      <c r="BC967" s="651"/>
      <c r="BD967" s="651"/>
      <c r="BE967" s="651"/>
      <c r="BF967" s="651"/>
      <c r="BG967" s="651"/>
      <c r="BH967" s="651"/>
      <c r="BI967" s="651"/>
      <c r="BJ967" s="651"/>
      <c r="BK967" s="651"/>
      <c r="BL967" s="651"/>
      <c r="BM967" s="651"/>
      <c r="BN967" s="651"/>
      <c r="BO967" s="651"/>
      <c r="BP967" s="651"/>
      <c r="BQ967" s="651"/>
      <c r="BR967" s="651"/>
      <c r="BS967" s="651"/>
      <c r="BT967" s="651"/>
      <c r="BU967" s="651"/>
      <c r="BV967" s="651"/>
      <c r="BW967" s="651"/>
      <c r="BX967" s="651"/>
      <c r="BY967" s="651"/>
      <c r="BZ967" s="651"/>
      <c r="CA967" s="651"/>
      <c r="CB967" s="651"/>
      <c r="CC967" s="651"/>
      <c r="CD967" s="651"/>
      <c r="CE967" s="651"/>
      <c r="CF967" s="651"/>
      <c r="CG967" s="651"/>
      <c r="CH967" s="651"/>
      <c r="CI967" s="651"/>
      <c r="CJ967" s="651"/>
      <c r="CK967" s="651"/>
      <c r="CL967" s="651"/>
      <c r="CM967" s="651"/>
      <c r="CN967" s="651"/>
      <c r="CO967" s="651"/>
      <c r="CP967" s="651"/>
      <c r="CQ967" s="651"/>
      <c r="CR967" s="651"/>
      <c r="CS967" s="651"/>
      <c r="CT967" s="651"/>
      <c r="CU967" s="651"/>
      <c r="CV967" s="651"/>
      <c r="CW967" s="651"/>
      <c r="CX967" s="651"/>
      <c r="CY967" s="651"/>
      <c r="CZ967" s="651"/>
      <c r="DA967" s="651"/>
      <c r="DB967" s="651"/>
      <c r="DC967" s="651"/>
      <c r="DD967" s="651"/>
      <c r="DE967" s="651"/>
      <c r="DF967" s="651"/>
      <c r="DG967" s="651"/>
      <c r="DH967" s="651"/>
      <c r="DI967" s="651"/>
      <c r="DJ967" s="651"/>
      <c r="DK967" s="651"/>
      <c r="DL967" s="651"/>
      <c r="DM967" s="651"/>
      <c r="DN967" s="651"/>
      <c r="DO967" s="651"/>
      <c r="DP967" s="651"/>
      <c r="DQ967" s="651"/>
      <c r="DR967" s="651"/>
      <c r="DS967" s="651"/>
      <c r="DT967" s="651"/>
      <c r="DU967" s="651"/>
      <c r="DV967" s="651"/>
      <c r="DW967" s="651"/>
      <c r="DX967" s="651"/>
      <c r="DY967" s="651"/>
    </row>
    <row r="968" ht="12.0" customHeight="1">
      <c r="A968" s="651"/>
      <c r="B968" s="651"/>
      <c r="C968" s="651"/>
      <c r="D968" s="651"/>
      <c r="E968" s="651"/>
      <c r="F968" s="651"/>
      <c r="G968" s="651"/>
      <c r="H968" s="651"/>
      <c r="I968" s="651"/>
      <c r="J968" s="651"/>
      <c r="K968" s="651"/>
      <c r="L968" s="651"/>
      <c r="M968" s="651"/>
      <c r="N968" s="651"/>
      <c r="O968" s="651"/>
      <c r="P968" s="651"/>
      <c r="Q968" s="651"/>
      <c r="R968" s="651"/>
      <c r="S968" s="651"/>
      <c r="T968" s="651"/>
      <c r="U968" s="651"/>
      <c r="V968" s="651"/>
      <c r="W968" s="651"/>
      <c r="X968" s="651"/>
      <c r="Y968" s="651"/>
      <c r="Z968" s="651"/>
      <c r="AA968" s="651"/>
      <c r="AB968" s="651"/>
      <c r="AC968" s="651"/>
      <c r="AD968" s="651"/>
      <c r="AE968" s="651"/>
      <c r="AF968" s="651"/>
      <c r="AG968" s="651"/>
      <c r="AH968" s="651"/>
      <c r="AI968" s="651"/>
      <c r="AJ968" s="651"/>
      <c r="AK968" s="651"/>
      <c r="AL968" s="651"/>
      <c r="AM968" s="651"/>
      <c r="AN968" s="651"/>
      <c r="AO968" s="651"/>
      <c r="AP968" s="651"/>
      <c r="AQ968" s="651"/>
      <c r="AR968" s="651"/>
      <c r="AS968" s="651"/>
      <c r="AT968" s="651"/>
      <c r="AU968" s="651"/>
      <c r="AV968" s="651"/>
      <c r="AW968" s="651"/>
      <c r="AX968" s="651"/>
      <c r="AY968" s="651"/>
      <c r="AZ968" s="651"/>
      <c r="BA968" s="651"/>
      <c r="BB968" s="651"/>
      <c r="BC968" s="651"/>
      <c r="BD968" s="651"/>
      <c r="BE968" s="651"/>
      <c r="BF968" s="651"/>
      <c r="BG968" s="651"/>
      <c r="BH968" s="651"/>
      <c r="BI968" s="651"/>
      <c r="BJ968" s="651"/>
      <c r="BK968" s="651"/>
      <c r="BL968" s="651"/>
      <c r="BM968" s="651"/>
      <c r="BN968" s="651"/>
      <c r="BO968" s="651"/>
      <c r="BP968" s="651"/>
      <c r="BQ968" s="651"/>
      <c r="BR968" s="651"/>
      <c r="BS968" s="651"/>
      <c r="BT968" s="651"/>
      <c r="BU968" s="651"/>
      <c r="BV968" s="651"/>
      <c r="BW968" s="651"/>
      <c r="BX968" s="651"/>
      <c r="BY968" s="651"/>
      <c r="BZ968" s="651"/>
      <c r="CA968" s="651"/>
      <c r="CB968" s="651"/>
      <c r="CC968" s="651"/>
      <c r="CD968" s="651"/>
      <c r="CE968" s="651"/>
      <c r="CF968" s="651"/>
      <c r="CG968" s="651"/>
      <c r="CH968" s="651"/>
      <c r="CI968" s="651"/>
      <c r="CJ968" s="651"/>
      <c r="CK968" s="651"/>
      <c r="CL968" s="651"/>
      <c r="CM968" s="651"/>
      <c r="CN968" s="651"/>
      <c r="CO968" s="651"/>
      <c r="CP968" s="651"/>
      <c r="CQ968" s="651"/>
      <c r="CR968" s="651"/>
      <c r="CS968" s="651"/>
      <c r="CT968" s="651"/>
      <c r="CU968" s="651"/>
      <c r="CV968" s="651"/>
      <c r="CW968" s="651"/>
      <c r="CX968" s="651"/>
      <c r="CY968" s="651"/>
      <c r="CZ968" s="651"/>
      <c r="DA968" s="651"/>
      <c r="DB968" s="651"/>
      <c r="DC968" s="651"/>
      <c r="DD968" s="651"/>
      <c r="DE968" s="651"/>
      <c r="DF968" s="651"/>
      <c r="DG968" s="651"/>
      <c r="DH968" s="651"/>
      <c r="DI968" s="651"/>
      <c r="DJ968" s="651"/>
      <c r="DK968" s="651"/>
      <c r="DL968" s="651"/>
      <c r="DM968" s="651"/>
      <c r="DN968" s="651"/>
      <c r="DO968" s="651"/>
      <c r="DP968" s="651"/>
      <c r="DQ968" s="651"/>
      <c r="DR968" s="651"/>
      <c r="DS968" s="651"/>
      <c r="DT968" s="651"/>
      <c r="DU968" s="651"/>
      <c r="DV968" s="651"/>
      <c r="DW968" s="651"/>
      <c r="DX968" s="651"/>
      <c r="DY968" s="651"/>
    </row>
    <row r="969" ht="12.0" customHeight="1">
      <c r="A969" s="651"/>
      <c r="B969" s="651"/>
      <c r="C969" s="651"/>
      <c r="D969" s="651"/>
      <c r="E969" s="651"/>
      <c r="F969" s="651"/>
      <c r="G969" s="651"/>
      <c r="H969" s="651"/>
      <c r="I969" s="651"/>
      <c r="J969" s="651"/>
      <c r="K969" s="651"/>
      <c r="L969" s="651"/>
      <c r="M969" s="651"/>
      <c r="N969" s="651"/>
      <c r="O969" s="651"/>
      <c r="P969" s="651"/>
      <c r="Q969" s="651"/>
      <c r="R969" s="651"/>
      <c r="S969" s="651"/>
      <c r="T969" s="651"/>
      <c r="U969" s="651"/>
      <c r="V969" s="651"/>
      <c r="W969" s="651"/>
      <c r="X969" s="651"/>
      <c r="Y969" s="651"/>
      <c r="Z969" s="651"/>
      <c r="AA969" s="651"/>
      <c r="AB969" s="651"/>
      <c r="AC969" s="651"/>
      <c r="AD969" s="651"/>
      <c r="AE969" s="651"/>
      <c r="AF969" s="651"/>
      <c r="AG969" s="651"/>
      <c r="AH969" s="651"/>
      <c r="AI969" s="651"/>
      <c r="AJ969" s="651"/>
      <c r="AK969" s="651"/>
      <c r="AL969" s="651"/>
      <c r="AM969" s="651"/>
      <c r="AN969" s="651"/>
      <c r="AO969" s="651"/>
      <c r="AP969" s="651"/>
      <c r="AQ969" s="651"/>
      <c r="AR969" s="651"/>
      <c r="AS969" s="651"/>
      <c r="AT969" s="651"/>
      <c r="AU969" s="651"/>
      <c r="AV969" s="651"/>
      <c r="AW969" s="651"/>
      <c r="AX969" s="651"/>
      <c r="AY969" s="651"/>
      <c r="AZ969" s="651"/>
      <c r="BA969" s="651"/>
      <c r="BB969" s="651"/>
      <c r="BC969" s="651"/>
      <c r="BD969" s="651"/>
      <c r="BE969" s="651"/>
      <c r="BF969" s="651"/>
      <c r="BG969" s="651"/>
      <c r="BH969" s="651"/>
      <c r="BI969" s="651"/>
      <c r="BJ969" s="651"/>
      <c r="BK969" s="651"/>
      <c r="BL969" s="651"/>
      <c r="BM969" s="651"/>
      <c r="BN969" s="651"/>
      <c r="BO969" s="651"/>
      <c r="BP969" s="651"/>
      <c r="BQ969" s="651"/>
      <c r="BR969" s="651"/>
      <c r="BS969" s="651"/>
      <c r="BT969" s="651"/>
      <c r="BU969" s="651"/>
      <c r="BV969" s="651"/>
      <c r="BW969" s="651"/>
      <c r="BX969" s="651"/>
      <c r="BY969" s="651"/>
      <c r="BZ969" s="651"/>
      <c r="CA969" s="651"/>
      <c r="CB969" s="651"/>
      <c r="CC969" s="651"/>
      <c r="CD969" s="651"/>
      <c r="CE969" s="651"/>
      <c r="CF969" s="651"/>
      <c r="CG969" s="651"/>
      <c r="CH969" s="651"/>
      <c r="CI969" s="651"/>
      <c r="CJ969" s="651"/>
      <c r="CK969" s="651"/>
      <c r="CL969" s="651"/>
      <c r="CM969" s="651"/>
      <c r="CN969" s="651"/>
      <c r="CO969" s="651"/>
      <c r="CP969" s="651"/>
      <c r="CQ969" s="651"/>
      <c r="CR969" s="651"/>
      <c r="CS969" s="651"/>
      <c r="CT969" s="651"/>
      <c r="CU969" s="651"/>
      <c r="CV969" s="651"/>
      <c r="CW969" s="651"/>
      <c r="CX969" s="651"/>
      <c r="CY969" s="651"/>
      <c r="CZ969" s="651"/>
      <c r="DA969" s="651"/>
      <c r="DB969" s="651"/>
      <c r="DC969" s="651"/>
      <c r="DD969" s="651"/>
      <c r="DE969" s="651"/>
      <c r="DF969" s="651"/>
      <c r="DG969" s="651"/>
      <c r="DH969" s="651"/>
      <c r="DI969" s="651"/>
      <c r="DJ969" s="651"/>
      <c r="DK969" s="651"/>
      <c r="DL969" s="651"/>
      <c r="DM969" s="651"/>
      <c r="DN969" s="651"/>
      <c r="DO969" s="651"/>
      <c r="DP969" s="651"/>
      <c r="DQ969" s="651"/>
      <c r="DR969" s="651"/>
      <c r="DS969" s="651"/>
      <c r="DT969" s="651"/>
      <c r="DU969" s="651"/>
      <c r="DV969" s="651"/>
      <c r="DW969" s="651"/>
      <c r="DX969" s="651"/>
      <c r="DY969" s="651"/>
    </row>
    <row r="970" ht="12.0" customHeight="1">
      <c r="A970" s="651"/>
      <c r="B970" s="651"/>
      <c r="C970" s="651"/>
      <c r="D970" s="651"/>
      <c r="E970" s="651"/>
      <c r="F970" s="651"/>
      <c r="G970" s="651"/>
      <c r="H970" s="651"/>
      <c r="I970" s="651"/>
      <c r="J970" s="651"/>
      <c r="K970" s="651"/>
      <c r="L970" s="651"/>
      <c r="M970" s="651"/>
      <c r="N970" s="651"/>
      <c r="O970" s="651"/>
      <c r="P970" s="651"/>
      <c r="Q970" s="651"/>
      <c r="R970" s="651"/>
      <c r="S970" s="651"/>
      <c r="T970" s="651"/>
      <c r="U970" s="651"/>
      <c r="V970" s="651"/>
      <c r="W970" s="651"/>
      <c r="X970" s="651"/>
      <c r="Y970" s="651"/>
      <c r="Z970" s="651"/>
      <c r="AA970" s="651"/>
      <c r="AB970" s="651"/>
      <c r="AC970" s="651"/>
      <c r="AD970" s="651"/>
      <c r="AE970" s="651"/>
      <c r="AF970" s="651"/>
      <c r="AG970" s="651"/>
      <c r="AH970" s="651"/>
      <c r="AI970" s="651"/>
      <c r="AJ970" s="651"/>
      <c r="AK970" s="651"/>
      <c r="AL970" s="651"/>
      <c r="AM970" s="651"/>
      <c r="AN970" s="651"/>
      <c r="AO970" s="651"/>
      <c r="AP970" s="651"/>
      <c r="AQ970" s="651"/>
      <c r="AR970" s="651"/>
      <c r="AS970" s="651"/>
      <c r="AT970" s="651"/>
      <c r="AU970" s="651"/>
      <c r="AV970" s="651"/>
      <c r="AW970" s="651"/>
      <c r="AX970" s="651"/>
      <c r="AY970" s="651"/>
      <c r="AZ970" s="651"/>
      <c r="BA970" s="651"/>
      <c r="BB970" s="651"/>
      <c r="BC970" s="651"/>
      <c r="BD970" s="651"/>
      <c r="BE970" s="651"/>
      <c r="BF970" s="651"/>
      <c r="BG970" s="651"/>
      <c r="BH970" s="651"/>
      <c r="BI970" s="651"/>
      <c r="BJ970" s="651"/>
      <c r="BK970" s="651"/>
      <c r="BL970" s="651"/>
      <c r="BM970" s="651"/>
      <c r="BN970" s="651"/>
      <c r="BO970" s="651"/>
      <c r="BP970" s="651"/>
      <c r="BQ970" s="651"/>
      <c r="BR970" s="651"/>
      <c r="BS970" s="651"/>
      <c r="BT970" s="651"/>
      <c r="BU970" s="651"/>
      <c r="BV970" s="651"/>
      <c r="BW970" s="651"/>
      <c r="BX970" s="651"/>
      <c r="BY970" s="651"/>
      <c r="BZ970" s="651"/>
      <c r="CA970" s="651"/>
      <c r="CB970" s="651"/>
      <c r="CC970" s="651"/>
      <c r="CD970" s="651"/>
      <c r="CE970" s="651"/>
      <c r="CF970" s="651"/>
      <c r="CG970" s="651"/>
      <c r="CH970" s="651"/>
      <c r="CI970" s="651"/>
      <c r="CJ970" s="651"/>
      <c r="CK970" s="651"/>
      <c r="CL970" s="651"/>
      <c r="CM970" s="651"/>
      <c r="CN970" s="651"/>
      <c r="CO970" s="651"/>
      <c r="CP970" s="651"/>
      <c r="CQ970" s="651"/>
      <c r="CR970" s="651"/>
      <c r="CS970" s="651"/>
      <c r="CT970" s="651"/>
      <c r="CU970" s="651"/>
      <c r="CV970" s="651"/>
      <c r="CW970" s="651"/>
      <c r="CX970" s="651"/>
      <c r="CY970" s="651"/>
      <c r="CZ970" s="651"/>
      <c r="DA970" s="651"/>
      <c r="DB970" s="651"/>
      <c r="DC970" s="651"/>
      <c r="DD970" s="651"/>
      <c r="DE970" s="651"/>
      <c r="DF970" s="651"/>
      <c r="DG970" s="651"/>
      <c r="DH970" s="651"/>
      <c r="DI970" s="651"/>
      <c r="DJ970" s="651"/>
      <c r="DK970" s="651"/>
      <c r="DL970" s="651"/>
      <c r="DM970" s="651"/>
      <c r="DN970" s="651"/>
      <c r="DO970" s="651"/>
      <c r="DP970" s="651"/>
      <c r="DQ970" s="651"/>
      <c r="DR970" s="651"/>
      <c r="DS970" s="651"/>
      <c r="DT970" s="651"/>
      <c r="DU970" s="651"/>
      <c r="DV970" s="651"/>
      <c r="DW970" s="651"/>
      <c r="DX970" s="651"/>
      <c r="DY970" s="651"/>
    </row>
    <row r="971" ht="12.0" customHeight="1">
      <c r="A971" s="651"/>
      <c r="B971" s="651"/>
      <c r="C971" s="651"/>
      <c r="D971" s="651"/>
      <c r="E971" s="651"/>
      <c r="F971" s="651"/>
      <c r="G971" s="651"/>
      <c r="H971" s="651"/>
      <c r="I971" s="651"/>
      <c r="J971" s="651"/>
      <c r="K971" s="651"/>
      <c r="L971" s="651"/>
      <c r="M971" s="651"/>
      <c r="N971" s="651"/>
      <c r="O971" s="651"/>
      <c r="P971" s="651"/>
      <c r="Q971" s="651"/>
      <c r="R971" s="651"/>
      <c r="S971" s="651"/>
      <c r="T971" s="651"/>
      <c r="U971" s="651"/>
      <c r="V971" s="651"/>
      <c r="W971" s="651"/>
      <c r="X971" s="651"/>
      <c r="Y971" s="651"/>
      <c r="Z971" s="651"/>
      <c r="AA971" s="651"/>
      <c r="AB971" s="651"/>
      <c r="AC971" s="651"/>
      <c r="AD971" s="651"/>
      <c r="AE971" s="651"/>
      <c r="AF971" s="651"/>
      <c r="AG971" s="651"/>
      <c r="AH971" s="651"/>
      <c r="AI971" s="651"/>
      <c r="AJ971" s="651"/>
      <c r="AK971" s="651"/>
      <c r="AL971" s="651"/>
      <c r="AM971" s="651"/>
      <c r="AN971" s="651"/>
      <c r="AO971" s="651"/>
      <c r="AP971" s="651"/>
      <c r="AQ971" s="651"/>
      <c r="AR971" s="651"/>
      <c r="AS971" s="651"/>
      <c r="AT971" s="651"/>
      <c r="AU971" s="651"/>
      <c r="AV971" s="651"/>
      <c r="AW971" s="651"/>
      <c r="AX971" s="651"/>
      <c r="AY971" s="651"/>
      <c r="AZ971" s="651"/>
      <c r="BA971" s="651"/>
      <c r="BB971" s="651"/>
      <c r="BC971" s="651"/>
      <c r="BD971" s="651"/>
      <c r="BE971" s="651"/>
      <c r="BF971" s="651"/>
      <c r="BG971" s="651"/>
      <c r="BH971" s="651"/>
      <c r="BI971" s="651"/>
      <c r="BJ971" s="651"/>
      <c r="BK971" s="651"/>
      <c r="BL971" s="651"/>
      <c r="BM971" s="651"/>
      <c r="BN971" s="651"/>
      <c r="BO971" s="651"/>
      <c r="BP971" s="651"/>
      <c r="BQ971" s="651"/>
      <c r="BR971" s="651"/>
      <c r="BS971" s="651"/>
      <c r="BT971" s="651"/>
      <c r="BU971" s="651"/>
      <c r="BV971" s="651"/>
      <c r="BW971" s="651"/>
      <c r="BX971" s="651"/>
      <c r="BY971" s="651"/>
      <c r="BZ971" s="651"/>
      <c r="CA971" s="651"/>
      <c r="CB971" s="651"/>
      <c r="CC971" s="651"/>
      <c r="CD971" s="651"/>
      <c r="CE971" s="651"/>
      <c r="CF971" s="651"/>
      <c r="CG971" s="651"/>
      <c r="CH971" s="651"/>
      <c r="CI971" s="651"/>
      <c r="CJ971" s="651"/>
      <c r="CK971" s="651"/>
      <c r="CL971" s="651"/>
      <c r="CM971" s="651"/>
      <c r="CN971" s="651"/>
      <c r="CO971" s="651"/>
      <c r="CP971" s="651"/>
      <c r="CQ971" s="651"/>
      <c r="CR971" s="651"/>
      <c r="CS971" s="651"/>
      <c r="CT971" s="651"/>
      <c r="CU971" s="651"/>
      <c r="CV971" s="651"/>
      <c r="CW971" s="651"/>
      <c r="CX971" s="651"/>
      <c r="CY971" s="651"/>
      <c r="CZ971" s="651"/>
      <c r="DA971" s="651"/>
      <c r="DB971" s="651"/>
      <c r="DC971" s="651"/>
      <c r="DD971" s="651"/>
      <c r="DE971" s="651"/>
      <c r="DF971" s="651"/>
      <c r="DG971" s="651"/>
      <c r="DH971" s="651"/>
      <c r="DI971" s="651"/>
      <c r="DJ971" s="651"/>
      <c r="DK971" s="651"/>
      <c r="DL971" s="651"/>
      <c r="DM971" s="651"/>
      <c r="DN971" s="651"/>
      <c r="DO971" s="651"/>
      <c r="DP971" s="651"/>
      <c r="DQ971" s="651"/>
      <c r="DR971" s="651"/>
      <c r="DS971" s="651"/>
      <c r="DT971" s="651"/>
      <c r="DU971" s="651"/>
      <c r="DV971" s="651"/>
      <c r="DW971" s="651"/>
      <c r="DX971" s="651"/>
      <c r="DY971" s="651"/>
    </row>
    <row r="972" ht="12.0" customHeight="1">
      <c r="A972" s="651"/>
      <c r="B972" s="651"/>
      <c r="C972" s="651"/>
      <c r="D972" s="651"/>
      <c r="E972" s="651"/>
      <c r="F972" s="651"/>
      <c r="G972" s="651"/>
      <c r="H972" s="651"/>
      <c r="I972" s="651"/>
      <c r="J972" s="651"/>
      <c r="K972" s="651"/>
      <c r="L972" s="651"/>
      <c r="M972" s="651"/>
      <c r="N972" s="651"/>
      <c r="O972" s="651"/>
      <c r="P972" s="651"/>
      <c r="Q972" s="651"/>
      <c r="R972" s="651"/>
      <c r="S972" s="651"/>
      <c r="T972" s="651"/>
      <c r="U972" s="651"/>
      <c r="V972" s="651"/>
      <c r="W972" s="651"/>
      <c r="X972" s="651"/>
      <c r="Y972" s="651"/>
      <c r="Z972" s="651"/>
      <c r="AA972" s="651"/>
      <c r="AB972" s="651"/>
      <c r="AC972" s="651"/>
      <c r="AD972" s="651"/>
      <c r="AE972" s="651"/>
      <c r="AF972" s="651"/>
      <c r="AG972" s="651"/>
      <c r="AH972" s="651"/>
      <c r="AI972" s="651"/>
      <c r="AJ972" s="651"/>
      <c r="AK972" s="651"/>
      <c r="AL972" s="651"/>
      <c r="AM972" s="651"/>
      <c r="AN972" s="651"/>
      <c r="AO972" s="651"/>
      <c r="AP972" s="651"/>
      <c r="AQ972" s="651"/>
      <c r="AR972" s="651"/>
      <c r="AS972" s="651"/>
      <c r="AT972" s="651"/>
      <c r="AU972" s="651"/>
      <c r="AV972" s="651"/>
      <c r="AW972" s="651"/>
      <c r="AX972" s="651"/>
      <c r="AY972" s="651"/>
      <c r="AZ972" s="651"/>
      <c r="BA972" s="651"/>
      <c r="BB972" s="651"/>
      <c r="BC972" s="651"/>
      <c r="BD972" s="651"/>
      <c r="BE972" s="651"/>
      <c r="BF972" s="651"/>
      <c r="BG972" s="651"/>
      <c r="BH972" s="651"/>
      <c r="BI972" s="651"/>
      <c r="BJ972" s="651"/>
      <c r="BK972" s="651"/>
      <c r="BL972" s="651"/>
      <c r="BM972" s="651"/>
      <c r="BN972" s="651"/>
      <c r="BO972" s="651"/>
      <c r="BP972" s="651"/>
      <c r="BQ972" s="651"/>
      <c r="BR972" s="651"/>
      <c r="BS972" s="651"/>
      <c r="BT972" s="651"/>
      <c r="BU972" s="651"/>
      <c r="BV972" s="651"/>
      <c r="BW972" s="651"/>
      <c r="BX972" s="651"/>
      <c r="BY972" s="651"/>
      <c r="BZ972" s="651"/>
      <c r="CA972" s="651"/>
      <c r="CB972" s="651"/>
      <c r="CC972" s="651"/>
      <c r="CD972" s="651"/>
      <c r="CE972" s="651"/>
      <c r="CF972" s="651"/>
      <c r="CG972" s="651"/>
      <c r="CH972" s="651"/>
      <c r="CI972" s="651"/>
      <c r="CJ972" s="651"/>
      <c r="CK972" s="651"/>
      <c r="CL972" s="651"/>
      <c r="CM972" s="651"/>
      <c r="CN972" s="651"/>
      <c r="CO972" s="651"/>
      <c r="CP972" s="651"/>
      <c r="CQ972" s="651"/>
      <c r="CR972" s="651"/>
      <c r="CS972" s="651"/>
      <c r="CT972" s="651"/>
      <c r="CU972" s="651"/>
      <c r="CV972" s="651"/>
      <c r="CW972" s="651"/>
      <c r="CX972" s="651"/>
      <c r="CY972" s="651"/>
      <c r="CZ972" s="651"/>
      <c r="DA972" s="651"/>
      <c r="DB972" s="651"/>
      <c r="DC972" s="651"/>
      <c r="DD972" s="651"/>
      <c r="DE972" s="651"/>
      <c r="DF972" s="651"/>
      <c r="DG972" s="651"/>
      <c r="DH972" s="651"/>
      <c r="DI972" s="651"/>
      <c r="DJ972" s="651"/>
      <c r="DK972" s="651"/>
      <c r="DL972" s="651"/>
      <c r="DM972" s="651"/>
      <c r="DN972" s="651"/>
      <c r="DO972" s="651"/>
      <c r="DP972" s="651"/>
      <c r="DQ972" s="651"/>
      <c r="DR972" s="651"/>
      <c r="DS972" s="651"/>
      <c r="DT972" s="651"/>
      <c r="DU972" s="651"/>
      <c r="DV972" s="651"/>
      <c r="DW972" s="651"/>
      <c r="DX972" s="651"/>
      <c r="DY972" s="651"/>
    </row>
    <row r="973" ht="12.0" customHeight="1">
      <c r="A973" s="651"/>
      <c r="B973" s="651"/>
      <c r="C973" s="651"/>
      <c r="D973" s="651"/>
      <c r="E973" s="651"/>
      <c r="F973" s="651"/>
      <c r="G973" s="651"/>
      <c r="H973" s="651"/>
      <c r="I973" s="651"/>
      <c r="J973" s="651"/>
      <c r="K973" s="651"/>
      <c r="L973" s="651"/>
      <c r="M973" s="651"/>
      <c r="N973" s="651"/>
      <c r="O973" s="651"/>
      <c r="P973" s="651"/>
      <c r="Q973" s="651"/>
      <c r="R973" s="651"/>
      <c r="S973" s="651"/>
      <c r="T973" s="651"/>
      <c r="U973" s="651"/>
      <c r="V973" s="651"/>
      <c r="W973" s="651"/>
      <c r="X973" s="651"/>
      <c r="Y973" s="651"/>
      <c r="Z973" s="651"/>
      <c r="AA973" s="651"/>
      <c r="AB973" s="651"/>
      <c r="AC973" s="651"/>
      <c r="AD973" s="651"/>
      <c r="AE973" s="651"/>
      <c r="AF973" s="651"/>
      <c r="AG973" s="651"/>
      <c r="AH973" s="651"/>
      <c r="AI973" s="651"/>
      <c r="AJ973" s="651"/>
      <c r="AK973" s="651"/>
      <c r="AL973" s="651"/>
      <c r="AM973" s="651"/>
      <c r="AN973" s="651"/>
      <c r="AO973" s="651"/>
      <c r="AP973" s="651"/>
      <c r="AQ973" s="651"/>
      <c r="AR973" s="651"/>
      <c r="AS973" s="651"/>
      <c r="AT973" s="651"/>
      <c r="AU973" s="651"/>
      <c r="AV973" s="651"/>
      <c r="AW973" s="651"/>
      <c r="AX973" s="651"/>
      <c r="AY973" s="651"/>
      <c r="AZ973" s="651"/>
      <c r="BA973" s="651"/>
      <c r="BB973" s="651"/>
      <c r="BC973" s="651"/>
      <c r="BD973" s="651"/>
      <c r="BE973" s="651"/>
      <c r="BF973" s="651"/>
      <c r="BG973" s="651"/>
      <c r="BH973" s="651"/>
      <c r="BI973" s="651"/>
      <c r="BJ973" s="651"/>
      <c r="BK973" s="651"/>
      <c r="BL973" s="651"/>
      <c r="BM973" s="651"/>
      <c r="BN973" s="651"/>
      <c r="BO973" s="651"/>
      <c r="BP973" s="651"/>
      <c r="BQ973" s="651"/>
      <c r="BR973" s="651"/>
      <c r="BS973" s="651"/>
      <c r="BT973" s="651"/>
      <c r="BU973" s="651"/>
      <c r="BV973" s="651"/>
      <c r="BW973" s="651"/>
      <c r="BX973" s="651"/>
      <c r="BY973" s="651"/>
      <c r="BZ973" s="651"/>
      <c r="CA973" s="651"/>
      <c r="CB973" s="651"/>
      <c r="CC973" s="651"/>
      <c r="CD973" s="651"/>
      <c r="CE973" s="651"/>
      <c r="CF973" s="651"/>
      <c r="CG973" s="651"/>
      <c r="CH973" s="651"/>
      <c r="CI973" s="651"/>
      <c r="CJ973" s="651"/>
      <c r="CK973" s="651"/>
      <c r="CL973" s="651"/>
      <c r="CM973" s="651"/>
      <c r="CN973" s="651"/>
      <c r="CO973" s="651"/>
      <c r="CP973" s="651"/>
      <c r="CQ973" s="651"/>
      <c r="CR973" s="651"/>
      <c r="CS973" s="651"/>
      <c r="CT973" s="651"/>
      <c r="CU973" s="651"/>
      <c r="CV973" s="651"/>
      <c r="CW973" s="651"/>
      <c r="CX973" s="651"/>
      <c r="CY973" s="651"/>
      <c r="CZ973" s="651"/>
      <c r="DA973" s="651"/>
      <c r="DB973" s="651"/>
      <c r="DC973" s="651"/>
      <c r="DD973" s="651"/>
      <c r="DE973" s="651"/>
      <c r="DF973" s="651"/>
      <c r="DG973" s="651"/>
      <c r="DH973" s="651"/>
      <c r="DI973" s="651"/>
      <c r="DJ973" s="651"/>
      <c r="DK973" s="651"/>
      <c r="DL973" s="651"/>
      <c r="DM973" s="651"/>
      <c r="DN973" s="651"/>
      <c r="DO973" s="651"/>
      <c r="DP973" s="651"/>
      <c r="DQ973" s="651"/>
      <c r="DR973" s="651"/>
      <c r="DS973" s="651"/>
      <c r="DT973" s="651"/>
      <c r="DU973" s="651"/>
      <c r="DV973" s="651"/>
      <c r="DW973" s="651"/>
      <c r="DX973" s="651"/>
      <c r="DY973" s="651"/>
    </row>
    <row r="974" ht="12.0" customHeight="1">
      <c r="A974" s="651"/>
      <c r="B974" s="651"/>
      <c r="C974" s="651"/>
      <c r="D974" s="651"/>
      <c r="E974" s="651"/>
      <c r="F974" s="651"/>
      <c r="G974" s="651"/>
      <c r="H974" s="651"/>
      <c r="I974" s="651"/>
      <c r="J974" s="651"/>
      <c r="K974" s="651"/>
      <c r="L974" s="651"/>
      <c r="M974" s="651"/>
      <c r="N974" s="651"/>
      <c r="O974" s="651"/>
      <c r="P974" s="651"/>
      <c r="Q974" s="651"/>
      <c r="R974" s="651"/>
      <c r="S974" s="651"/>
      <c r="T974" s="651"/>
      <c r="U974" s="651"/>
      <c r="V974" s="651"/>
      <c r="W974" s="651"/>
      <c r="X974" s="651"/>
      <c r="Y974" s="651"/>
      <c r="Z974" s="651"/>
      <c r="AA974" s="651"/>
      <c r="AB974" s="651"/>
      <c r="AC974" s="651"/>
      <c r="AD974" s="651"/>
      <c r="AE974" s="651"/>
      <c r="AF974" s="651"/>
      <c r="AG974" s="651"/>
      <c r="AH974" s="651"/>
      <c r="AI974" s="651"/>
      <c r="AJ974" s="651"/>
      <c r="AK974" s="651"/>
      <c r="AL974" s="651"/>
      <c r="AM974" s="651"/>
      <c r="AN974" s="651"/>
      <c r="AO974" s="651"/>
      <c r="AP974" s="651"/>
      <c r="AQ974" s="651"/>
      <c r="AR974" s="651"/>
      <c r="AS974" s="651"/>
      <c r="AT974" s="651"/>
      <c r="AU974" s="651"/>
      <c r="AV974" s="651"/>
      <c r="AW974" s="651"/>
      <c r="AX974" s="651"/>
      <c r="AY974" s="651"/>
      <c r="AZ974" s="651"/>
      <c r="BA974" s="651"/>
      <c r="BB974" s="651"/>
      <c r="BC974" s="651"/>
      <c r="BD974" s="651"/>
      <c r="BE974" s="651"/>
      <c r="BF974" s="651"/>
      <c r="BG974" s="651"/>
      <c r="BH974" s="651"/>
      <c r="BI974" s="651"/>
      <c r="BJ974" s="651"/>
      <c r="BK974" s="651"/>
      <c r="BL974" s="651"/>
      <c r="BM974" s="651"/>
      <c r="BN974" s="651"/>
      <c r="BO974" s="651"/>
      <c r="BP974" s="651"/>
      <c r="BQ974" s="651"/>
      <c r="BR974" s="651"/>
      <c r="BS974" s="651"/>
      <c r="BT974" s="651"/>
      <c r="BU974" s="651"/>
      <c r="BV974" s="651"/>
      <c r="BW974" s="651"/>
      <c r="BX974" s="651"/>
      <c r="BY974" s="651"/>
      <c r="BZ974" s="651"/>
      <c r="CA974" s="651"/>
      <c r="CB974" s="651"/>
      <c r="CC974" s="651"/>
      <c r="CD974" s="651"/>
      <c r="CE974" s="651"/>
      <c r="CF974" s="651"/>
      <c r="CG974" s="651"/>
      <c r="CH974" s="651"/>
      <c r="CI974" s="651"/>
      <c r="CJ974" s="651"/>
      <c r="CK974" s="651"/>
      <c r="CL974" s="651"/>
      <c r="CM974" s="651"/>
      <c r="CN974" s="651"/>
      <c r="CO974" s="651"/>
      <c r="CP974" s="651"/>
      <c r="CQ974" s="651"/>
      <c r="CR974" s="651"/>
      <c r="CS974" s="651"/>
      <c r="CT974" s="651"/>
      <c r="CU974" s="651"/>
      <c r="CV974" s="651"/>
      <c r="CW974" s="651"/>
      <c r="CX974" s="651"/>
      <c r="CY974" s="651"/>
      <c r="CZ974" s="651"/>
      <c r="DA974" s="651"/>
      <c r="DB974" s="651"/>
      <c r="DC974" s="651"/>
      <c r="DD974" s="651"/>
      <c r="DE974" s="651"/>
      <c r="DF974" s="651"/>
      <c r="DG974" s="651"/>
      <c r="DH974" s="651"/>
      <c r="DI974" s="651"/>
      <c r="DJ974" s="651"/>
      <c r="DK974" s="651"/>
      <c r="DL974" s="651"/>
      <c r="DM974" s="651"/>
      <c r="DN974" s="651"/>
      <c r="DO974" s="651"/>
      <c r="DP974" s="651"/>
      <c r="DQ974" s="651"/>
      <c r="DR974" s="651"/>
      <c r="DS974" s="651"/>
      <c r="DT974" s="651"/>
      <c r="DU974" s="651"/>
      <c r="DV974" s="651"/>
      <c r="DW974" s="651"/>
      <c r="DX974" s="651"/>
      <c r="DY974" s="651"/>
    </row>
    <row r="975" ht="12.0" customHeight="1">
      <c r="A975" s="651"/>
      <c r="B975" s="651"/>
      <c r="C975" s="651"/>
      <c r="D975" s="651"/>
      <c r="E975" s="651"/>
      <c r="F975" s="651"/>
      <c r="G975" s="651"/>
      <c r="H975" s="651"/>
      <c r="I975" s="651"/>
      <c r="J975" s="651"/>
      <c r="K975" s="651"/>
      <c r="L975" s="651"/>
      <c r="M975" s="651"/>
      <c r="N975" s="651"/>
      <c r="O975" s="651"/>
      <c r="P975" s="651"/>
      <c r="Q975" s="651"/>
      <c r="R975" s="651"/>
      <c r="S975" s="651"/>
      <c r="T975" s="651"/>
      <c r="U975" s="651"/>
      <c r="V975" s="651"/>
      <c r="W975" s="651"/>
      <c r="X975" s="651"/>
      <c r="Y975" s="651"/>
      <c r="Z975" s="651"/>
      <c r="AA975" s="651"/>
      <c r="AB975" s="651"/>
      <c r="AC975" s="651"/>
      <c r="AD975" s="651"/>
      <c r="AE975" s="651"/>
      <c r="AF975" s="651"/>
      <c r="AG975" s="651"/>
      <c r="AH975" s="651"/>
      <c r="AI975" s="651"/>
      <c r="AJ975" s="651"/>
      <c r="AK975" s="651"/>
      <c r="AL975" s="651"/>
      <c r="AM975" s="651"/>
      <c r="AN975" s="651"/>
      <c r="AO975" s="651"/>
      <c r="AP975" s="651"/>
      <c r="AQ975" s="651"/>
      <c r="AR975" s="651"/>
      <c r="AS975" s="651"/>
      <c r="AT975" s="651"/>
      <c r="AU975" s="651"/>
      <c r="AV975" s="651"/>
      <c r="AW975" s="651"/>
      <c r="AX975" s="651"/>
      <c r="AY975" s="651"/>
      <c r="AZ975" s="651"/>
      <c r="BA975" s="651"/>
      <c r="BB975" s="651"/>
      <c r="BC975" s="651"/>
      <c r="BD975" s="651"/>
      <c r="BE975" s="651"/>
      <c r="BF975" s="651"/>
      <c r="BG975" s="651"/>
      <c r="BH975" s="651"/>
      <c r="BI975" s="651"/>
      <c r="BJ975" s="651"/>
      <c r="BK975" s="651"/>
      <c r="BL975" s="651"/>
      <c r="BM975" s="651"/>
      <c r="BN975" s="651"/>
      <c r="BO975" s="651"/>
      <c r="BP975" s="651"/>
      <c r="BQ975" s="651"/>
      <c r="BR975" s="651"/>
      <c r="BS975" s="651"/>
      <c r="BT975" s="651"/>
      <c r="BU975" s="651"/>
      <c r="BV975" s="651"/>
      <c r="BW975" s="651"/>
      <c r="BX975" s="651"/>
      <c r="BY975" s="651"/>
      <c r="BZ975" s="651"/>
      <c r="CA975" s="651"/>
      <c r="CB975" s="651"/>
      <c r="CC975" s="651"/>
      <c r="CD975" s="651"/>
      <c r="CE975" s="651"/>
      <c r="CF975" s="651"/>
      <c r="CG975" s="651"/>
      <c r="CH975" s="651"/>
      <c r="CI975" s="651"/>
      <c r="CJ975" s="651"/>
      <c r="CK975" s="651"/>
      <c r="CL975" s="651"/>
      <c r="CM975" s="651"/>
      <c r="CN975" s="651"/>
      <c r="CO975" s="651"/>
      <c r="CP975" s="651"/>
      <c r="CQ975" s="651"/>
      <c r="CR975" s="651"/>
      <c r="CS975" s="651"/>
      <c r="CT975" s="651"/>
      <c r="CU975" s="651"/>
      <c r="CV975" s="651"/>
      <c r="CW975" s="651"/>
      <c r="CX975" s="651"/>
      <c r="CY975" s="651"/>
      <c r="CZ975" s="651"/>
      <c r="DA975" s="651"/>
      <c r="DB975" s="651"/>
      <c r="DC975" s="651"/>
      <c r="DD975" s="651"/>
      <c r="DE975" s="651"/>
      <c r="DF975" s="651"/>
      <c r="DG975" s="651"/>
      <c r="DH975" s="651"/>
      <c r="DI975" s="651"/>
      <c r="DJ975" s="651"/>
      <c r="DK975" s="651"/>
      <c r="DL975" s="651"/>
      <c r="DM975" s="651"/>
      <c r="DN975" s="651"/>
      <c r="DO975" s="651"/>
      <c r="DP975" s="651"/>
      <c r="DQ975" s="651"/>
      <c r="DR975" s="651"/>
      <c r="DS975" s="651"/>
      <c r="DT975" s="651"/>
      <c r="DU975" s="651"/>
      <c r="DV975" s="651"/>
      <c r="DW975" s="651"/>
      <c r="DX975" s="651"/>
      <c r="DY975" s="651"/>
    </row>
    <row r="976" ht="12.0" customHeight="1">
      <c r="A976" s="651"/>
      <c r="B976" s="651"/>
      <c r="C976" s="651"/>
      <c r="D976" s="651"/>
      <c r="E976" s="651"/>
      <c r="F976" s="651"/>
      <c r="G976" s="651"/>
      <c r="H976" s="651"/>
      <c r="I976" s="651"/>
      <c r="J976" s="651"/>
      <c r="K976" s="651"/>
      <c r="L976" s="651"/>
      <c r="M976" s="651"/>
      <c r="N976" s="651"/>
      <c r="O976" s="651"/>
      <c r="P976" s="651"/>
      <c r="Q976" s="651"/>
      <c r="R976" s="651"/>
      <c r="S976" s="651"/>
      <c r="T976" s="651"/>
      <c r="U976" s="651"/>
      <c r="V976" s="651"/>
      <c r="W976" s="651"/>
      <c r="X976" s="651"/>
      <c r="Y976" s="651"/>
      <c r="Z976" s="651"/>
      <c r="AA976" s="651"/>
      <c r="AB976" s="651"/>
      <c r="AC976" s="651"/>
      <c r="AD976" s="651"/>
      <c r="AE976" s="651"/>
      <c r="AF976" s="651"/>
      <c r="AG976" s="651"/>
      <c r="AH976" s="651"/>
      <c r="AI976" s="651"/>
      <c r="AJ976" s="651"/>
      <c r="AK976" s="651"/>
      <c r="AL976" s="651"/>
      <c r="AM976" s="651"/>
      <c r="AN976" s="651"/>
      <c r="AO976" s="651"/>
      <c r="AP976" s="651"/>
      <c r="AQ976" s="651"/>
      <c r="AR976" s="651"/>
      <c r="AS976" s="651"/>
      <c r="AT976" s="651"/>
      <c r="AU976" s="651"/>
      <c r="AV976" s="651"/>
      <c r="AW976" s="651"/>
      <c r="AX976" s="651"/>
      <c r="AY976" s="651"/>
      <c r="AZ976" s="651"/>
      <c r="BA976" s="651"/>
      <c r="BB976" s="651"/>
      <c r="BC976" s="651"/>
      <c r="BD976" s="651"/>
      <c r="BE976" s="651"/>
      <c r="BF976" s="651"/>
      <c r="BG976" s="651"/>
      <c r="BH976" s="651"/>
      <c r="BI976" s="651"/>
      <c r="BJ976" s="651"/>
      <c r="BK976" s="651"/>
      <c r="BL976" s="651"/>
      <c r="BM976" s="651"/>
      <c r="BN976" s="651"/>
      <c r="BO976" s="651"/>
      <c r="BP976" s="651"/>
      <c r="BQ976" s="651"/>
      <c r="BR976" s="651"/>
      <c r="BS976" s="651"/>
      <c r="BT976" s="651"/>
      <c r="BU976" s="651"/>
      <c r="BV976" s="651"/>
      <c r="BW976" s="651"/>
      <c r="BX976" s="651"/>
      <c r="BY976" s="651"/>
      <c r="BZ976" s="651"/>
      <c r="CA976" s="651"/>
      <c r="CB976" s="651"/>
      <c r="CC976" s="651"/>
      <c r="CD976" s="651"/>
      <c r="CE976" s="651"/>
      <c r="CF976" s="651"/>
      <c r="CG976" s="651"/>
      <c r="CH976" s="651"/>
      <c r="CI976" s="651"/>
      <c r="CJ976" s="651"/>
      <c r="CK976" s="651"/>
      <c r="CL976" s="651"/>
      <c r="CM976" s="651"/>
      <c r="CN976" s="651"/>
      <c r="CO976" s="651"/>
      <c r="CP976" s="651"/>
      <c r="CQ976" s="651"/>
      <c r="CR976" s="651"/>
      <c r="CS976" s="651"/>
      <c r="CT976" s="651"/>
      <c r="CU976" s="651"/>
      <c r="CV976" s="651"/>
      <c r="CW976" s="651"/>
      <c r="CX976" s="651"/>
      <c r="CY976" s="651"/>
      <c r="CZ976" s="651"/>
      <c r="DA976" s="651"/>
      <c r="DB976" s="651"/>
      <c r="DC976" s="651"/>
      <c r="DD976" s="651"/>
      <c r="DE976" s="651"/>
      <c r="DF976" s="651"/>
      <c r="DG976" s="651"/>
      <c r="DH976" s="651"/>
      <c r="DI976" s="651"/>
      <c r="DJ976" s="651"/>
      <c r="DK976" s="651"/>
      <c r="DL976" s="651"/>
      <c r="DM976" s="651"/>
      <c r="DN976" s="651"/>
      <c r="DO976" s="651"/>
      <c r="DP976" s="651"/>
      <c r="DQ976" s="651"/>
      <c r="DR976" s="651"/>
      <c r="DS976" s="651"/>
      <c r="DT976" s="651"/>
      <c r="DU976" s="651"/>
      <c r="DV976" s="651"/>
      <c r="DW976" s="651"/>
      <c r="DX976" s="651"/>
      <c r="DY976" s="651"/>
    </row>
    <row r="977" ht="12.0" customHeight="1">
      <c r="A977" s="651"/>
      <c r="B977" s="651"/>
      <c r="C977" s="651"/>
      <c r="D977" s="651"/>
      <c r="E977" s="651"/>
      <c r="F977" s="651"/>
      <c r="G977" s="651"/>
      <c r="H977" s="651"/>
      <c r="I977" s="651"/>
      <c r="J977" s="651"/>
      <c r="K977" s="651"/>
      <c r="L977" s="651"/>
      <c r="M977" s="651"/>
      <c r="N977" s="651"/>
      <c r="O977" s="651"/>
      <c r="P977" s="651"/>
      <c r="Q977" s="651"/>
      <c r="R977" s="651"/>
      <c r="S977" s="651"/>
      <c r="T977" s="651"/>
      <c r="U977" s="651"/>
      <c r="V977" s="651"/>
      <c r="W977" s="651"/>
      <c r="X977" s="651"/>
      <c r="Y977" s="651"/>
      <c r="Z977" s="651"/>
      <c r="AA977" s="651"/>
      <c r="AB977" s="651"/>
      <c r="AC977" s="651"/>
      <c r="AD977" s="651"/>
      <c r="AE977" s="651"/>
      <c r="AF977" s="651"/>
      <c r="AG977" s="651"/>
      <c r="AH977" s="651"/>
      <c r="AI977" s="651"/>
      <c r="AJ977" s="651"/>
      <c r="AK977" s="651"/>
      <c r="AL977" s="651"/>
      <c r="AM977" s="651"/>
      <c r="AN977" s="651"/>
      <c r="AO977" s="651"/>
      <c r="AP977" s="651"/>
      <c r="AQ977" s="651"/>
      <c r="AR977" s="651"/>
      <c r="AS977" s="651"/>
      <c r="AT977" s="651"/>
      <c r="AU977" s="651"/>
      <c r="AV977" s="651"/>
      <c r="AW977" s="651"/>
      <c r="AX977" s="651"/>
      <c r="AY977" s="651"/>
      <c r="AZ977" s="651"/>
      <c r="BA977" s="651"/>
      <c r="BB977" s="651"/>
      <c r="BC977" s="651"/>
      <c r="BD977" s="651"/>
      <c r="BE977" s="651"/>
      <c r="BF977" s="651"/>
      <c r="BG977" s="651"/>
      <c r="BH977" s="651"/>
      <c r="BI977" s="651"/>
      <c r="BJ977" s="651"/>
      <c r="BK977" s="651"/>
      <c r="BL977" s="651"/>
      <c r="BM977" s="651"/>
      <c r="BN977" s="651"/>
      <c r="BO977" s="651"/>
      <c r="BP977" s="651"/>
      <c r="BQ977" s="651"/>
      <c r="BR977" s="651"/>
      <c r="BS977" s="651"/>
      <c r="BT977" s="651"/>
      <c r="BU977" s="651"/>
      <c r="BV977" s="651"/>
      <c r="BW977" s="651"/>
      <c r="BX977" s="651"/>
      <c r="BY977" s="651"/>
      <c r="BZ977" s="651"/>
      <c r="CA977" s="651"/>
      <c r="CB977" s="651"/>
      <c r="CC977" s="651"/>
      <c r="CD977" s="651"/>
      <c r="CE977" s="651"/>
      <c r="CF977" s="651"/>
      <c r="CG977" s="651"/>
      <c r="CH977" s="651"/>
      <c r="CI977" s="651"/>
      <c r="CJ977" s="651"/>
      <c r="CK977" s="651"/>
      <c r="CL977" s="651"/>
      <c r="CM977" s="651"/>
      <c r="CN977" s="651"/>
      <c r="CO977" s="651"/>
      <c r="CP977" s="651"/>
      <c r="CQ977" s="651"/>
      <c r="CR977" s="651"/>
      <c r="CS977" s="651"/>
      <c r="CT977" s="651"/>
      <c r="CU977" s="651"/>
      <c r="CV977" s="651"/>
      <c r="CW977" s="651"/>
      <c r="CX977" s="651"/>
      <c r="CY977" s="651"/>
      <c r="CZ977" s="651"/>
      <c r="DA977" s="651"/>
      <c r="DB977" s="651"/>
      <c r="DC977" s="651"/>
      <c r="DD977" s="651"/>
      <c r="DE977" s="651"/>
      <c r="DF977" s="651"/>
      <c r="DG977" s="651"/>
      <c r="DH977" s="651"/>
      <c r="DI977" s="651"/>
      <c r="DJ977" s="651"/>
      <c r="DK977" s="651"/>
      <c r="DL977" s="651"/>
      <c r="DM977" s="651"/>
      <c r="DN977" s="651"/>
      <c r="DO977" s="651"/>
      <c r="DP977" s="651"/>
      <c r="DQ977" s="651"/>
      <c r="DR977" s="651"/>
      <c r="DS977" s="651"/>
      <c r="DT977" s="651"/>
      <c r="DU977" s="651"/>
      <c r="DV977" s="651"/>
      <c r="DW977" s="651"/>
      <c r="DX977" s="651"/>
      <c r="DY977" s="651"/>
    </row>
    <row r="978" ht="12.0" customHeight="1">
      <c r="A978" s="651"/>
      <c r="B978" s="651"/>
      <c r="C978" s="651"/>
      <c r="D978" s="651"/>
      <c r="E978" s="651"/>
      <c r="F978" s="651"/>
      <c r="G978" s="651"/>
      <c r="H978" s="651"/>
      <c r="I978" s="651"/>
      <c r="J978" s="651"/>
      <c r="K978" s="651"/>
      <c r="L978" s="651"/>
      <c r="M978" s="651"/>
      <c r="N978" s="651"/>
      <c r="O978" s="651"/>
      <c r="P978" s="651"/>
      <c r="Q978" s="651"/>
      <c r="R978" s="651"/>
      <c r="S978" s="651"/>
      <c r="T978" s="651"/>
      <c r="U978" s="651"/>
      <c r="V978" s="651"/>
      <c r="W978" s="651"/>
      <c r="X978" s="651"/>
      <c r="Y978" s="651"/>
      <c r="Z978" s="651"/>
      <c r="AA978" s="651"/>
      <c r="AB978" s="651"/>
      <c r="AC978" s="651"/>
      <c r="AD978" s="651"/>
      <c r="AE978" s="651"/>
      <c r="AF978" s="651"/>
      <c r="AG978" s="651"/>
      <c r="AH978" s="651"/>
      <c r="AI978" s="651"/>
      <c r="AJ978" s="651"/>
      <c r="AK978" s="651"/>
      <c r="AL978" s="651"/>
      <c r="AM978" s="651"/>
      <c r="AN978" s="651"/>
      <c r="AO978" s="651"/>
      <c r="AP978" s="651"/>
      <c r="AQ978" s="651"/>
      <c r="AR978" s="651"/>
      <c r="AS978" s="651"/>
      <c r="AT978" s="651"/>
      <c r="AU978" s="651"/>
      <c r="AV978" s="651"/>
      <c r="AW978" s="651"/>
      <c r="AX978" s="651"/>
      <c r="AY978" s="651"/>
      <c r="AZ978" s="651"/>
      <c r="BA978" s="651"/>
      <c r="BB978" s="651"/>
      <c r="BC978" s="651"/>
      <c r="BD978" s="651"/>
      <c r="BE978" s="651"/>
      <c r="BF978" s="651"/>
      <c r="BG978" s="651"/>
      <c r="BH978" s="651"/>
      <c r="BI978" s="651"/>
      <c r="BJ978" s="651"/>
      <c r="BK978" s="651"/>
      <c r="BL978" s="651"/>
      <c r="BM978" s="651"/>
      <c r="BN978" s="651"/>
      <c r="BO978" s="651"/>
      <c r="BP978" s="651"/>
      <c r="BQ978" s="651"/>
      <c r="BR978" s="651"/>
      <c r="BS978" s="651"/>
      <c r="BT978" s="651"/>
      <c r="BU978" s="651"/>
      <c r="BV978" s="651"/>
      <c r="BW978" s="651"/>
      <c r="BX978" s="651"/>
      <c r="BY978" s="651"/>
      <c r="BZ978" s="651"/>
      <c r="CA978" s="651"/>
      <c r="CB978" s="651"/>
      <c r="CC978" s="651"/>
      <c r="CD978" s="651"/>
      <c r="CE978" s="651"/>
      <c r="CF978" s="651"/>
      <c r="CG978" s="651"/>
      <c r="CH978" s="651"/>
      <c r="CI978" s="651"/>
      <c r="CJ978" s="651"/>
      <c r="CK978" s="651"/>
      <c r="CL978" s="651"/>
      <c r="CM978" s="651"/>
      <c r="CN978" s="651"/>
      <c r="CO978" s="651"/>
      <c r="CP978" s="651"/>
      <c r="CQ978" s="651"/>
      <c r="CR978" s="651"/>
      <c r="CS978" s="651"/>
      <c r="CT978" s="651"/>
      <c r="CU978" s="651"/>
      <c r="CV978" s="651"/>
      <c r="CW978" s="651"/>
      <c r="CX978" s="651"/>
      <c r="CY978" s="651"/>
      <c r="CZ978" s="651"/>
      <c r="DA978" s="651"/>
      <c r="DB978" s="651"/>
      <c r="DC978" s="651"/>
      <c r="DD978" s="651"/>
      <c r="DE978" s="651"/>
      <c r="DF978" s="651"/>
      <c r="DG978" s="651"/>
      <c r="DH978" s="651"/>
      <c r="DI978" s="651"/>
      <c r="DJ978" s="651"/>
      <c r="DK978" s="651"/>
      <c r="DL978" s="651"/>
      <c r="DM978" s="651"/>
      <c r="DN978" s="651"/>
      <c r="DO978" s="651"/>
      <c r="DP978" s="651"/>
      <c r="DQ978" s="651"/>
      <c r="DR978" s="651"/>
      <c r="DS978" s="651"/>
      <c r="DT978" s="651"/>
      <c r="DU978" s="651"/>
      <c r="DV978" s="651"/>
      <c r="DW978" s="651"/>
      <c r="DX978" s="651"/>
      <c r="DY978" s="651"/>
    </row>
    <row r="979" ht="12.0" customHeight="1">
      <c r="A979" s="651"/>
      <c r="B979" s="651"/>
      <c r="C979" s="651"/>
      <c r="D979" s="651"/>
      <c r="E979" s="651"/>
      <c r="F979" s="651"/>
      <c r="G979" s="651"/>
      <c r="H979" s="651"/>
      <c r="I979" s="651"/>
      <c r="J979" s="651"/>
      <c r="K979" s="651"/>
      <c r="L979" s="651"/>
      <c r="M979" s="651"/>
      <c r="N979" s="651"/>
      <c r="O979" s="651"/>
      <c r="P979" s="651"/>
      <c r="Q979" s="651"/>
      <c r="R979" s="651"/>
      <c r="S979" s="651"/>
      <c r="T979" s="651"/>
      <c r="U979" s="651"/>
      <c r="V979" s="651"/>
      <c r="W979" s="651"/>
      <c r="X979" s="651"/>
      <c r="Y979" s="651"/>
      <c r="Z979" s="651"/>
      <c r="AA979" s="651"/>
      <c r="AB979" s="651"/>
      <c r="AC979" s="651"/>
      <c r="AD979" s="651"/>
      <c r="AE979" s="651"/>
      <c r="AF979" s="651"/>
      <c r="AG979" s="651"/>
      <c r="AH979" s="651"/>
      <c r="AI979" s="651"/>
      <c r="AJ979" s="651"/>
      <c r="AK979" s="651"/>
      <c r="AL979" s="651"/>
      <c r="AM979" s="651"/>
      <c r="AN979" s="651"/>
      <c r="AO979" s="651"/>
      <c r="AP979" s="651"/>
      <c r="AQ979" s="651"/>
      <c r="AR979" s="651"/>
      <c r="AS979" s="651"/>
      <c r="AT979" s="651"/>
      <c r="AU979" s="651"/>
      <c r="AV979" s="651"/>
      <c r="AW979" s="651"/>
      <c r="AX979" s="651"/>
      <c r="AY979" s="651"/>
      <c r="AZ979" s="651"/>
      <c r="BA979" s="651"/>
      <c r="BB979" s="651"/>
      <c r="BC979" s="651"/>
      <c r="BD979" s="651"/>
      <c r="BE979" s="651"/>
      <c r="BF979" s="651"/>
      <c r="BG979" s="651"/>
      <c r="BH979" s="651"/>
      <c r="BI979" s="651"/>
      <c r="BJ979" s="651"/>
      <c r="BK979" s="651"/>
      <c r="BL979" s="651"/>
      <c r="BM979" s="651"/>
      <c r="BN979" s="651"/>
      <c r="BO979" s="651"/>
      <c r="BP979" s="651"/>
      <c r="BQ979" s="651"/>
      <c r="BR979" s="651"/>
      <c r="BS979" s="651"/>
      <c r="BT979" s="651"/>
      <c r="BU979" s="651"/>
      <c r="BV979" s="651"/>
      <c r="BW979" s="651"/>
      <c r="BX979" s="651"/>
      <c r="BY979" s="651"/>
      <c r="BZ979" s="651"/>
      <c r="CA979" s="651"/>
      <c r="CB979" s="651"/>
      <c r="CC979" s="651"/>
      <c r="CD979" s="651"/>
      <c r="CE979" s="651"/>
      <c r="CF979" s="651"/>
      <c r="CG979" s="651"/>
      <c r="CH979" s="651"/>
      <c r="CI979" s="651"/>
      <c r="CJ979" s="651"/>
      <c r="CK979" s="651"/>
      <c r="CL979" s="651"/>
      <c r="CM979" s="651"/>
      <c r="CN979" s="651"/>
      <c r="CO979" s="651"/>
      <c r="CP979" s="651"/>
      <c r="CQ979" s="651"/>
      <c r="CR979" s="651"/>
      <c r="CS979" s="651"/>
      <c r="CT979" s="651"/>
      <c r="CU979" s="651"/>
      <c r="CV979" s="651"/>
      <c r="CW979" s="651"/>
      <c r="CX979" s="651"/>
      <c r="CY979" s="651"/>
      <c r="CZ979" s="651"/>
      <c r="DA979" s="651"/>
      <c r="DB979" s="651"/>
      <c r="DC979" s="651"/>
      <c r="DD979" s="651"/>
      <c r="DE979" s="651"/>
      <c r="DF979" s="651"/>
      <c r="DG979" s="651"/>
      <c r="DH979" s="651"/>
      <c r="DI979" s="651"/>
      <c r="DJ979" s="651"/>
      <c r="DK979" s="651"/>
      <c r="DL979" s="651"/>
      <c r="DM979" s="651"/>
      <c r="DN979" s="651"/>
      <c r="DO979" s="651"/>
      <c r="DP979" s="651"/>
      <c r="DQ979" s="651"/>
      <c r="DR979" s="651"/>
      <c r="DS979" s="651"/>
      <c r="DT979" s="651"/>
      <c r="DU979" s="651"/>
      <c r="DV979" s="651"/>
      <c r="DW979" s="651"/>
      <c r="DX979" s="651"/>
      <c r="DY979" s="651"/>
    </row>
    <row r="980" ht="12.0" customHeight="1">
      <c r="A980" s="651"/>
      <c r="B980" s="651"/>
      <c r="C980" s="651"/>
      <c r="D980" s="651"/>
      <c r="E980" s="651"/>
      <c r="F980" s="651"/>
      <c r="G980" s="651"/>
      <c r="H980" s="651"/>
      <c r="I980" s="651"/>
      <c r="J980" s="651"/>
      <c r="K980" s="651"/>
      <c r="L980" s="651"/>
      <c r="M980" s="651"/>
      <c r="N980" s="651"/>
      <c r="O980" s="651"/>
      <c r="P980" s="651"/>
      <c r="Q980" s="651"/>
      <c r="R980" s="651"/>
      <c r="S980" s="651"/>
      <c r="T980" s="651"/>
      <c r="U980" s="651"/>
      <c r="V980" s="651"/>
      <c r="W980" s="651"/>
      <c r="X980" s="651"/>
      <c r="Y980" s="651"/>
      <c r="Z980" s="651"/>
      <c r="AA980" s="651"/>
      <c r="AB980" s="651"/>
      <c r="AC980" s="651"/>
      <c r="AD980" s="651"/>
      <c r="AE980" s="651"/>
      <c r="AF980" s="651"/>
      <c r="AG980" s="651"/>
      <c r="AH980" s="651"/>
      <c r="AI980" s="651"/>
      <c r="AJ980" s="651"/>
      <c r="AK980" s="651"/>
      <c r="AL980" s="651"/>
      <c r="AM980" s="651"/>
      <c r="AN980" s="651"/>
      <c r="AO980" s="651"/>
      <c r="AP980" s="651"/>
      <c r="AQ980" s="651"/>
      <c r="AR980" s="651"/>
      <c r="AS980" s="651"/>
      <c r="AT980" s="651"/>
      <c r="AU980" s="651"/>
      <c r="AV980" s="651"/>
      <c r="AW980" s="651"/>
      <c r="AX980" s="651"/>
      <c r="AY980" s="651"/>
      <c r="AZ980" s="651"/>
      <c r="BA980" s="651"/>
      <c r="BB980" s="651"/>
      <c r="BC980" s="651"/>
      <c r="BD980" s="651"/>
      <c r="BE980" s="651"/>
      <c r="BF980" s="651"/>
      <c r="BG980" s="651"/>
      <c r="BH980" s="651"/>
      <c r="BI980" s="651"/>
      <c r="BJ980" s="651"/>
      <c r="BK980" s="651"/>
      <c r="BL980" s="651"/>
      <c r="BM980" s="651"/>
      <c r="BN980" s="651"/>
      <c r="BO980" s="651"/>
      <c r="BP980" s="651"/>
      <c r="BQ980" s="651"/>
      <c r="BR980" s="651"/>
      <c r="BS980" s="651"/>
      <c r="BT980" s="651"/>
      <c r="BU980" s="651"/>
      <c r="BV980" s="651"/>
      <c r="BW980" s="651"/>
      <c r="BX980" s="651"/>
      <c r="BY980" s="651"/>
      <c r="BZ980" s="651"/>
      <c r="CA980" s="651"/>
      <c r="CB980" s="651"/>
      <c r="CC980" s="651"/>
      <c r="CD980" s="651"/>
      <c r="CE980" s="651"/>
      <c r="CF980" s="651"/>
      <c r="CG980" s="651"/>
      <c r="CH980" s="651"/>
      <c r="CI980" s="651"/>
      <c r="CJ980" s="651"/>
      <c r="CK980" s="651"/>
      <c r="CL980" s="651"/>
      <c r="CM980" s="651"/>
      <c r="CN980" s="651"/>
      <c r="CO980" s="651"/>
      <c r="CP980" s="651"/>
      <c r="CQ980" s="651"/>
      <c r="CR980" s="651"/>
      <c r="CS980" s="651"/>
      <c r="CT980" s="651"/>
      <c r="CU980" s="651"/>
      <c r="CV980" s="651"/>
      <c r="CW980" s="651"/>
      <c r="CX980" s="651"/>
      <c r="CY980" s="651"/>
      <c r="CZ980" s="651"/>
      <c r="DA980" s="651"/>
      <c r="DB980" s="651"/>
      <c r="DC980" s="651"/>
      <c r="DD980" s="651"/>
      <c r="DE980" s="651"/>
      <c r="DF980" s="651"/>
      <c r="DG980" s="651"/>
      <c r="DH980" s="651"/>
      <c r="DI980" s="651"/>
      <c r="DJ980" s="651"/>
      <c r="DK980" s="651"/>
      <c r="DL980" s="651"/>
      <c r="DM980" s="651"/>
      <c r="DN980" s="651"/>
      <c r="DO980" s="651"/>
      <c r="DP980" s="651"/>
      <c r="DQ980" s="651"/>
      <c r="DR980" s="651"/>
      <c r="DS980" s="651"/>
      <c r="DT980" s="651"/>
      <c r="DU980" s="651"/>
      <c r="DV980" s="651"/>
      <c r="DW980" s="651"/>
      <c r="DX980" s="651"/>
      <c r="DY980" s="651"/>
    </row>
    <row r="981" ht="12.0" customHeight="1">
      <c r="A981" s="651"/>
      <c r="B981" s="651"/>
      <c r="C981" s="651"/>
      <c r="D981" s="651"/>
      <c r="E981" s="651"/>
      <c r="F981" s="651"/>
      <c r="G981" s="651"/>
      <c r="H981" s="651"/>
      <c r="I981" s="651"/>
      <c r="J981" s="651"/>
      <c r="K981" s="651"/>
      <c r="L981" s="651"/>
      <c r="M981" s="651"/>
      <c r="N981" s="651"/>
      <c r="O981" s="651"/>
      <c r="P981" s="651"/>
      <c r="Q981" s="651"/>
      <c r="R981" s="651"/>
      <c r="S981" s="651"/>
      <c r="T981" s="651"/>
      <c r="U981" s="651"/>
      <c r="V981" s="651"/>
      <c r="W981" s="651"/>
      <c r="X981" s="651"/>
      <c r="Y981" s="651"/>
      <c r="Z981" s="651"/>
      <c r="AA981" s="651"/>
      <c r="AB981" s="651"/>
      <c r="AC981" s="651"/>
      <c r="AD981" s="651"/>
      <c r="AE981" s="651"/>
      <c r="AF981" s="651"/>
      <c r="AG981" s="651"/>
      <c r="AH981" s="651"/>
      <c r="AI981" s="651"/>
      <c r="AJ981" s="651"/>
      <c r="AK981" s="651"/>
      <c r="AL981" s="651"/>
      <c r="AM981" s="651"/>
      <c r="AN981" s="651"/>
      <c r="AO981" s="651"/>
      <c r="AP981" s="651"/>
      <c r="AQ981" s="651"/>
      <c r="AR981" s="651"/>
      <c r="AS981" s="651"/>
      <c r="AT981" s="651"/>
      <c r="AU981" s="651"/>
      <c r="AV981" s="651"/>
      <c r="AW981" s="651"/>
      <c r="AX981" s="651"/>
      <c r="AY981" s="651"/>
      <c r="AZ981" s="651"/>
      <c r="BA981" s="651"/>
      <c r="BB981" s="651"/>
      <c r="BC981" s="651"/>
      <c r="BD981" s="651"/>
      <c r="BE981" s="651"/>
      <c r="BF981" s="651"/>
      <c r="BG981" s="651"/>
      <c r="BH981" s="651"/>
      <c r="BI981" s="651"/>
      <c r="BJ981" s="651"/>
      <c r="BK981" s="651"/>
      <c r="BL981" s="651"/>
      <c r="BM981" s="651"/>
      <c r="BN981" s="651"/>
      <c r="BO981" s="651"/>
      <c r="BP981" s="651"/>
      <c r="BQ981" s="651"/>
      <c r="BR981" s="651"/>
      <c r="BS981" s="651"/>
      <c r="BT981" s="651"/>
      <c r="BU981" s="651"/>
      <c r="BV981" s="651"/>
      <c r="BW981" s="651"/>
      <c r="BX981" s="651"/>
      <c r="BY981" s="651"/>
      <c r="BZ981" s="651"/>
      <c r="CA981" s="651"/>
      <c r="CB981" s="651"/>
      <c r="CC981" s="651"/>
      <c r="CD981" s="651"/>
      <c r="CE981" s="651"/>
      <c r="CF981" s="651"/>
      <c r="CG981" s="651"/>
      <c r="CH981" s="651"/>
      <c r="CI981" s="651"/>
      <c r="CJ981" s="651"/>
      <c r="CK981" s="651"/>
      <c r="CL981" s="651"/>
      <c r="CM981" s="651"/>
      <c r="CN981" s="651"/>
      <c r="CO981" s="651"/>
      <c r="CP981" s="651"/>
      <c r="CQ981" s="651"/>
      <c r="CR981" s="651"/>
      <c r="CS981" s="651"/>
      <c r="CT981" s="651"/>
      <c r="CU981" s="651"/>
      <c r="CV981" s="651"/>
      <c r="CW981" s="651"/>
      <c r="CX981" s="651"/>
      <c r="CY981" s="651"/>
      <c r="CZ981" s="651"/>
      <c r="DA981" s="651"/>
      <c r="DB981" s="651"/>
      <c r="DC981" s="651"/>
      <c r="DD981" s="651"/>
      <c r="DE981" s="651"/>
      <c r="DF981" s="651"/>
      <c r="DG981" s="651"/>
      <c r="DH981" s="651"/>
      <c r="DI981" s="651"/>
      <c r="DJ981" s="651"/>
      <c r="DK981" s="651"/>
      <c r="DL981" s="651"/>
      <c r="DM981" s="651"/>
      <c r="DN981" s="651"/>
      <c r="DO981" s="651"/>
      <c r="DP981" s="651"/>
      <c r="DQ981" s="651"/>
      <c r="DR981" s="651"/>
      <c r="DS981" s="651"/>
      <c r="DT981" s="651"/>
      <c r="DU981" s="651"/>
      <c r="DV981" s="651"/>
      <c r="DW981" s="651"/>
      <c r="DX981" s="651"/>
      <c r="DY981" s="651"/>
    </row>
    <row r="982" ht="12.0" customHeight="1">
      <c r="A982" s="651"/>
      <c r="B982" s="651"/>
      <c r="C982" s="651"/>
      <c r="D982" s="651"/>
      <c r="E982" s="651"/>
      <c r="F982" s="651"/>
      <c r="G982" s="651"/>
      <c r="H982" s="651"/>
      <c r="I982" s="651"/>
      <c r="J982" s="651"/>
      <c r="K982" s="651"/>
      <c r="L982" s="651"/>
      <c r="M982" s="651"/>
      <c r="N982" s="651"/>
      <c r="O982" s="651"/>
      <c r="P982" s="651"/>
      <c r="Q982" s="651"/>
      <c r="R982" s="651"/>
      <c r="S982" s="651"/>
      <c r="T982" s="651"/>
      <c r="U982" s="651"/>
      <c r="V982" s="651"/>
      <c r="W982" s="651"/>
      <c r="X982" s="651"/>
      <c r="Y982" s="651"/>
      <c r="Z982" s="651"/>
      <c r="AA982" s="651"/>
      <c r="AB982" s="651"/>
      <c r="AC982" s="651"/>
      <c r="AD982" s="651"/>
      <c r="AE982" s="651"/>
      <c r="AF982" s="651"/>
      <c r="AG982" s="651"/>
      <c r="AH982" s="651"/>
      <c r="AI982" s="651"/>
      <c r="AJ982" s="651"/>
      <c r="AK982" s="651"/>
      <c r="AL982" s="651"/>
      <c r="AM982" s="651"/>
      <c r="AN982" s="651"/>
      <c r="AO982" s="651"/>
      <c r="AP982" s="651"/>
      <c r="AQ982" s="651"/>
      <c r="AR982" s="651"/>
      <c r="AS982" s="651"/>
      <c r="AT982" s="651"/>
      <c r="AU982" s="651"/>
      <c r="AV982" s="651"/>
      <c r="AW982" s="651"/>
      <c r="AX982" s="651"/>
      <c r="AY982" s="651"/>
      <c r="AZ982" s="651"/>
      <c r="BA982" s="651"/>
      <c r="BB982" s="651"/>
      <c r="BC982" s="651"/>
      <c r="BD982" s="651"/>
      <c r="BE982" s="651"/>
      <c r="BF982" s="651"/>
      <c r="BG982" s="651"/>
      <c r="BH982" s="651"/>
      <c r="BI982" s="651"/>
      <c r="BJ982" s="651"/>
      <c r="BK982" s="651"/>
      <c r="BL982" s="651"/>
      <c r="BM982" s="651"/>
      <c r="BN982" s="651"/>
      <c r="BO982" s="651"/>
      <c r="BP982" s="651"/>
      <c r="BQ982" s="651"/>
      <c r="BR982" s="651"/>
      <c r="BS982" s="651"/>
      <c r="BT982" s="651"/>
      <c r="BU982" s="651"/>
      <c r="BV982" s="651"/>
      <c r="BW982" s="651"/>
      <c r="BX982" s="651"/>
      <c r="BY982" s="651"/>
      <c r="BZ982" s="651"/>
      <c r="CA982" s="651"/>
      <c r="CB982" s="651"/>
      <c r="CC982" s="651"/>
      <c r="CD982" s="651"/>
      <c r="CE982" s="651"/>
      <c r="CF982" s="651"/>
      <c r="CG982" s="651"/>
      <c r="CH982" s="651"/>
      <c r="CI982" s="651"/>
      <c r="CJ982" s="651"/>
      <c r="CK982" s="651"/>
      <c r="CL982" s="651"/>
      <c r="CM982" s="651"/>
      <c r="CN982" s="651"/>
      <c r="CO982" s="651"/>
      <c r="CP982" s="651"/>
      <c r="CQ982" s="651"/>
      <c r="CR982" s="651"/>
      <c r="CS982" s="651"/>
      <c r="CT982" s="651"/>
      <c r="CU982" s="651"/>
      <c r="CV982" s="651"/>
      <c r="CW982" s="651"/>
      <c r="CX982" s="651"/>
      <c r="CY982" s="651"/>
      <c r="CZ982" s="651"/>
      <c r="DA982" s="651"/>
      <c r="DB982" s="651"/>
      <c r="DC982" s="651"/>
      <c r="DD982" s="651"/>
      <c r="DE982" s="651"/>
      <c r="DF982" s="651"/>
      <c r="DG982" s="651"/>
      <c r="DH982" s="651"/>
      <c r="DI982" s="651"/>
      <c r="DJ982" s="651"/>
      <c r="DK982" s="651"/>
      <c r="DL982" s="651"/>
      <c r="DM982" s="651"/>
      <c r="DN982" s="651"/>
      <c r="DO982" s="651"/>
      <c r="DP982" s="651"/>
      <c r="DQ982" s="651"/>
      <c r="DR982" s="651"/>
      <c r="DS982" s="651"/>
      <c r="DT982" s="651"/>
      <c r="DU982" s="651"/>
      <c r="DV982" s="651"/>
      <c r="DW982" s="651"/>
      <c r="DX982" s="651"/>
      <c r="DY982" s="651"/>
    </row>
    <row r="983" ht="12.0" customHeight="1">
      <c r="A983" s="651"/>
      <c r="B983" s="651"/>
      <c r="C983" s="651"/>
      <c r="D983" s="651"/>
      <c r="E983" s="651"/>
      <c r="F983" s="651"/>
      <c r="G983" s="651"/>
      <c r="H983" s="651"/>
      <c r="I983" s="651"/>
      <c r="J983" s="651"/>
      <c r="K983" s="651"/>
      <c r="L983" s="651"/>
      <c r="M983" s="651"/>
      <c r="N983" s="651"/>
      <c r="O983" s="651"/>
      <c r="P983" s="651"/>
      <c r="Q983" s="651"/>
      <c r="R983" s="651"/>
      <c r="S983" s="651"/>
      <c r="T983" s="651"/>
      <c r="U983" s="651"/>
      <c r="V983" s="651"/>
      <c r="W983" s="651"/>
      <c r="X983" s="651"/>
      <c r="Y983" s="651"/>
      <c r="Z983" s="651"/>
      <c r="AA983" s="651"/>
      <c r="AB983" s="651"/>
      <c r="AC983" s="651"/>
      <c r="AD983" s="651"/>
      <c r="AE983" s="651"/>
      <c r="AF983" s="651"/>
      <c r="AG983" s="651"/>
      <c r="AH983" s="651"/>
      <c r="AI983" s="651"/>
      <c r="AJ983" s="651"/>
      <c r="AK983" s="651"/>
      <c r="AL983" s="651"/>
      <c r="AM983" s="651"/>
      <c r="AN983" s="651"/>
      <c r="AO983" s="651"/>
      <c r="AP983" s="651"/>
      <c r="AQ983" s="651"/>
      <c r="AR983" s="651"/>
      <c r="AS983" s="651"/>
      <c r="AT983" s="651"/>
      <c r="AU983" s="651"/>
      <c r="AV983" s="651"/>
      <c r="AW983" s="651"/>
      <c r="AX983" s="651"/>
      <c r="AY983" s="651"/>
      <c r="AZ983" s="651"/>
      <c r="BA983" s="651"/>
      <c r="BB983" s="651"/>
      <c r="BC983" s="651"/>
      <c r="BD983" s="651"/>
      <c r="BE983" s="651"/>
      <c r="BF983" s="651"/>
      <c r="BG983" s="651"/>
      <c r="BH983" s="651"/>
      <c r="BI983" s="651"/>
      <c r="BJ983" s="651"/>
      <c r="BK983" s="651"/>
      <c r="BL983" s="651"/>
      <c r="BM983" s="651"/>
      <c r="BN983" s="651"/>
      <c r="BO983" s="651"/>
      <c r="BP983" s="651"/>
      <c r="BQ983" s="651"/>
      <c r="BR983" s="651"/>
      <c r="BS983" s="651"/>
      <c r="BT983" s="651"/>
      <c r="BU983" s="651"/>
      <c r="BV983" s="651"/>
      <c r="BW983" s="651"/>
      <c r="BX983" s="651"/>
      <c r="BY983" s="651"/>
      <c r="BZ983" s="651"/>
      <c r="CA983" s="651"/>
      <c r="CB983" s="651"/>
      <c r="CC983" s="651"/>
      <c r="CD983" s="651"/>
      <c r="CE983" s="651"/>
      <c r="CF983" s="651"/>
      <c r="CG983" s="651"/>
      <c r="CH983" s="651"/>
      <c r="CI983" s="651"/>
      <c r="CJ983" s="651"/>
      <c r="CK983" s="651"/>
      <c r="CL983" s="651"/>
      <c r="CM983" s="651"/>
      <c r="CN983" s="651"/>
      <c r="CO983" s="651"/>
      <c r="CP983" s="651"/>
      <c r="CQ983" s="651"/>
      <c r="CR983" s="651"/>
      <c r="CS983" s="651"/>
      <c r="CT983" s="651"/>
      <c r="CU983" s="651"/>
      <c r="CV983" s="651"/>
      <c r="CW983" s="651"/>
      <c r="CX983" s="651"/>
      <c r="CY983" s="651"/>
      <c r="CZ983" s="651"/>
      <c r="DA983" s="651"/>
      <c r="DB983" s="651"/>
      <c r="DC983" s="651"/>
      <c r="DD983" s="651"/>
      <c r="DE983" s="651"/>
      <c r="DF983" s="651"/>
      <c r="DG983" s="651"/>
      <c r="DH983" s="651"/>
      <c r="DI983" s="651"/>
      <c r="DJ983" s="651"/>
      <c r="DK983" s="651"/>
      <c r="DL983" s="651"/>
      <c r="DM983" s="651"/>
      <c r="DN983" s="651"/>
      <c r="DO983" s="651"/>
      <c r="DP983" s="651"/>
      <c r="DQ983" s="651"/>
      <c r="DR983" s="651"/>
      <c r="DS983" s="651"/>
      <c r="DT983" s="651"/>
      <c r="DU983" s="651"/>
      <c r="DV983" s="651"/>
      <c r="DW983" s="651"/>
      <c r="DX983" s="651"/>
      <c r="DY983" s="651"/>
    </row>
    <row r="984" ht="12.0" customHeight="1">
      <c r="A984" s="651"/>
      <c r="B984" s="651"/>
      <c r="C984" s="651"/>
      <c r="D984" s="651"/>
      <c r="E984" s="651"/>
      <c r="F984" s="651"/>
      <c r="G984" s="651"/>
      <c r="H984" s="651"/>
      <c r="I984" s="651"/>
      <c r="J984" s="651"/>
      <c r="K984" s="651"/>
      <c r="L984" s="651"/>
      <c r="M984" s="651"/>
      <c r="N984" s="651"/>
      <c r="O984" s="651"/>
      <c r="P984" s="651"/>
      <c r="Q984" s="651"/>
      <c r="R984" s="651"/>
      <c r="S984" s="651"/>
      <c r="T984" s="651"/>
      <c r="U984" s="651"/>
      <c r="V984" s="651"/>
      <c r="W984" s="651"/>
      <c r="X984" s="651"/>
      <c r="Y984" s="651"/>
      <c r="Z984" s="651"/>
      <c r="AA984" s="651"/>
      <c r="AB984" s="651"/>
      <c r="AC984" s="651"/>
      <c r="AD984" s="651"/>
      <c r="AE984" s="651"/>
      <c r="AF984" s="651"/>
      <c r="AG984" s="651"/>
      <c r="AH984" s="651"/>
      <c r="AI984" s="651"/>
      <c r="AJ984" s="651"/>
      <c r="AK984" s="651"/>
      <c r="AL984" s="651"/>
      <c r="AM984" s="651"/>
      <c r="AN984" s="651"/>
      <c r="AO984" s="651"/>
      <c r="AP984" s="651"/>
      <c r="AQ984" s="651"/>
      <c r="AR984" s="651"/>
      <c r="AS984" s="651"/>
      <c r="AT984" s="651"/>
      <c r="AU984" s="651"/>
      <c r="AV984" s="651"/>
      <c r="AW984" s="651"/>
      <c r="AX984" s="651"/>
      <c r="AY984" s="651"/>
      <c r="AZ984" s="651"/>
      <c r="BA984" s="651"/>
      <c r="BB984" s="651"/>
      <c r="BC984" s="651"/>
      <c r="BD984" s="651"/>
      <c r="BE984" s="651"/>
      <c r="BF984" s="651"/>
      <c r="BG984" s="651"/>
      <c r="BH984" s="651"/>
      <c r="BI984" s="651"/>
      <c r="BJ984" s="651"/>
      <c r="BK984" s="651"/>
      <c r="BL984" s="651"/>
      <c r="BM984" s="651"/>
      <c r="BN984" s="651"/>
      <c r="BO984" s="651"/>
      <c r="BP984" s="651"/>
      <c r="BQ984" s="651"/>
      <c r="BR984" s="651"/>
      <c r="BS984" s="651"/>
      <c r="BT984" s="651"/>
      <c r="BU984" s="651"/>
      <c r="BV984" s="651"/>
      <c r="BW984" s="651"/>
      <c r="BX984" s="651"/>
      <c r="BY984" s="651"/>
      <c r="BZ984" s="651"/>
      <c r="CA984" s="651"/>
      <c r="CB984" s="651"/>
      <c r="CC984" s="651"/>
      <c r="CD984" s="651"/>
      <c r="CE984" s="651"/>
      <c r="CF984" s="651"/>
      <c r="CG984" s="651"/>
      <c r="CH984" s="651"/>
      <c r="CI984" s="651"/>
      <c r="CJ984" s="651"/>
      <c r="CK984" s="651"/>
      <c r="CL984" s="651"/>
      <c r="CM984" s="651"/>
      <c r="CN984" s="651"/>
      <c r="CO984" s="651"/>
      <c r="CP984" s="651"/>
      <c r="CQ984" s="651"/>
      <c r="CR984" s="651"/>
      <c r="CS984" s="651"/>
      <c r="CT984" s="651"/>
      <c r="CU984" s="651"/>
      <c r="CV984" s="651"/>
      <c r="CW984" s="651"/>
      <c r="CX984" s="651"/>
      <c r="CY984" s="651"/>
      <c r="CZ984" s="651"/>
      <c r="DA984" s="651"/>
      <c r="DB984" s="651"/>
      <c r="DC984" s="651"/>
      <c r="DD984" s="651"/>
      <c r="DE984" s="651"/>
      <c r="DF984" s="651"/>
      <c r="DG984" s="651"/>
      <c r="DH984" s="651"/>
      <c r="DI984" s="651"/>
      <c r="DJ984" s="651"/>
      <c r="DK984" s="651"/>
      <c r="DL984" s="651"/>
      <c r="DM984" s="651"/>
      <c r="DN984" s="651"/>
      <c r="DO984" s="651"/>
      <c r="DP984" s="651"/>
      <c r="DQ984" s="651"/>
      <c r="DR984" s="651"/>
      <c r="DS984" s="651"/>
      <c r="DT984" s="651"/>
      <c r="DU984" s="651"/>
      <c r="DV984" s="651"/>
      <c r="DW984" s="651"/>
      <c r="DX984" s="651"/>
      <c r="DY984" s="651"/>
    </row>
    <row r="985" ht="12.0" customHeight="1">
      <c r="A985" s="651"/>
      <c r="B985" s="651"/>
      <c r="C985" s="651"/>
      <c r="D985" s="651"/>
      <c r="E985" s="651"/>
      <c r="F985" s="651"/>
      <c r="G985" s="651"/>
      <c r="H985" s="651"/>
      <c r="I985" s="651"/>
      <c r="J985" s="651"/>
      <c r="K985" s="651"/>
      <c r="L985" s="651"/>
      <c r="M985" s="651"/>
      <c r="N985" s="651"/>
      <c r="O985" s="651"/>
      <c r="P985" s="651"/>
      <c r="Q985" s="651"/>
      <c r="R985" s="651"/>
      <c r="S985" s="651"/>
      <c r="T985" s="651"/>
      <c r="U985" s="651"/>
      <c r="V985" s="651"/>
      <c r="W985" s="651"/>
      <c r="X985" s="651"/>
      <c r="Y985" s="651"/>
      <c r="Z985" s="651"/>
      <c r="AA985" s="651"/>
      <c r="AB985" s="651"/>
      <c r="AC985" s="651"/>
      <c r="AD985" s="651"/>
      <c r="AE985" s="651"/>
      <c r="AF985" s="651"/>
      <c r="AG985" s="651"/>
      <c r="AH985" s="651"/>
      <c r="AI985" s="651"/>
      <c r="AJ985" s="651"/>
      <c r="AK985" s="651"/>
      <c r="AL985" s="651"/>
      <c r="AM985" s="651"/>
      <c r="AN985" s="651"/>
      <c r="AO985" s="651"/>
      <c r="AP985" s="651"/>
      <c r="AQ985" s="651"/>
      <c r="AR985" s="651"/>
      <c r="AS985" s="651"/>
      <c r="AT985" s="651"/>
      <c r="AU985" s="651"/>
      <c r="AV985" s="651"/>
      <c r="AW985" s="651"/>
      <c r="AX985" s="651"/>
      <c r="AY985" s="651"/>
      <c r="AZ985" s="651"/>
      <c r="BA985" s="651"/>
      <c r="BB985" s="651"/>
      <c r="BC985" s="651"/>
      <c r="BD985" s="651"/>
      <c r="BE985" s="651"/>
      <c r="BF985" s="651"/>
      <c r="BG985" s="651"/>
      <c r="BH985" s="651"/>
      <c r="BI985" s="651"/>
      <c r="BJ985" s="651"/>
      <c r="BK985" s="651"/>
      <c r="BL985" s="651"/>
      <c r="BM985" s="651"/>
      <c r="BN985" s="651"/>
      <c r="BO985" s="651"/>
      <c r="BP985" s="651"/>
      <c r="BQ985" s="651"/>
      <c r="BR985" s="651"/>
      <c r="BS985" s="651"/>
      <c r="BT985" s="651"/>
      <c r="BU985" s="651"/>
      <c r="BV985" s="651"/>
      <c r="BW985" s="651"/>
      <c r="BX985" s="651"/>
      <c r="BY985" s="651"/>
      <c r="BZ985" s="651"/>
      <c r="CA985" s="651"/>
      <c r="CB985" s="651"/>
      <c r="CC985" s="651"/>
      <c r="CD985" s="651"/>
      <c r="CE985" s="651"/>
      <c r="CF985" s="651"/>
      <c r="CG985" s="651"/>
      <c r="CH985" s="651"/>
      <c r="CI985" s="651"/>
      <c r="CJ985" s="651"/>
      <c r="CK985" s="651"/>
      <c r="CL985" s="651"/>
      <c r="CM985" s="651"/>
      <c r="CN985" s="651"/>
      <c r="CO985" s="651"/>
      <c r="CP985" s="651"/>
      <c r="CQ985" s="651"/>
      <c r="CR985" s="651"/>
      <c r="CS985" s="651"/>
      <c r="CT985" s="651"/>
      <c r="CU985" s="651"/>
      <c r="CV985" s="651"/>
      <c r="CW985" s="651"/>
      <c r="CX985" s="651"/>
      <c r="CY985" s="651"/>
      <c r="CZ985" s="651"/>
      <c r="DA985" s="651"/>
      <c r="DB985" s="651"/>
      <c r="DC985" s="651"/>
      <c r="DD985" s="651"/>
      <c r="DE985" s="651"/>
      <c r="DF985" s="651"/>
      <c r="DG985" s="651"/>
      <c r="DH985" s="651"/>
      <c r="DI985" s="651"/>
      <c r="DJ985" s="651"/>
      <c r="DK985" s="651"/>
      <c r="DL985" s="651"/>
      <c r="DM985" s="651"/>
      <c r="DN985" s="651"/>
      <c r="DO985" s="651"/>
      <c r="DP985" s="651"/>
      <c r="DQ985" s="651"/>
      <c r="DR985" s="651"/>
      <c r="DS985" s="651"/>
      <c r="DT985" s="651"/>
      <c r="DU985" s="651"/>
      <c r="DV985" s="651"/>
      <c r="DW985" s="651"/>
      <c r="DX985" s="651"/>
      <c r="DY985" s="651"/>
    </row>
    <row r="986" ht="12.0" customHeight="1">
      <c r="A986" s="651"/>
      <c r="B986" s="651"/>
      <c r="C986" s="651"/>
      <c r="D986" s="651"/>
      <c r="E986" s="651"/>
      <c r="F986" s="651"/>
      <c r="G986" s="651"/>
      <c r="H986" s="651"/>
      <c r="I986" s="651"/>
      <c r="J986" s="651"/>
      <c r="K986" s="651"/>
      <c r="L986" s="651"/>
      <c r="M986" s="651"/>
      <c r="N986" s="651"/>
      <c r="O986" s="651"/>
      <c r="P986" s="651"/>
      <c r="Q986" s="651"/>
      <c r="R986" s="651"/>
      <c r="S986" s="651"/>
      <c r="T986" s="651"/>
      <c r="U986" s="651"/>
      <c r="V986" s="651"/>
      <c r="W986" s="651"/>
      <c r="X986" s="651"/>
      <c r="Y986" s="651"/>
      <c r="Z986" s="651"/>
      <c r="AA986" s="651"/>
      <c r="AB986" s="651"/>
      <c r="AC986" s="651"/>
      <c r="AD986" s="651"/>
      <c r="AE986" s="651"/>
      <c r="AF986" s="651"/>
      <c r="AG986" s="651"/>
      <c r="AH986" s="651"/>
      <c r="AI986" s="651"/>
      <c r="AJ986" s="651"/>
      <c r="AK986" s="651"/>
      <c r="AL986" s="651"/>
      <c r="AM986" s="651"/>
      <c r="AN986" s="651"/>
      <c r="AO986" s="651"/>
      <c r="AP986" s="651"/>
      <c r="AQ986" s="651"/>
      <c r="AR986" s="651"/>
      <c r="AS986" s="651"/>
      <c r="AT986" s="651"/>
      <c r="AU986" s="651"/>
      <c r="AV986" s="651"/>
      <c r="AW986" s="651"/>
      <c r="AX986" s="651"/>
      <c r="AY986" s="651"/>
      <c r="AZ986" s="651"/>
      <c r="BA986" s="651"/>
      <c r="BB986" s="651"/>
      <c r="BC986" s="651"/>
      <c r="BD986" s="651"/>
      <c r="BE986" s="651"/>
      <c r="BF986" s="651"/>
      <c r="BG986" s="651"/>
      <c r="BH986" s="651"/>
      <c r="BI986" s="651"/>
      <c r="BJ986" s="651"/>
      <c r="BK986" s="651"/>
      <c r="BL986" s="651"/>
      <c r="BM986" s="651"/>
      <c r="BN986" s="651"/>
      <c r="BO986" s="651"/>
      <c r="BP986" s="651"/>
      <c r="BQ986" s="651"/>
      <c r="BR986" s="651"/>
      <c r="BS986" s="651"/>
      <c r="BT986" s="651"/>
      <c r="BU986" s="651"/>
      <c r="BV986" s="651"/>
      <c r="BW986" s="651"/>
      <c r="BX986" s="651"/>
      <c r="BY986" s="651"/>
      <c r="BZ986" s="651"/>
      <c r="CA986" s="651"/>
      <c r="CB986" s="651"/>
      <c r="CC986" s="651"/>
      <c r="CD986" s="651"/>
      <c r="CE986" s="651"/>
      <c r="CF986" s="651"/>
      <c r="CG986" s="651"/>
      <c r="CH986" s="651"/>
      <c r="CI986" s="651"/>
      <c r="CJ986" s="651"/>
      <c r="CK986" s="651"/>
      <c r="CL986" s="651"/>
      <c r="CM986" s="651"/>
      <c r="CN986" s="651"/>
      <c r="CO986" s="651"/>
      <c r="CP986" s="651"/>
      <c r="CQ986" s="651"/>
      <c r="CR986" s="651"/>
      <c r="CS986" s="651"/>
      <c r="CT986" s="651"/>
      <c r="CU986" s="651"/>
      <c r="CV986" s="651"/>
      <c r="CW986" s="651"/>
      <c r="CX986" s="651"/>
      <c r="CY986" s="651"/>
      <c r="CZ986" s="651"/>
      <c r="DA986" s="651"/>
      <c r="DB986" s="651"/>
      <c r="DC986" s="651"/>
      <c r="DD986" s="651"/>
      <c r="DE986" s="651"/>
      <c r="DF986" s="651"/>
      <c r="DG986" s="651"/>
      <c r="DH986" s="651"/>
      <c r="DI986" s="651"/>
      <c r="DJ986" s="651"/>
      <c r="DK986" s="651"/>
      <c r="DL986" s="651"/>
      <c r="DM986" s="651"/>
      <c r="DN986" s="651"/>
      <c r="DO986" s="651"/>
      <c r="DP986" s="651"/>
      <c r="DQ986" s="651"/>
      <c r="DR986" s="651"/>
      <c r="DS986" s="651"/>
      <c r="DT986" s="651"/>
      <c r="DU986" s="651"/>
      <c r="DV986" s="651"/>
      <c r="DW986" s="651"/>
      <c r="DX986" s="651"/>
      <c r="DY986" s="651"/>
    </row>
    <row r="987" ht="12.0" customHeight="1">
      <c r="A987" s="651"/>
      <c r="B987" s="651"/>
      <c r="C987" s="651"/>
      <c r="D987" s="651"/>
      <c r="E987" s="651"/>
      <c r="F987" s="651"/>
      <c r="G987" s="651"/>
      <c r="H987" s="651"/>
      <c r="I987" s="651"/>
      <c r="J987" s="651"/>
      <c r="K987" s="651"/>
      <c r="L987" s="651"/>
      <c r="M987" s="651"/>
      <c r="N987" s="651"/>
      <c r="O987" s="651"/>
      <c r="P987" s="651"/>
      <c r="Q987" s="651"/>
      <c r="R987" s="651"/>
      <c r="S987" s="651"/>
      <c r="T987" s="651"/>
      <c r="U987" s="651"/>
      <c r="V987" s="651"/>
      <c r="W987" s="651"/>
      <c r="X987" s="651"/>
      <c r="Y987" s="651"/>
      <c r="Z987" s="651"/>
      <c r="AA987" s="651"/>
      <c r="AB987" s="651"/>
      <c r="AC987" s="651"/>
      <c r="AD987" s="651"/>
      <c r="AE987" s="651"/>
      <c r="AF987" s="651"/>
      <c r="AG987" s="651"/>
      <c r="AH987" s="651"/>
      <c r="AI987" s="651"/>
      <c r="AJ987" s="651"/>
      <c r="AK987" s="651"/>
      <c r="AL987" s="651"/>
      <c r="AM987" s="651"/>
      <c r="AN987" s="651"/>
      <c r="AO987" s="651"/>
      <c r="AP987" s="651"/>
      <c r="AQ987" s="651"/>
      <c r="AR987" s="651"/>
      <c r="AS987" s="651"/>
      <c r="AT987" s="651"/>
      <c r="AU987" s="651"/>
      <c r="AV987" s="651"/>
      <c r="AW987" s="651"/>
      <c r="AX987" s="651"/>
      <c r="AY987" s="651"/>
      <c r="AZ987" s="651"/>
      <c r="BA987" s="651"/>
      <c r="BB987" s="651"/>
      <c r="BC987" s="651"/>
      <c r="BD987" s="651"/>
      <c r="BE987" s="651"/>
      <c r="BF987" s="651"/>
      <c r="BG987" s="651"/>
      <c r="BH987" s="651"/>
      <c r="BI987" s="651"/>
      <c r="BJ987" s="651"/>
      <c r="BK987" s="651"/>
      <c r="BL987" s="651"/>
      <c r="BM987" s="651"/>
      <c r="BN987" s="651"/>
      <c r="BO987" s="651"/>
      <c r="BP987" s="651"/>
      <c r="BQ987" s="651"/>
      <c r="BR987" s="651"/>
      <c r="BS987" s="651"/>
      <c r="BT987" s="651"/>
      <c r="BU987" s="651"/>
      <c r="BV987" s="651"/>
      <c r="BW987" s="651"/>
      <c r="BX987" s="651"/>
      <c r="BY987" s="651"/>
      <c r="BZ987" s="651"/>
      <c r="CA987" s="651"/>
      <c r="CB987" s="651"/>
      <c r="CC987" s="651"/>
      <c r="CD987" s="651"/>
      <c r="CE987" s="651"/>
      <c r="CF987" s="651"/>
      <c r="CG987" s="651"/>
      <c r="CH987" s="651"/>
      <c r="CI987" s="651"/>
      <c r="CJ987" s="651"/>
      <c r="CK987" s="651"/>
      <c r="CL987" s="651"/>
      <c r="CM987" s="651"/>
      <c r="CN987" s="651"/>
      <c r="CO987" s="651"/>
      <c r="CP987" s="651"/>
      <c r="CQ987" s="651"/>
      <c r="CR987" s="651"/>
      <c r="CS987" s="651"/>
      <c r="CT987" s="651"/>
      <c r="CU987" s="651"/>
      <c r="CV987" s="651"/>
      <c r="CW987" s="651"/>
      <c r="CX987" s="651"/>
      <c r="CY987" s="651"/>
      <c r="CZ987" s="651"/>
      <c r="DA987" s="651"/>
      <c r="DB987" s="651"/>
      <c r="DC987" s="651"/>
      <c r="DD987" s="651"/>
      <c r="DE987" s="651"/>
      <c r="DF987" s="651"/>
      <c r="DG987" s="651"/>
      <c r="DH987" s="651"/>
      <c r="DI987" s="651"/>
      <c r="DJ987" s="651"/>
      <c r="DK987" s="651"/>
      <c r="DL987" s="651"/>
      <c r="DM987" s="651"/>
      <c r="DN987" s="651"/>
      <c r="DO987" s="651"/>
      <c r="DP987" s="651"/>
      <c r="DQ987" s="651"/>
      <c r="DR987" s="651"/>
      <c r="DS987" s="651"/>
      <c r="DT987" s="651"/>
      <c r="DU987" s="651"/>
      <c r="DV987" s="651"/>
      <c r="DW987" s="651"/>
      <c r="DX987" s="651"/>
      <c r="DY987" s="651"/>
    </row>
    <row r="988" ht="12.0" customHeight="1">
      <c r="A988" s="651"/>
      <c r="B988" s="651"/>
      <c r="C988" s="651"/>
      <c r="D988" s="651"/>
      <c r="E988" s="651"/>
      <c r="F988" s="651"/>
      <c r="G988" s="651"/>
      <c r="H988" s="651"/>
      <c r="I988" s="651"/>
      <c r="J988" s="651"/>
      <c r="K988" s="651"/>
      <c r="L988" s="651"/>
      <c r="M988" s="651"/>
      <c r="N988" s="651"/>
      <c r="O988" s="651"/>
      <c r="P988" s="651"/>
      <c r="Q988" s="651"/>
      <c r="R988" s="651"/>
      <c r="S988" s="651"/>
      <c r="T988" s="651"/>
      <c r="U988" s="651"/>
      <c r="V988" s="651"/>
      <c r="W988" s="651"/>
      <c r="X988" s="651"/>
      <c r="Y988" s="651"/>
      <c r="Z988" s="651"/>
      <c r="AA988" s="651"/>
      <c r="AB988" s="651"/>
      <c r="AC988" s="651"/>
      <c r="AD988" s="651"/>
      <c r="AE988" s="651"/>
      <c r="AF988" s="651"/>
      <c r="AG988" s="651"/>
      <c r="AH988" s="651"/>
      <c r="AI988" s="651"/>
      <c r="AJ988" s="651"/>
      <c r="AK988" s="651"/>
      <c r="AL988" s="651"/>
      <c r="AM988" s="651"/>
      <c r="AN988" s="651"/>
      <c r="AO988" s="651"/>
      <c r="AP988" s="651"/>
      <c r="AQ988" s="651"/>
      <c r="AR988" s="651"/>
      <c r="AS988" s="651"/>
      <c r="AT988" s="651"/>
      <c r="AU988" s="651"/>
      <c r="AV988" s="651"/>
      <c r="AW988" s="651"/>
      <c r="AX988" s="651"/>
      <c r="AY988" s="651"/>
      <c r="AZ988" s="651"/>
      <c r="BA988" s="651"/>
      <c r="BB988" s="651"/>
      <c r="BC988" s="651"/>
      <c r="BD988" s="651"/>
      <c r="BE988" s="651"/>
      <c r="BF988" s="651"/>
      <c r="BG988" s="651"/>
      <c r="BH988" s="651"/>
      <c r="BI988" s="651"/>
      <c r="BJ988" s="651"/>
      <c r="BK988" s="651"/>
      <c r="BL988" s="651"/>
      <c r="BM988" s="651"/>
      <c r="BN988" s="651"/>
      <c r="BO988" s="651"/>
      <c r="BP988" s="651"/>
      <c r="BQ988" s="651"/>
      <c r="BR988" s="651"/>
      <c r="BS988" s="651"/>
      <c r="BT988" s="651"/>
      <c r="BU988" s="651"/>
      <c r="BV988" s="651"/>
      <c r="BW988" s="651"/>
      <c r="BX988" s="651"/>
      <c r="BY988" s="651"/>
      <c r="BZ988" s="651"/>
      <c r="CA988" s="651"/>
      <c r="CB988" s="651"/>
      <c r="CC988" s="651"/>
      <c r="CD988" s="651"/>
      <c r="CE988" s="651"/>
      <c r="CF988" s="651"/>
      <c r="CG988" s="651"/>
      <c r="CH988" s="651"/>
      <c r="CI988" s="651"/>
      <c r="CJ988" s="651"/>
      <c r="CK988" s="651"/>
      <c r="CL988" s="651"/>
      <c r="CM988" s="651"/>
      <c r="CN988" s="651"/>
      <c r="CO988" s="651"/>
      <c r="CP988" s="651"/>
      <c r="CQ988" s="651"/>
      <c r="CR988" s="651"/>
      <c r="CS988" s="651"/>
      <c r="CT988" s="651"/>
      <c r="CU988" s="651"/>
      <c r="CV988" s="651"/>
      <c r="CW988" s="651"/>
      <c r="CX988" s="651"/>
      <c r="CY988" s="651"/>
      <c r="CZ988" s="651"/>
      <c r="DA988" s="651"/>
      <c r="DB988" s="651"/>
      <c r="DC988" s="651"/>
      <c r="DD988" s="651"/>
      <c r="DE988" s="651"/>
      <c r="DF988" s="651"/>
      <c r="DG988" s="651"/>
      <c r="DH988" s="651"/>
      <c r="DI988" s="651"/>
      <c r="DJ988" s="651"/>
      <c r="DK988" s="651"/>
      <c r="DL988" s="651"/>
      <c r="DM988" s="651"/>
      <c r="DN988" s="651"/>
      <c r="DO988" s="651"/>
      <c r="DP988" s="651"/>
      <c r="DQ988" s="651"/>
      <c r="DR988" s="651"/>
      <c r="DS988" s="651"/>
      <c r="DT988" s="651"/>
      <c r="DU988" s="651"/>
      <c r="DV988" s="651"/>
      <c r="DW988" s="651"/>
      <c r="DX988" s="651"/>
      <c r="DY988" s="651"/>
    </row>
    <row r="989" ht="12.0" customHeight="1">
      <c r="A989" s="651"/>
      <c r="B989" s="651"/>
      <c r="C989" s="651"/>
      <c r="D989" s="651"/>
      <c r="E989" s="651"/>
      <c r="F989" s="651"/>
      <c r="G989" s="651"/>
      <c r="H989" s="651"/>
      <c r="I989" s="651"/>
      <c r="J989" s="651"/>
      <c r="K989" s="651"/>
      <c r="L989" s="651"/>
      <c r="M989" s="651"/>
      <c r="N989" s="651"/>
      <c r="O989" s="651"/>
      <c r="P989" s="651"/>
      <c r="Q989" s="651"/>
      <c r="R989" s="651"/>
      <c r="S989" s="651"/>
      <c r="T989" s="651"/>
      <c r="U989" s="651"/>
      <c r="V989" s="651"/>
      <c r="W989" s="651"/>
      <c r="X989" s="651"/>
      <c r="Y989" s="651"/>
      <c r="Z989" s="651"/>
      <c r="AA989" s="651"/>
      <c r="AB989" s="651"/>
      <c r="AC989" s="651"/>
      <c r="AD989" s="651"/>
      <c r="AE989" s="651"/>
      <c r="AF989" s="651"/>
      <c r="AG989" s="651"/>
      <c r="AH989" s="651"/>
      <c r="AI989" s="651"/>
      <c r="AJ989" s="651"/>
      <c r="AK989" s="651"/>
      <c r="AL989" s="651"/>
      <c r="AM989" s="651"/>
      <c r="AN989" s="651"/>
      <c r="AO989" s="651"/>
      <c r="AP989" s="651"/>
      <c r="AQ989" s="651"/>
      <c r="AR989" s="651"/>
      <c r="AS989" s="651"/>
      <c r="AT989" s="651"/>
      <c r="AU989" s="651"/>
      <c r="AV989" s="651"/>
      <c r="AW989" s="651"/>
      <c r="AX989" s="651"/>
      <c r="AY989" s="651"/>
      <c r="AZ989" s="651"/>
      <c r="BA989" s="651"/>
      <c r="BB989" s="651"/>
      <c r="BC989" s="651"/>
      <c r="BD989" s="651"/>
      <c r="BE989" s="651"/>
      <c r="BF989" s="651"/>
      <c r="BG989" s="651"/>
      <c r="BH989" s="651"/>
      <c r="BI989" s="651"/>
      <c r="BJ989" s="651"/>
      <c r="BK989" s="651"/>
      <c r="BL989" s="651"/>
      <c r="BM989" s="651"/>
      <c r="BN989" s="651"/>
      <c r="BO989" s="651"/>
      <c r="BP989" s="651"/>
      <c r="BQ989" s="651"/>
      <c r="BR989" s="651"/>
      <c r="BS989" s="651"/>
      <c r="BT989" s="651"/>
      <c r="BU989" s="651"/>
      <c r="BV989" s="651"/>
      <c r="BW989" s="651"/>
      <c r="BX989" s="651"/>
      <c r="BY989" s="651"/>
      <c r="BZ989" s="651"/>
      <c r="CA989" s="651"/>
      <c r="CB989" s="651"/>
      <c r="CC989" s="651"/>
      <c r="CD989" s="651"/>
      <c r="CE989" s="651"/>
      <c r="CF989" s="651"/>
      <c r="CG989" s="651"/>
      <c r="CH989" s="651"/>
      <c r="CI989" s="651"/>
      <c r="CJ989" s="651"/>
      <c r="CK989" s="651"/>
      <c r="CL989" s="651"/>
      <c r="CM989" s="651"/>
      <c r="CN989" s="651"/>
      <c r="CO989" s="651"/>
      <c r="CP989" s="651"/>
      <c r="CQ989" s="651"/>
      <c r="CR989" s="651"/>
      <c r="CS989" s="651"/>
      <c r="CT989" s="651"/>
      <c r="CU989" s="651"/>
      <c r="CV989" s="651"/>
      <c r="CW989" s="651"/>
      <c r="CX989" s="651"/>
      <c r="CY989" s="651"/>
      <c r="CZ989" s="651"/>
      <c r="DA989" s="651"/>
      <c r="DB989" s="651"/>
      <c r="DC989" s="651"/>
      <c r="DD989" s="651"/>
      <c r="DE989" s="651"/>
      <c r="DF989" s="651"/>
      <c r="DG989" s="651"/>
      <c r="DH989" s="651"/>
      <c r="DI989" s="651"/>
      <c r="DJ989" s="651"/>
      <c r="DK989" s="651"/>
      <c r="DL989" s="651"/>
      <c r="DM989" s="651"/>
      <c r="DN989" s="651"/>
      <c r="DO989" s="651"/>
      <c r="DP989" s="651"/>
      <c r="DQ989" s="651"/>
      <c r="DR989" s="651"/>
      <c r="DS989" s="651"/>
      <c r="DT989" s="651"/>
      <c r="DU989" s="651"/>
      <c r="DV989" s="651"/>
      <c r="DW989" s="651"/>
      <c r="DX989" s="651"/>
      <c r="DY989" s="651"/>
    </row>
    <row r="990" ht="12.0" customHeight="1">
      <c r="A990" s="651"/>
      <c r="B990" s="651"/>
      <c r="C990" s="651"/>
      <c r="D990" s="651"/>
      <c r="E990" s="651"/>
      <c r="F990" s="651"/>
      <c r="G990" s="651"/>
      <c r="H990" s="651"/>
      <c r="I990" s="651"/>
      <c r="J990" s="651"/>
      <c r="K990" s="651"/>
      <c r="L990" s="651"/>
      <c r="M990" s="651"/>
      <c r="N990" s="651"/>
      <c r="O990" s="651"/>
      <c r="P990" s="651"/>
      <c r="Q990" s="651"/>
      <c r="R990" s="651"/>
      <c r="S990" s="651"/>
      <c r="T990" s="651"/>
      <c r="U990" s="651"/>
      <c r="V990" s="651"/>
      <c r="W990" s="651"/>
      <c r="X990" s="651"/>
      <c r="Y990" s="651"/>
      <c r="Z990" s="651"/>
      <c r="AA990" s="651"/>
      <c r="AB990" s="651"/>
      <c r="AC990" s="651"/>
      <c r="AD990" s="651"/>
      <c r="AE990" s="651"/>
      <c r="AF990" s="651"/>
      <c r="AG990" s="651"/>
      <c r="AH990" s="651"/>
      <c r="AI990" s="651"/>
      <c r="AJ990" s="651"/>
      <c r="AK990" s="651"/>
      <c r="AL990" s="651"/>
      <c r="AM990" s="651"/>
      <c r="AN990" s="651"/>
      <c r="AO990" s="651"/>
      <c r="AP990" s="651"/>
      <c r="AQ990" s="651"/>
      <c r="AR990" s="651"/>
      <c r="AS990" s="651"/>
      <c r="AT990" s="651"/>
      <c r="AU990" s="651"/>
      <c r="AV990" s="651"/>
      <c r="AW990" s="651"/>
      <c r="AX990" s="651"/>
      <c r="AY990" s="651"/>
      <c r="AZ990" s="651"/>
      <c r="BA990" s="651"/>
      <c r="BB990" s="651"/>
      <c r="BC990" s="651"/>
      <c r="BD990" s="651"/>
      <c r="BE990" s="651"/>
      <c r="BF990" s="651"/>
      <c r="BG990" s="651"/>
      <c r="BH990" s="651"/>
      <c r="BI990" s="651"/>
      <c r="BJ990" s="651"/>
      <c r="BK990" s="651"/>
      <c r="BL990" s="651"/>
      <c r="BM990" s="651"/>
      <c r="BN990" s="651"/>
      <c r="BO990" s="651"/>
      <c r="BP990" s="651"/>
      <c r="BQ990" s="651"/>
      <c r="BR990" s="651"/>
      <c r="BS990" s="651"/>
      <c r="BT990" s="651"/>
      <c r="BU990" s="651"/>
      <c r="BV990" s="651"/>
      <c r="BW990" s="651"/>
      <c r="BX990" s="651"/>
      <c r="BY990" s="651"/>
      <c r="BZ990" s="651"/>
      <c r="CA990" s="651"/>
      <c r="CB990" s="651"/>
      <c r="CC990" s="651"/>
      <c r="CD990" s="651"/>
      <c r="CE990" s="651"/>
      <c r="CF990" s="651"/>
      <c r="CG990" s="651"/>
      <c r="CH990" s="651"/>
      <c r="CI990" s="651"/>
      <c r="CJ990" s="651"/>
      <c r="CK990" s="651"/>
      <c r="CL990" s="651"/>
      <c r="CM990" s="651"/>
      <c r="CN990" s="651"/>
      <c r="CO990" s="651"/>
      <c r="CP990" s="651"/>
      <c r="CQ990" s="651"/>
      <c r="CR990" s="651"/>
      <c r="CS990" s="651"/>
      <c r="CT990" s="651"/>
      <c r="CU990" s="651"/>
      <c r="CV990" s="651"/>
      <c r="CW990" s="651"/>
      <c r="CX990" s="651"/>
      <c r="CY990" s="651"/>
      <c r="CZ990" s="651"/>
      <c r="DA990" s="651"/>
      <c r="DB990" s="651"/>
      <c r="DC990" s="651"/>
      <c r="DD990" s="651"/>
      <c r="DE990" s="651"/>
      <c r="DF990" s="651"/>
      <c r="DG990" s="651"/>
      <c r="DH990" s="651"/>
      <c r="DI990" s="651"/>
      <c r="DJ990" s="651"/>
      <c r="DK990" s="651"/>
      <c r="DL990" s="651"/>
      <c r="DM990" s="651"/>
      <c r="DN990" s="651"/>
      <c r="DO990" s="651"/>
      <c r="DP990" s="651"/>
      <c r="DQ990" s="651"/>
      <c r="DR990" s="651"/>
      <c r="DS990" s="651"/>
      <c r="DT990" s="651"/>
      <c r="DU990" s="651"/>
      <c r="DV990" s="651"/>
      <c r="DW990" s="651"/>
      <c r="DX990" s="651"/>
      <c r="DY990" s="651"/>
    </row>
    <row r="991" ht="12.0" customHeight="1">
      <c r="A991" s="651"/>
      <c r="B991" s="651"/>
      <c r="C991" s="651"/>
      <c r="D991" s="651"/>
      <c r="E991" s="651"/>
      <c r="F991" s="651"/>
      <c r="G991" s="651"/>
      <c r="H991" s="651"/>
      <c r="I991" s="651"/>
      <c r="J991" s="651"/>
      <c r="K991" s="651"/>
      <c r="L991" s="651"/>
      <c r="M991" s="651"/>
      <c r="N991" s="651"/>
      <c r="O991" s="651"/>
      <c r="P991" s="651"/>
      <c r="Q991" s="651"/>
      <c r="R991" s="651"/>
      <c r="S991" s="651"/>
      <c r="T991" s="651"/>
      <c r="U991" s="651"/>
      <c r="V991" s="651"/>
      <c r="W991" s="651"/>
      <c r="X991" s="651"/>
      <c r="Y991" s="651"/>
      <c r="Z991" s="651"/>
      <c r="AA991" s="651"/>
      <c r="AB991" s="651"/>
      <c r="AC991" s="651"/>
      <c r="AD991" s="651"/>
      <c r="AE991" s="651"/>
      <c r="AF991" s="651"/>
      <c r="AG991" s="651"/>
      <c r="AH991" s="651"/>
      <c r="AI991" s="651"/>
      <c r="AJ991" s="651"/>
      <c r="AK991" s="651"/>
      <c r="AL991" s="651"/>
      <c r="AM991" s="651"/>
      <c r="AN991" s="651"/>
      <c r="AO991" s="651"/>
      <c r="AP991" s="651"/>
      <c r="AQ991" s="651"/>
      <c r="AR991" s="651"/>
      <c r="AS991" s="651"/>
      <c r="AT991" s="651"/>
      <c r="AU991" s="651"/>
      <c r="AV991" s="651"/>
      <c r="AW991" s="651"/>
      <c r="AX991" s="651"/>
      <c r="AY991" s="651"/>
      <c r="AZ991" s="651"/>
      <c r="BA991" s="651"/>
      <c r="BB991" s="651"/>
      <c r="BC991" s="651"/>
      <c r="BD991" s="651"/>
      <c r="BE991" s="651"/>
      <c r="BF991" s="651"/>
      <c r="BG991" s="651"/>
      <c r="BH991" s="651"/>
      <c r="BI991" s="651"/>
      <c r="BJ991" s="651"/>
      <c r="BK991" s="651"/>
      <c r="BL991" s="651"/>
      <c r="BM991" s="651"/>
      <c r="BN991" s="651"/>
      <c r="BO991" s="651"/>
      <c r="BP991" s="651"/>
      <c r="BQ991" s="651"/>
      <c r="BR991" s="651"/>
      <c r="BS991" s="651"/>
      <c r="BT991" s="651"/>
      <c r="BU991" s="651"/>
      <c r="BV991" s="651"/>
      <c r="BW991" s="651"/>
      <c r="BX991" s="651"/>
      <c r="BY991" s="651"/>
      <c r="BZ991" s="651"/>
      <c r="CA991" s="651"/>
      <c r="CB991" s="651"/>
      <c r="CC991" s="651"/>
      <c r="CD991" s="651"/>
      <c r="CE991" s="651"/>
      <c r="CF991" s="651"/>
      <c r="CG991" s="651"/>
      <c r="CH991" s="651"/>
      <c r="CI991" s="651"/>
      <c r="CJ991" s="651"/>
      <c r="CK991" s="651"/>
      <c r="CL991" s="651"/>
      <c r="CM991" s="651"/>
      <c r="CN991" s="651"/>
      <c r="CO991" s="651"/>
      <c r="CP991" s="651"/>
      <c r="CQ991" s="651"/>
      <c r="CR991" s="651"/>
      <c r="CS991" s="651"/>
      <c r="CT991" s="651"/>
      <c r="CU991" s="651"/>
      <c r="CV991" s="651"/>
      <c r="CW991" s="651"/>
      <c r="CX991" s="651"/>
      <c r="CY991" s="651"/>
      <c r="CZ991" s="651"/>
      <c r="DA991" s="651"/>
      <c r="DB991" s="651"/>
      <c r="DC991" s="651"/>
      <c r="DD991" s="651"/>
      <c r="DE991" s="651"/>
      <c r="DF991" s="651"/>
      <c r="DG991" s="651"/>
      <c r="DH991" s="651"/>
      <c r="DI991" s="651"/>
      <c r="DJ991" s="651"/>
      <c r="DK991" s="651"/>
      <c r="DL991" s="651"/>
      <c r="DM991" s="651"/>
      <c r="DN991" s="651"/>
      <c r="DO991" s="651"/>
      <c r="DP991" s="651"/>
      <c r="DQ991" s="651"/>
      <c r="DR991" s="651"/>
      <c r="DS991" s="651"/>
      <c r="DT991" s="651"/>
      <c r="DU991" s="651"/>
      <c r="DV991" s="651"/>
      <c r="DW991" s="651"/>
      <c r="DX991" s="651"/>
      <c r="DY991" s="651"/>
    </row>
    <row r="992" ht="12.0" customHeight="1">
      <c r="A992" s="651"/>
      <c r="B992" s="651"/>
      <c r="C992" s="651"/>
      <c r="D992" s="651"/>
      <c r="E992" s="651"/>
      <c r="F992" s="651"/>
      <c r="G992" s="651"/>
      <c r="H992" s="651"/>
      <c r="I992" s="651"/>
      <c r="J992" s="651"/>
      <c r="K992" s="651"/>
      <c r="L992" s="651"/>
      <c r="M992" s="651"/>
      <c r="N992" s="651"/>
      <c r="O992" s="651"/>
      <c r="P992" s="651"/>
      <c r="Q992" s="651"/>
      <c r="R992" s="651"/>
      <c r="S992" s="651"/>
      <c r="T992" s="651"/>
      <c r="U992" s="651"/>
      <c r="V992" s="651"/>
      <c r="W992" s="651"/>
      <c r="X992" s="651"/>
      <c r="Y992" s="651"/>
      <c r="Z992" s="651"/>
      <c r="AA992" s="651"/>
      <c r="AB992" s="651"/>
      <c r="AC992" s="651"/>
      <c r="AD992" s="651"/>
      <c r="AE992" s="651"/>
      <c r="AF992" s="651"/>
      <c r="AG992" s="651"/>
      <c r="AH992" s="651"/>
      <c r="AI992" s="651"/>
      <c r="AJ992" s="651"/>
      <c r="AK992" s="651"/>
      <c r="AL992" s="651"/>
      <c r="AM992" s="651"/>
      <c r="AN992" s="651"/>
      <c r="AO992" s="651"/>
      <c r="AP992" s="651"/>
      <c r="AQ992" s="651"/>
      <c r="AR992" s="651"/>
      <c r="AS992" s="651"/>
      <c r="AT992" s="651"/>
      <c r="AU992" s="651"/>
      <c r="AV992" s="651"/>
      <c r="AW992" s="651"/>
      <c r="AX992" s="651"/>
      <c r="AY992" s="651"/>
      <c r="AZ992" s="651"/>
      <c r="BA992" s="651"/>
      <c r="BB992" s="651"/>
      <c r="BC992" s="651"/>
      <c r="BD992" s="651"/>
      <c r="BE992" s="651"/>
      <c r="BF992" s="651"/>
      <c r="BG992" s="651"/>
      <c r="BH992" s="651"/>
      <c r="BI992" s="651"/>
      <c r="BJ992" s="651"/>
      <c r="BK992" s="651"/>
      <c r="BL992" s="651"/>
      <c r="BM992" s="651"/>
      <c r="BN992" s="651"/>
      <c r="BO992" s="651"/>
      <c r="BP992" s="651"/>
      <c r="BQ992" s="651"/>
      <c r="BR992" s="651"/>
      <c r="BS992" s="651"/>
      <c r="BT992" s="651"/>
      <c r="BU992" s="651"/>
      <c r="BV992" s="651"/>
      <c r="BW992" s="651"/>
      <c r="BX992" s="651"/>
      <c r="BY992" s="651"/>
      <c r="BZ992" s="651"/>
      <c r="CA992" s="651"/>
      <c r="CB992" s="651"/>
      <c r="CC992" s="651"/>
      <c r="CD992" s="651"/>
      <c r="CE992" s="651"/>
      <c r="CF992" s="651"/>
      <c r="CG992" s="651"/>
      <c r="CH992" s="651"/>
      <c r="CI992" s="651"/>
      <c r="CJ992" s="651"/>
      <c r="CK992" s="651"/>
      <c r="CL992" s="651"/>
      <c r="CM992" s="651"/>
      <c r="CN992" s="651"/>
      <c r="CO992" s="651"/>
      <c r="CP992" s="651"/>
      <c r="CQ992" s="651"/>
      <c r="CR992" s="651"/>
      <c r="CS992" s="651"/>
      <c r="CT992" s="651"/>
      <c r="CU992" s="651"/>
      <c r="CV992" s="651"/>
      <c r="CW992" s="651"/>
      <c r="CX992" s="651"/>
      <c r="CY992" s="651"/>
      <c r="CZ992" s="651"/>
      <c r="DA992" s="651"/>
      <c r="DB992" s="651"/>
      <c r="DC992" s="651"/>
      <c r="DD992" s="651"/>
      <c r="DE992" s="651"/>
      <c r="DF992" s="651"/>
      <c r="DG992" s="651"/>
      <c r="DH992" s="651"/>
      <c r="DI992" s="651"/>
      <c r="DJ992" s="651"/>
      <c r="DK992" s="651"/>
      <c r="DL992" s="651"/>
      <c r="DM992" s="651"/>
      <c r="DN992" s="651"/>
      <c r="DO992" s="651"/>
      <c r="DP992" s="651"/>
      <c r="DQ992" s="651"/>
      <c r="DR992" s="651"/>
      <c r="DS992" s="651"/>
      <c r="DT992" s="651"/>
      <c r="DU992" s="651"/>
      <c r="DV992" s="651"/>
      <c r="DW992" s="651"/>
      <c r="DX992" s="651"/>
      <c r="DY992" s="651"/>
    </row>
    <row r="993" ht="12.0" customHeight="1">
      <c r="A993" s="651"/>
      <c r="B993" s="651"/>
      <c r="C993" s="651"/>
      <c r="D993" s="651"/>
      <c r="E993" s="651"/>
      <c r="F993" s="651"/>
      <c r="G993" s="651"/>
      <c r="H993" s="651"/>
      <c r="I993" s="651"/>
      <c r="J993" s="651"/>
      <c r="K993" s="651"/>
      <c r="L993" s="651"/>
      <c r="M993" s="651"/>
      <c r="N993" s="651"/>
      <c r="O993" s="651"/>
      <c r="P993" s="651"/>
      <c r="Q993" s="651"/>
      <c r="R993" s="651"/>
      <c r="S993" s="651"/>
      <c r="T993" s="651"/>
      <c r="U993" s="651"/>
      <c r="V993" s="651"/>
      <c r="W993" s="651"/>
      <c r="X993" s="651"/>
      <c r="Y993" s="651"/>
      <c r="Z993" s="651"/>
      <c r="AA993" s="651"/>
      <c r="AB993" s="651"/>
      <c r="AC993" s="651"/>
      <c r="AD993" s="651"/>
      <c r="AE993" s="651"/>
      <c r="AF993" s="651"/>
      <c r="AG993" s="651"/>
      <c r="AH993" s="651"/>
      <c r="AI993" s="651"/>
      <c r="AJ993" s="651"/>
      <c r="AK993" s="651"/>
      <c r="AL993" s="651"/>
      <c r="AM993" s="651"/>
      <c r="AN993" s="651"/>
      <c r="AO993" s="651"/>
      <c r="AP993" s="651"/>
      <c r="AQ993" s="651"/>
      <c r="AR993" s="651"/>
      <c r="AS993" s="651"/>
      <c r="AT993" s="651"/>
      <c r="AU993" s="651"/>
      <c r="AV993" s="651"/>
      <c r="AW993" s="651"/>
      <c r="AX993" s="651"/>
      <c r="AY993" s="651"/>
      <c r="AZ993" s="651"/>
      <c r="BA993" s="651"/>
      <c r="BB993" s="651"/>
      <c r="BC993" s="651"/>
      <c r="BD993" s="651"/>
      <c r="BE993" s="651"/>
      <c r="BF993" s="651"/>
      <c r="BG993" s="651"/>
      <c r="BH993" s="651"/>
      <c r="BI993" s="651"/>
      <c r="BJ993" s="651"/>
      <c r="BK993" s="651"/>
      <c r="BL993" s="651"/>
      <c r="BM993" s="651"/>
      <c r="BN993" s="651"/>
      <c r="BO993" s="651"/>
      <c r="BP993" s="651"/>
      <c r="BQ993" s="651"/>
      <c r="BR993" s="651"/>
      <c r="BS993" s="651"/>
      <c r="BT993" s="651"/>
      <c r="BU993" s="651"/>
      <c r="BV993" s="651"/>
      <c r="BW993" s="651"/>
      <c r="BX993" s="651"/>
      <c r="BY993" s="651"/>
      <c r="BZ993" s="651"/>
      <c r="CA993" s="651"/>
      <c r="CB993" s="651"/>
      <c r="CC993" s="651"/>
      <c r="CD993" s="651"/>
      <c r="CE993" s="651"/>
      <c r="CF993" s="651"/>
      <c r="CG993" s="651"/>
      <c r="CH993" s="651"/>
      <c r="CI993" s="651"/>
      <c r="CJ993" s="651"/>
      <c r="CK993" s="651"/>
      <c r="CL993" s="651"/>
      <c r="CM993" s="651"/>
      <c r="CN993" s="651"/>
      <c r="CO993" s="651"/>
      <c r="CP993" s="651"/>
      <c r="CQ993" s="651"/>
      <c r="CR993" s="651"/>
      <c r="CS993" s="651"/>
      <c r="CT993" s="651"/>
      <c r="CU993" s="651"/>
      <c r="CV993" s="651"/>
      <c r="CW993" s="651"/>
      <c r="CX993" s="651"/>
      <c r="CY993" s="651"/>
      <c r="CZ993" s="651"/>
      <c r="DA993" s="651"/>
      <c r="DB993" s="651"/>
      <c r="DC993" s="651"/>
      <c r="DD993" s="651"/>
      <c r="DE993" s="651"/>
      <c r="DF993" s="651"/>
      <c r="DG993" s="651"/>
      <c r="DH993" s="651"/>
      <c r="DI993" s="651"/>
      <c r="DJ993" s="651"/>
      <c r="DK993" s="651"/>
      <c r="DL993" s="651"/>
      <c r="DM993" s="651"/>
      <c r="DN993" s="651"/>
      <c r="DO993" s="651"/>
      <c r="DP993" s="651"/>
      <c r="DQ993" s="651"/>
      <c r="DR993" s="651"/>
      <c r="DS993" s="651"/>
      <c r="DT993" s="651"/>
      <c r="DU993" s="651"/>
      <c r="DV993" s="651"/>
      <c r="DW993" s="651"/>
      <c r="DX993" s="651"/>
      <c r="DY993" s="651"/>
    </row>
    <row r="994" ht="12.0" customHeight="1">
      <c r="A994" s="651"/>
      <c r="B994" s="651"/>
      <c r="C994" s="651"/>
      <c r="D994" s="651"/>
      <c r="E994" s="651"/>
      <c r="F994" s="651"/>
      <c r="G994" s="651"/>
      <c r="H994" s="651"/>
      <c r="I994" s="651"/>
      <c r="J994" s="651"/>
      <c r="K994" s="651"/>
      <c r="L994" s="651"/>
      <c r="M994" s="651"/>
      <c r="N994" s="651"/>
      <c r="O994" s="651"/>
      <c r="P994" s="651"/>
      <c r="Q994" s="651"/>
      <c r="R994" s="651"/>
      <c r="S994" s="651"/>
      <c r="T994" s="651"/>
      <c r="U994" s="651"/>
      <c r="V994" s="651"/>
      <c r="W994" s="651"/>
      <c r="X994" s="651"/>
      <c r="Y994" s="651"/>
      <c r="Z994" s="651"/>
      <c r="AA994" s="651"/>
      <c r="AB994" s="651"/>
      <c r="AC994" s="651"/>
      <c r="AD994" s="651"/>
      <c r="AE994" s="651"/>
      <c r="AF994" s="651"/>
      <c r="AG994" s="651"/>
      <c r="AH994" s="651"/>
      <c r="AI994" s="651"/>
      <c r="AJ994" s="651"/>
      <c r="AK994" s="651"/>
      <c r="AL994" s="651"/>
      <c r="AM994" s="651"/>
      <c r="AN994" s="651"/>
      <c r="AO994" s="651"/>
      <c r="AP994" s="651"/>
      <c r="AQ994" s="651"/>
      <c r="AR994" s="651"/>
      <c r="AS994" s="651"/>
      <c r="AT994" s="651"/>
      <c r="AU994" s="651"/>
      <c r="AV994" s="651"/>
      <c r="AW994" s="651"/>
      <c r="AX994" s="651"/>
      <c r="AY994" s="651"/>
      <c r="AZ994" s="651"/>
      <c r="BA994" s="651"/>
      <c r="BB994" s="651"/>
      <c r="BC994" s="651"/>
      <c r="BD994" s="651"/>
      <c r="BE994" s="651"/>
      <c r="BF994" s="651"/>
      <c r="BG994" s="651"/>
      <c r="BH994" s="651"/>
      <c r="BI994" s="651"/>
      <c r="BJ994" s="651"/>
      <c r="BK994" s="651"/>
      <c r="BL994" s="651"/>
      <c r="BM994" s="651"/>
      <c r="BN994" s="651"/>
      <c r="BO994" s="651"/>
      <c r="BP994" s="651"/>
      <c r="BQ994" s="651"/>
      <c r="BR994" s="651"/>
      <c r="BS994" s="651"/>
      <c r="BT994" s="651"/>
      <c r="BU994" s="651"/>
      <c r="BV994" s="651"/>
      <c r="BW994" s="651"/>
      <c r="BX994" s="651"/>
      <c r="BY994" s="651"/>
      <c r="BZ994" s="651"/>
      <c r="CA994" s="651"/>
      <c r="CB994" s="651"/>
      <c r="CC994" s="651"/>
      <c r="CD994" s="651"/>
      <c r="CE994" s="651"/>
      <c r="CF994" s="651"/>
      <c r="CG994" s="651"/>
      <c r="CH994" s="651"/>
      <c r="CI994" s="651"/>
      <c r="CJ994" s="651"/>
      <c r="CK994" s="651"/>
      <c r="CL994" s="651"/>
      <c r="CM994" s="651"/>
      <c r="CN994" s="651"/>
      <c r="CO994" s="651"/>
      <c r="CP994" s="651"/>
      <c r="CQ994" s="651"/>
      <c r="CR994" s="651"/>
      <c r="CS994" s="651"/>
      <c r="CT994" s="651"/>
      <c r="CU994" s="651"/>
      <c r="CV994" s="651"/>
      <c r="CW994" s="651"/>
      <c r="CX994" s="651"/>
      <c r="CY994" s="651"/>
      <c r="CZ994" s="651"/>
      <c r="DA994" s="651"/>
      <c r="DB994" s="651"/>
      <c r="DC994" s="651"/>
      <c r="DD994" s="651"/>
      <c r="DE994" s="651"/>
      <c r="DF994" s="651"/>
      <c r="DG994" s="651"/>
      <c r="DH994" s="651"/>
      <c r="DI994" s="651"/>
      <c r="DJ994" s="651"/>
      <c r="DK994" s="651"/>
      <c r="DL994" s="651"/>
      <c r="DM994" s="651"/>
      <c r="DN994" s="651"/>
      <c r="DO994" s="651"/>
      <c r="DP994" s="651"/>
      <c r="DQ994" s="651"/>
      <c r="DR994" s="651"/>
      <c r="DS994" s="651"/>
      <c r="DT994" s="651"/>
      <c r="DU994" s="651"/>
      <c r="DV994" s="651"/>
      <c r="DW994" s="651"/>
      <c r="DX994" s="651"/>
      <c r="DY994" s="651"/>
    </row>
    <row r="995" ht="12.0" customHeight="1">
      <c r="A995" s="651"/>
      <c r="B995" s="651"/>
      <c r="C995" s="651"/>
      <c r="D995" s="651"/>
      <c r="E995" s="651"/>
      <c r="F995" s="651"/>
      <c r="G995" s="651"/>
      <c r="H995" s="651"/>
      <c r="I995" s="651"/>
      <c r="J995" s="651"/>
      <c r="K995" s="651"/>
      <c r="L995" s="651"/>
      <c r="M995" s="651"/>
      <c r="N995" s="651"/>
      <c r="O995" s="651"/>
      <c r="P995" s="651"/>
      <c r="Q995" s="651"/>
      <c r="R995" s="651"/>
      <c r="S995" s="651"/>
      <c r="T995" s="651"/>
      <c r="U995" s="651"/>
      <c r="V995" s="651"/>
      <c r="W995" s="651"/>
      <c r="X995" s="651"/>
      <c r="Y995" s="651"/>
      <c r="Z995" s="651"/>
      <c r="AA995" s="651"/>
      <c r="AB995" s="651"/>
      <c r="AC995" s="651"/>
      <c r="AD995" s="651"/>
      <c r="AE995" s="651"/>
      <c r="AF995" s="651"/>
      <c r="AG995" s="651"/>
      <c r="AH995" s="651"/>
      <c r="AI995" s="651"/>
      <c r="AJ995" s="651"/>
      <c r="AK995" s="651"/>
      <c r="AL995" s="651"/>
      <c r="AM995" s="651"/>
      <c r="AN995" s="651"/>
      <c r="AO995" s="651"/>
      <c r="AP995" s="651"/>
      <c r="AQ995" s="651"/>
      <c r="AR995" s="651"/>
      <c r="AS995" s="651"/>
      <c r="AT995" s="651"/>
      <c r="AU995" s="651"/>
      <c r="AV995" s="651"/>
      <c r="AW995" s="651"/>
      <c r="AX995" s="651"/>
      <c r="AY995" s="651"/>
      <c r="AZ995" s="651"/>
      <c r="BA995" s="651"/>
      <c r="BB995" s="651"/>
      <c r="BC995" s="651"/>
      <c r="BD995" s="651"/>
      <c r="BE995" s="651"/>
      <c r="BF995" s="651"/>
      <c r="BG995" s="651"/>
      <c r="BH995" s="651"/>
      <c r="BI995" s="651"/>
      <c r="BJ995" s="651"/>
      <c r="BK995" s="651"/>
      <c r="BL995" s="651"/>
      <c r="BM995" s="651"/>
      <c r="BN995" s="651"/>
      <c r="BO995" s="651"/>
      <c r="BP995" s="651"/>
      <c r="BQ995" s="651"/>
      <c r="BR995" s="651"/>
      <c r="BS995" s="651"/>
      <c r="BT995" s="651"/>
      <c r="BU995" s="651"/>
      <c r="BV995" s="651"/>
      <c r="BW995" s="651"/>
      <c r="BX995" s="651"/>
      <c r="BY995" s="651"/>
      <c r="BZ995" s="651"/>
      <c r="CA995" s="651"/>
      <c r="CB995" s="651"/>
      <c r="CC995" s="651"/>
      <c r="CD995" s="651"/>
      <c r="CE995" s="651"/>
      <c r="CF995" s="651"/>
      <c r="CG995" s="651"/>
      <c r="CH995" s="651"/>
      <c r="CI995" s="651"/>
      <c r="CJ995" s="651"/>
      <c r="CK995" s="651"/>
      <c r="CL995" s="651"/>
      <c r="CM995" s="651"/>
      <c r="CN995" s="651"/>
      <c r="CO995" s="651"/>
      <c r="CP995" s="651"/>
      <c r="CQ995" s="651"/>
      <c r="CR995" s="651"/>
      <c r="CS995" s="651"/>
      <c r="CT995" s="651"/>
      <c r="CU995" s="651"/>
      <c r="CV995" s="651"/>
      <c r="CW995" s="651"/>
      <c r="CX995" s="651"/>
      <c r="CY995" s="651"/>
      <c r="CZ995" s="651"/>
      <c r="DA995" s="651"/>
      <c r="DB995" s="651"/>
      <c r="DC995" s="651"/>
      <c r="DD995" s="651"/>
      <c r="DE995" s="651"/>
      <c r="DF995" s="651"/>
      <c r="DG995" s="651"/>
      <c r="DH995" s="651"/>
      <c r="DI995" s="651"/>
      <c r="DJ995" s="651"/>
      <c r="DK995" s="651"/>
      <c r="DL995" s="651"/>
      <c r="DM995" s="651"/>
      <c r="DN995" s="651"/>
      <c r="DO995" s="651"/>
      <c r="DP995" s="651"/>
      <c r="DQ995" s="651"/>
      <c r="DR995" s="651"/>
      <c r="DS995" s="651"/>
      <c r="DT995" s="651"/>
      <c r="DU995" s="651"/>
      <c r="DV995" s="651"/>
      <c r="DW995" s="651"/>
      <c r="DX995" s="651"/>
      <c r="DY995" s="651"/>
    </row>
    <row r="996" ht="12.0" customHeight="1">
      <c r="A996" s="651"/>
      <c r="B996" s="651"/>
      <c r="C996" s="651"/>
      <c r="D996" s="651"/>
      <c r="E996" s="651"/>
      <c r="F996" s="651"/>
      <c r="G996" s="651"/>
      <c r="H996" s="651"/>
      <c r="I996" s="651"/>
      <c r="J996" s="651"/>
      <c r="K996" s="651"/>
      <c r="L996" s="651"/>
      <c r="M996" s="651"/>
      <c r="N996" s="651"/>
      <c r="O996" s="651"/>
      <c r="P996" s="651"/>
      <c r="Q996" s="651"/>
      <c r="R996" s="651"/>
      <c r="S996" s="651"/>
      <c r="T996" s="651"/>
      <c r="U996" s="651"/>
      <c r="V996" s="651"/>
      <c r="W996" s="651"/>
      <c r="X996" s="651"/>
      <c r="Y996" s="651"/>
      <c r="Z996" s="651"/>
      <c r="AA996" s="651"/>
      <c r="AB996" s="651"/>
      <c r="AC996" s="651"/>
      <c r="AD996" s="651"/>
      <c r="AE996" s="651"/>
      <c r="AF996" s="651"/>
      <c r="AG996" s="651"/>
      <c r="AH996" s="651"/>
      <c r="AI996" s="651"/>
      <c r="AJ996" s="651"/>
      <c r="AK996" s="651"/>
      <c r="AL996" s="651"/>
      <c r="AM996" s="651"/>
      <c r="AN996" s="651"/>
      <c r="AO996" s="651"/>
      <c r="AP996" s="651"/>
      <c r="AQ996" s="651"/>
      <c r="AR996" s="651"/>
      <c r="AS996" s="651"/>
      <c r="AT996" s="651"/>
      <c r="AU996" s="651"/>
      <c r="AV996" s="651"/>
      <c r="AW996" s="651"/>
      <c r="AX996" s="651"/>
      <c r="AY996" s="651"/>
      <c r="AZ996" s="651"/>
      <c r="BA996" s="651"/>
      <c r="BB996" s="651"/>
      <c r="BC996" s="651"/>
      <c r="BD996" s="651"/>
      <c r="BE996" s="651"/>
      <c r="BF996" s="651"/>
      <c r="BG996" s="651"/>
      <c r="BH996" s="651"/>
      <c r="BI996" s="651"/>
      <c r="BJ996" s="651"/>
      <c r="BK996" s="651"/>
      <c r="BL996" s="651"/>
      <c r="BM996" s="651"/>
      <c r="BN996" s="651"/>
      <c r="BO996" s="651"/>
      <c r="BP996" s="651"/>
      <c r="BQ996" s="651"/>
      <c r="BR996" s="651"/>
      <c r="BS996" s="651"/>
      <c r="BT996" s="651"/>
      <c r="BU996" s="651"/>
      <c r="BV996" s="651"/>
      <c r="BW996" s="651"/>
      <c r="BX996" s="651"/>
      <c r="BY996" s="651"/>
      <c r="BZ996" s="651"/>
      <c r="CA996" s="651"/>
      <c r="CB996" s="651"/>
      <c r="CC996" s="651"/>
      <c r="CD996" s="651"/>
      <c r="CE996" s="651"/>
      <c r="CF996" s="651"/>
      <c r="CG996" s="651"/>
      <c r="CH996" s="651"/>
      <c r="CI996" s="651"/>
      <c r="CJ996" s="651"/>
      <c r="CK996" s="651"/>
      <c r="CL996" s="651"/>
      <c r="CM996" s="651"/>
      <c r="CN996" s="651"/>
      <c r="CO996" s="651"/>
      <c r="CP996" s="651"/>
      <c r="CQ996" s="651"/>
      <c r="CR996" s="651"/>
      <c r="CS996" s="651"/>
      <c r="CT996" s="651"/>
      <c r="CU996" s="651"/>
      <c r="CV996" s="651"/>
      <c r="CW996" s="651"/>
      <c r="CX996" s="651"/>
      <c r="CY996" s="651"/>
      <c r="CZ996" s="651"/>
      <c r="DA996" s="651"/>
      <c r="DB996" s="651"/>
      <c r="DC996" s="651"/>
      <c r="DD996" s="651"/>
      <c r="DE996" s="651"/>
      <c r="DF996" s="651"/>
      <c r="DG996" s="651"/>
      <c r="DH996" s="651"/>
      <c r="DI996" s="651"/>
      <c r="DJ996" s="651"/>
      <c r="DK996" s="651"/>
      <c r="DL996" s="651"/>
      <c r="DM996" s="651"/>
      <c r="DN996" s="651"/>
      <c r="DO996" s="651"/>
      <c r="DP996" s="651"/>
      <c r="DQ996" s="651"/>
      <c r="DR996" s="651"/>
      <c r="DS996" s="651"/>
      <c r="DT996" s="651"/>
      <c r="DU996" s="651"/>
      <c r="DV996" s="651"/>
      <c r="DW996" s="651"/>
      <c r="DX996" s="651"/>
      <c r="DY996" s="651"/>
    </row>
    <row r="997" ht="12.0" customHeight="1">
      <c r="A997" s="651"/>
      <c r="B997" s="651"/>
      <c r="C997" s="651"/>
      <c r="D997" s="651"/>
      <c r="E997" s="651"/>
      <c r="F997" s="651"/>
      <c r="G997" s="651"/>
      <c r="H997" s="651"/>
      <c r="I997" s="651"/>
      <c r="J997" s="651"/>
      <c r="K997" s="651"/>
      <c r="L997" s="651"/>
      <c r="M997" s="651"/>
      <c r="N997" s="651"/>
      <c r="O997" s="651"/>
      <c r="P997" s="651"/>
      <c r="Q997" s="651"/>
      <c r="R997" s="651"/>
      <c r="S997" s="651"/>
      <c r="T997" s="651"/>
      <c r="U997" s="651"/>
      <c r="V997" s="651"/>
      <c r="W997" s="651"/>
      <c r="X997" s="651"/>
      <c r="Y997" s="651"/>
      <c r="Z997" s="651"/>
      <c r="AA997" s="651"/>
      <c r="AB997" s="651"/>
      <c r="AC997" s="651"/>
      <c r="AD997" s="651"/>
      <c r="AE997" s="651"/>
      <c r="AF997" s="651"/>
      <c r="AG997" s="651"/>
      <c r="AH997" s="651"/>
      <c r="AI997" s="651"/>
      <c r="AJ997" s="651"/>
      <c r="AK997" s="651"/>
      <c r="AL997" s="651"/>
      <c r="AM997" s="651"/>
      <c r="AN997" s="651"/>
      <c r="AO997" s="651"/>
      <c r="AP997" s="651"/>
      <c r="AQ997" s="651"/>
      <c r="AR997" s="651"/>
      <c r="AS997" s="651"/>
      <c r="AT997" s="651"/>
      <c r="AU997" s="651"/>
      <c r="AV997" s="651"/>
      <c r="AW997" s="651"/>
      <c r="AX997" s="651"/>
      <c r="AY997" s="651"/>
      <c r="AZ997" s="651"/>
      <c r="BA997" s="651"/>
      <c r="BB997" s="651"/>
      <c r="BC997" s="651"/>
      <c r="BD997" s="651"/>
      <c r="BE997" s="651"/>
      <c r="BF997" s="651"/>
      <c r="BG997" s="651"/>
      <c r="BH997" s="651"/>
      <c r="BI997" s="651"/>
      <c r="BJ997" s="651"/>
      <c r="BK997" s="651"/>
      <c r="BL997" s="651"/>
      <c r="BM997" s="651"/>
      <c r="BN997" s="651"/>
      <c r="BO997" s="651"/>
      <c r="BP997" s="651"/>
      <c r="BQ997" s="651"/>
      <c r="BR997" s="651"/>
      <c r="BS997" s="651"/>
      <c r="BT997" s="651"/>
      <c r="BU997" s="651"/>
      <c r="BV997" s="651"/>
      <c r="BW997" s="651"/>
      <c r="BX997" s="651"/>
      <c r="BY997" s="651"/>
      <c r="BZ997" s="651"/>
      <c r="CA997" s="651"/>
      <c r="CB997" s="651"/>
      <c r="CC997" s="651"/>
      <c r="CD997" s="651"/>
      <c r="CE997" s="651"/>
      <c r="CF997" s="651"/>
      <c r="CG997" s="651"/>
      <c r="CH997" s="651"/>
      <c r="CI997" s="651"/>
      <c r="CJ997" s="651"/>
      <c r="CK997" s="651"/>
      <c r="CL997" s="651"/>
      <c r="CM997" s="651"/>
      <c r="CN997" s="651"/>
      <c r="CO997" s="651"/>
      <c r="CP997" s="651"/>
      <c r="CQ997" s="651"/>
      <c r="CR997" s="651"/>
      <c r="CS997" s="651"/>
      <c r="CT997" s="651"/>
      <c r="CU997" s="651"/>
      <c r="CV997" s="651"/>
      <c r="CW997" s="651"/>
      <c r="CX997" s="651"/>
      <c r="CY997" s="651"/>
      <c r="CZ997" s="651"/>
      <c r="DA997" s="651"/>
      <c r="DB997" s="651"/>
      <c r="DC997" s="651"/>
      <c r="DD997" s="651"/>
      <c r="DE997" s="651"/>
      <c r="DF997" s="651"/>
      <c r="DG997" s="651"/>
      <c r="DH997" s="651"/>
      <c r="DI997" s="651"/>
      <c r="DJ997" s="651"/>
      <c r="DK997" s="651"/>
      <c r="DL997" s="651"/>
      <c r="DM997" s="651"/>
      <c r="DN997" s="651"/>
      <c r="DO997" s="651"/>
      <c r="DP997" s="651"/>
      <c r="DQ997" s="651"/>
      <c r="DR997" s="651"/>
      <c r="DS997" s="651"/>
      <c r="DT997" s="651"/>
      <c r="DU997" s="651"/>
      <c r="DV997" s="651"/>
      <c r="DW997" s="651"/>
      <c r="DX997" s="651"/>
      <c r="DY997" s="651"/>
    </row>
    <row r="998" ht="12.0" customHeight="1">
      <c r="A998" s="651"/>
      <c r="B998" s="651"/>
      <c r="C998" s="651"/>
      <c r="D998" s="651"/>
      <c r="E998" s="651"/>
      <c r="F998" s="651"/>
      <c r="G998" s="651"/>
      <c r="H998" s="651"/>
      <c r="I998" s="651"/>
      <c r="J998" s="651"/>
      <c r="K998" s="651"/>
      <c r="L998" s="651"/>
      <c r="M998" s="651"/>
      <c r="N998" s="651"/>
      <c r="O998" s="651"/>
      <c r="P998" s="651"/>
      <c r="Q998" s="651"/>
      <c r="R998" s="651"/>
      <c r="S998" s="651"/>
      <c r="T998" s="651"/>
      <c r="U998" s="651"/>
      <c r="V998" s="651"/>
      <c r="W998" s="651"/>
      <c r="X998" s="651"/>
      <c r="Y998" s="651"/>
      <c r="Z998" s="651"/>
      <c r="AA998" s="651"/>
      <c r="AB998" s="651"/>
      <c r="AC998" s="651"/>
      <c r="AD998" s="651"/>
      <c r="AE998" s="651"/>
      <c r="AF998" s="651"/>
      <c r="AG998" s="651"/>
      <c r="AH998" s="651"/>
      <c r="AI998" s="651"/>
      <c r="AJ998" s="651"/>
      <c r="AK998" s="651"/>
      <c r="AL998" s="651"/>
      <c r="AM998" s="651"/>
      <c r="AN998" s="651"/>
      <c r="AO998" s="651"/>
      <c r="AP998" s="651"/>
      <c r="AQ998" s="651"/>
      <c r="AR998" s="651"/>
      <c r="AS998" s="651"/>
      <c r="AT998" s="651"/>
      <c r="AU998" s="651"/>
      <c r="AV998" s="651"/>
      <c r="AW998" s="651"/>
      <c r="AX998" s="651"/>
      <c r="AY998" s="651"/>
      <c r="AZ998" s="651"/>
      <c r="BA998" s="651"/>
      <c r="BB998" s="651"/>
      <c r="BC998" s="651"/>
      <c r="BD998" s="651"/>
      <c r="BE998" s="651"/>
      <c r="BF998" s="651"/>
      <c r="BG998" s="651"/>
      <c r="BH998" s="651"/>
      <c r="BI998" s="651"/>
      <c r="BJ998" s="651"/>
      <c r="BK998" s="651"/>
      <c r="BL998" s="651"/>
      <c r="BM998" s="651"/>
      <c r="BN998" s="651"/>
      <c r="BO998" s="651"/>
      <c r="BP998" s="651"/>
      <c r="BQ998" s="651"/>
      <c r="BR998" s="651"/>
      <c r="BS998" s="651"/>
      <c r="BT998" s="651"/>
      <c r="BU998" s="651"/>
      <c r="BV998" s="651"/>
      <c r="BW998" s="651"/>
      <c r="BX998" s="651"/>
      <c r="BY998" s="651"/>
      <c r="BZ998" s="651"/>
      <c r="CA998" s="651"/>
      <c r="CB998" s="651"/>
      <c r="CC998" s="651"/>
      <c r="CD998" s="651"/>
      <c r="CE998" s="651"/>
      <c r="CF998" s="651"/>
      <c r="CG998" s="651"/>
      <c r="CH998" s="651"/>
      <c r="CI998" s="651"/>
      <c r="CJ998" s="651"/>
      <c r="CK998" s="651"/>
      <c r="CL998" s="651"/>
      <c r="CM998" s="651"/>
      <c r="CN998" s="651"/>
      <c r="CO998" s="651"/>
      <c r="CP998" s="651"/>
      <c r="CQ998" s="651"/>
      <c r="CR998" s="651"/>
      <c r="CS998" s="651"/>
      <c r="CT998" s="651"/>
      <c r="CU998" s="651"/>
      <c r="CV998" s="651"/>
      <c r="CW998" s="651"/>
      <c r="CX998" s="651"/>
      <c r="CY998" s="651"/>
      <c r="CZ998" s="651"/>
      <c r="DA998" s="651"/>
      <c r="DB998" s="651"/>
      <c r="DC998" s="651"/>
      <c r="DD998" s="651"/>
      <c r="DE998" s="651"/>
      <c r="DF998" s="651"/>
      <c r="DG998" s="651"/>
      <c r="DH998" s="651"/>
      <c r="DI998" s="651"/>
      <c r="DJ998" s="651"/>
      <c r="DK998" s="651"/>
      <c r="DL998" s="651"/>
      <c r="DM998" s="651"/>
      <c r="DN998" s="651"/>
      <c r="DO998" s="651"/>
      <c r="DP998" s="651"/>
      <c r="DQ998" s="651"/>
      <c r="DR998" s="651"/>
      <c r="DS998" s="651"/>
      <c r="DT998" s="651"/>
      <c r="DU998" s="651"/>
      <c r="DV998" s="651"/>
      <c r="DW998" s="651"/>
      <c r="DX998" s="651"/>
      <c r="DY998" s="651"/>
    </row>
    <row r="999" ht="12.0" customHeight="1">
      <c r="A999" s="651"/>
      <c r="B999" s="651"/>
      <c r="C999" s="651"/>
      <c r="D999" s="651"/>
      <c r="E999" s="651"/>
      <c r="F999" s="651"/>
      <c r="G999" s="651"/>
      <c r="H999" s="651"/>
      <c r="I999" s="651"/>
      <c r="J999" s="651"/>
      <c r="K999" s="651"/>
      <c r="L999" s="651"/>
      <c r="M999" s="651"/>
      <c r="N999" s="651"/>
      <c r="O999" s="651"/>
      <c r="P999" s="651"/>
      <c r="Q999" s="651"/>
      <c r="R999" s="651"/>
      <c r="S999" s="651"/>
      <c r="T999" s="651"/>
      <c r="U999" s="651"/>
      <c r="V999" s="651"/>
      <c r="W999" s="651"/>
      <c r="X999" s="651"/>
      <c r="Y999" s="651"/>
      <c r="Z999" s="651"/>
      <c r="AA999" s="651"/>
      <c r="AB999" s="651"/>
      <c r="AC999" s="651"/>
      <c r="AD999" s="651"/>
      <c r="AE999" s="651"/>
      <c r="AF999" s="651"/>
      <c r="AG999" s="651"/>
      <c r="AH999" s="651"/>
      <c r="AI999" s="651"/>
      <c r="AJ999" s="651"/>
      <c r="AK999" s="651"/>
      <c r="AL999" s="651"/>
      <c r="AM999" s="651"/>
      <c r="AN999" s="651"/>
      <c r="AO999" s="651"/>
      <c r="AP999" s="651"/>
      <c r="AQ999" s="651"/>
      <c r="AR999" s="651"/>
      <c r="AS999" s="651"/>
      <c r="AT999" s="651"/>
      <c r="AU999" s="651"/>
      <c r="AV999" s="651"/>
      <c r="AW999" s="651"/>
      <c r="AX999" s="651"/>
      <c r="AY999" s="651"/>
      <c r="AZ999" s="651"/>
      <c r="BA999" s="651"/>
      <c r="BB999" s="651"/>
      <c r="BC999" s="651"/>
      <c r="BD999" s="651"/>
      <c r="BE999" s="651"/>
      <c r="BF999" s="651"/>
      <c r="BG999" s="651"/>
      <c r="BH999" s="651"/>
      <c r="BI999" s="651"/>
      <c r="BJ999" s="651"/>
      <c r="BK999" s="651"/>
      <c r="BL999" s="651"/>
      <c r="BM999" s="651"/>
      <c r="BN999" s="651"/>
      <c r="BO999" s="651"/>
      <c r="BP999" s="651"/>
      <c r="BQ999" s="651"/>
      <c r="BR999" s="651"/>
      <c r="BS999" s="651"/>
      <c r="BT999" s="651"/>
      <c r="BU999" s="651"/>
      <c r="BV999" s="651"/>
      <c r="BW999" s="651"/>
      <c r="BX999" s="651"/>
      <c r="BY999" s="651"/>
      <c r="BZ999" s="651"/>
      <c r="CA999" s="651"/>
      <c r="CB999" s="651"/>
      <c r="CC999" s="651"/>
      <c r="CD999" s="651"/>
      <c r="CE999" s="651"/>
      <c r="CF999" s="651"/>
      <c r="CG999" s="651"/>
      <c r="CH999" s="651"/>
      <c r="CI999" s="651"/>
      <c r="CJ999" s="651"/>
      <c r="CK999" s="651"/>
      <c r="CL999" s="651"/>
      <c r="CM999" s="651"/>
      <c r="CN999" s="651"/>
      <c r="CO999" s="651"/>
      <c r="CP999" s="651"/>
      <c r="CQ999" s="651"/>
      <c r="CR999" s="651"/>
      <c r="CS999" s="651"/>
      <c r="CT999" s="651"/>
      <c r="CU999" s="651"/>
      <c r="CV999" s="651"/>
      <c r="CW999" s="651"/>
      <c r="CX999" s="651"/>
      <c r="CY999" s="651"/>
      <c r="CZ999" s="651"/>
      <c r="DA999" s="651"/>
      <c r="DB999" s="651"/>
      <c r="DC999" s="651"/>
      <c r="DD999" s="651"/>
      <c r="DE999" s="651"/>
      <c r="DF999" s="651"/>
      <c r="DG999" s="651"/>
      <c r="DH999" s="651"/>
      <c r="DI999" s="651"/>
      <c r="DJ999" s="651"/>
      <c r="DK999" s="651"/>
      <c r="DL999" s="651"/>
      <c r="DM999" s="651"/>
      <c r="DN999" s="651"/>
      <c r="DO999" s="651"/>
      <c r="DP999" s="651"/>
      <c r="DQ999" s="651"/>
      <c r="DR999" s="651"/>
      <c r="DS999" s="651"/>
      <c r="DT999" s="651"/>
      <c r="DU999" s="651"/>
      <c r="DV999" s="651"/>
      <c r="DW999" s="651"/>
      <c r="DX999" s="651"/>
      <c r="DY999" s="651"/>
    </row>
    <row r="1000" ht="12.0" customHeight="1">
      <c r="A1000" s="651"/>
      <c r="B1000" s="651"/>
      <c r="C1000" s="651"/>
      <c r="D1000" s="651"/>
      <c r="E1000" s="651"/>
      <c r="F1000" s="651"/>
      <c r="G1000" s="651"/>
      <c r="H1000" s="651"/>
      <c r="I1000" s="651"/>
      <c r="J1000" s="651"/>
      <c r="K1000" s="651"/>
      <c r="L1000" s="651"/>
      <c r="M1000" s="651"/>
      <c r="N1000" s="651"/>
      <c r="O1000" s="651"/>
      <c r="P1000" s="651"/>
      <c r="Q1000" s="651"/>
      <c r="R1000" s="651"/>
      <c r="S1000" s="651"/>
      <c r="T1000" s="651"/>
      <c r="U1000" s="651"/>
      <c r="V1000" s="651"/>
      <c r="W1000" s="651"/>
      <c r="X1000" s="651"/>
      <c r="Y1000" s="651"/>
      <c r="Z1000" s="651"/>
      <c r="AA1000" s="651"/>
      <c r="AB1000" s="651"/>
      <c r="AC1000" s="651"/>
      <c r="AD1000" s="651"/>
      <c r="AE1000" s="651"/>
      <c r="AF1000" s="651"/>
      <c r="AG1000" s="651"/>
      <c r="AH1000" s="651"/>
      <c r="AI1000" s="651"/>
      <c r="AJ1000" s="651"/>
      <c r="AK1000" s="651"/>
      <c r="AL1000" s="651"/>
      <c r="AM1000" s="651"/>
      <c r="AN1000" s="651"/>
      <c r="AO1000" s="651"/>
      <c r="AP1000" s="651"/>
      <c r="AQ1000" s="651"/>
      <c r="AR1000" s="651"/>
      <c r="AS1000" s="651"/>
      <c r="AT1000" s="651"/>
      <c r="AU1000" s="651"/>
      <c r="AV1000" s="651"/>
      <c r="AW1000" s="651"/>
      <c r="AX1000" s="651"/>
      <c r="AY1000" s="651"/>
      <c r="AZ1000" s="651"/>
      <c r="BA1000" s="651"/>
      <c r="BB1000" s="651"/>
      <c r="BC1000" s="651"/>
      <c r="BD1000" s="651"/>
      <c r="BE1000" s="651"/>
      <c r="BF1000" s="651"/>
      <c r="BG1000" s="651"/>
      <c r="BH1000" s="651"/>
      <c r="BI1000" s="651"/>
      <c r="BJ1000" s="651"/>
      <c r="BK1000" s="651"/>
      <c r="BL1000" s="651"/>
      <c r="BM1000" s="651"/>
      <c r="BN1000" s="651"/>
      <c r="BO1000" s="651"/>
      <c r="BP1000" s="651"/>
      <c r="BQ1000" s="651"/>
      <c r="BR1000" s="651"/>
      <c r="BS1000" s="651"/>
      <c r="BT1000" s="651"/>
      <c r="BU1000" s="651"/>
      <c r="BV1000" s="651"/>
      <c r="BW1000" s="651"/>
      <c r="BX1000" s="651"/>
      <c r="BY1000" s="651"/>
      <c r="BZ1000" s="651"/>
      <c r="CA1000" s="651"/>
      <c r="CB1000" s="651"/>
      <c r="CC1000" s="651"/>
      <c r="CD1000" s="651"/>
      <c r="CE1000" s="651"/>
      <c r="CF1000" s="651"/>
      <c r="CG1000" s="651"/>
      <c r="CH1000" s="651"/>
      <c r="CI1000" s="651"/>
      <c r="CJ1000" s="651"/>
      <c r="CK1000" s="651"/>
      <c r="CL1000" s="651"/>
      <c r="CM1000" s="651"/>
      <c r="CN1000" s="651"/>
      <c r="CO1000" s="651"/>
      <c r="CP1000" s="651"/>
      <c r="CQ1000" s="651"/>
      <c r="CR1000" s="651"/>
      <c r="CS1000" s="651"/>
      <c r="CT1000" s="651"/>
      <c r="CU1000" s="651"/>
      <c r="CV1000" s="651"/>
      <c r="CW1000" s="651"/>
      <c r="CX1000" s="651"/>
      <c r="CY1000" s="651"/>
      <c r="CZ1000" s="651"/>
      <c r="DA1000" s="651"/>
      <c r="DB1000" s="651"/>
      <c r="DC1000" s="651"/>
      <c r="DD1000" s="651"/>
      <c r="DE1000" s="651"/>
      <c r="DF1000" s="651"/>
      <c r="DG1000" s="651"/>
      <c r="DH1000" s="651"/>
      <c r="DI1000" s="651"/>
      <c r="DJ1000" s="651"/>
      <c r="DK1000" s="651"/>
      <c r="DL1000" s="651"/>
      <c r="DM1000" s="651"/>
      <c r="DN1000" s="651"/>
      <c r="DO1000" s="651"/>
      <c r="DP1000" s="651"/>
      <c r="DQ1000" s="651"/>
      <c r="DR1000" s="651"/>
      <c r="DS1000" s="651"/>
      <c r="DT1000" s="651"/>
      <c r="DU1000" s="651"/>
      <c r="DV1000" s="651"/>
      <c r="DW1000" s="651"/>
      <c r="DX1000" s="651"/>
      <c r="DY1000" s="651"/>
    </row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" width="6.89"/>
    <col customWidth="1" min="2" max="2" width="5.89"/>
    <col customWidth="1" min="3" max="8" width="6.11"/>
    <col customWidth="1" min="9" max="9" width="7.11"/>
    <col customWidth="1" min="10" max="12" width="6.11"/>
    <col customWidth="1" min="13" max="13" width="7.22"/>
    <col customWidth="1" min="14" max="15" width="6.33"/>
    <col customWidth="1" min="16" max="16" width="7.22"/>
    <col customWidth="1" min="17" max="17" width="8.33"/>
    <col customWidth="1" min="18" max="26" width="6.89"/>
  </cols>
  <sheetData>
    <row r="1" ht="13.5" customHeight="1">
      <c r="A1" s="268" t="str">
        <f>+'社員報告（月次）'!E1</f>
        <v>講師求人</v>
      </c>
      <c r="B1" s="124"/>
      <c r="C1" s="269" t="s">
        <v>35</v>
      </c>
      <c r="D1" s="55"/>
      <c r="E1" s="55"/>
      <c r="F1" s="55"/>
      <c r="G1" s="55"/>
      <c r="H1" s="55"/>
      <c r="I1" s="270"/>
      <c r="J1" s="271" t="s">
        <v>36</v>
      </c>
      <c r="K1" s="272"/>
      <c r="L1" s="272"/>
      <c r="M1" s="272"/>
      <c r="N1" s="272"/>
      <c r="O1" s="272"/>
      <c r="P1" s="272"/>
      <c r="Q1" s="128" t="s">
        <v>37</v>
      </c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273"/>
      <c r="B2" s="274"/>
      <c r="C2" s="275">
        <v>4.0</v>
      </c>
      <c r="D2" s="276">
        <v>5.0</v>
      </c>
      <c r="E2" s="276">
        <v>6.0</v>
      </c>
      <c r="F2" s="276">
        <v>7.0</v>
      </c>
      <c r="G2" s="276">
        <v>8.0</v>
      </c>
      <c r="H2" s="276">
        <v>9.0</v>
      </c>
      <c r="I2" s="277" t="s">
        <v>38</v>
      </c>
      <c r="J2" s="278">
        <v>10.0</v>
      </c>
      <c r="K2" s="276">
        <v>11.0</v>
      </c>
      <c r="L2" s="276">
        <v>12.0</v>
      </c>
      <c r="M2" s="276">
        <v>1.0</v>
      </c>
      <c r="N2" s="276">
        <v>2.0</v>
      </c>
      <c r="O2" s="279">
        <v>3.0</v>
      </c>
      <c r="P2" s="280" t="s">
        <v>39</v>
      </c>
      <c r="Q2" s="281" t="s">
        <v>40</v>
      </c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273"/>
      <c r="B3" s="274"/>
      <c r="C3" s="282" t="s">
        <v>84</v>
      </c>
      <c r="D3" s="282" t="s">
        <v>84</v>
      </c>
      <c r="E3" s="282" t="s">
        <v>84</v>
      </c>
      <c r="F3" s="282" t="s">
        <v>84</v>
      </c>
      <c r="G3" s="282" t="s">
        <v>84</v>
      </c>
      <c r="H3" s="282" t="s">
        <v>84</v>
      </c>
      <c r="I3" s="283"/>
      <c r="J3" s="284" t="s">
        <v>84</v>
      </c>
      <c r="K3" s="282" t="s">
        <v>84</v>
      </c>
      <c r="L3" s="282" t="s">
        <v>84</v>
      </c>
      <c r="M3" s="282" t="s">
        <v>84</v>
      </c>
      <c r="N3" s="282" t="s">
        <v>84</v>
      </c>
      <c r="O3" s="285" t="s">
        <v>84</v>
      </c>
      <c r="P3" s="286"/>
      <c r="Q3" s="287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288" t="s">
        <v>9</v>
      </c>
      <c r="B4" s="289" t="s">
        <v>41</v>
      </c>
      <c r="C4" s="290">
        <f t="array" ref="C4">IF(C$3 = "確定",INDEX(
 '元データ'!$A$1:$DY$200,MATCH(IF( C$2 &lt; 4, '社員報告（月次）'!$L$1 + 1, '社員報告（月次）'!$L$1)*100+C$2,
'元データ'!$A$1:$A$200,0),MATCH('社員報告（月次）'!$M$1&amp;"-"&amp;
IF($B4="予","予算","実績")&amp;"-"&amp;"売上",'元データ'!$A$1:$DY$1,0)
),INDEX('見込入力'!$D$3:$Q$27,MATCH($A$1&amp;$A4,'見込入力'!$D$3:$D$27,0),MATCH(C$2,'見込入力'!$D$3:$Q$3,0)))</f>
        <v>44896680</v>
      </c>
      <c r="D4" s="291">
        <f t="array" ref="D4">IF(D$3 = "確定",INDEX(
 '元データ'!$A$1:$DY$200,MATCH(IF( D$2 &lt; 4, '社員報告（月次）'!$L$1 + 1, '社員報告（月次）'!$L$1)*100+D$2,
'元データ'!$A$1:$A$200,0),MATCH('社員報告（月次）'!$M$1&amp;"-"&amp;
IF($B4="予","予算","実績")&amp;"-"&amp;"売上",'元データ'!$A$1:$DY$1,0)
),INDEX('見込入力'!$D$3:$Q$27,MATCH($A$1&amp;$A4,'見込入力'!$D$3:$D$27,0),MATCH(D$2,'見込入力'!$D$3:$Q$3,0)))</f>
        <v>67447080</v>
      </c>
      <c r="E4" s="291">
        <f t="array" ref="E4">IF(E$3 = "確定",INDEX(
 '元データ'!$A$1:$DY$200,MATCH(IF( E$2 &lt; 4, '社員報告（月次）'!$L$1 + 1, '社員報告（月次）'!$L$1)*100+E$2,
'元データ'!$A$1:$A$200,0),MATCH('社員報告（月次）'!$M$1&amp;"-"&amp;
IF($B4="予","予算","実績")&amp;"-"&amp;"売上",'元データ'!$A$1:$DY$1,0)
),INDEX('見込入力'!$D$3:$Q$27,MATCH($A$1&amp;$A4,'見込入力'!$D$3:$D$27,0),MATCH(E$2,'見込入力'!$D$3:$Q$3,0)))</f>
        <v>68557320</v>
      </c>
      <c r="F4" s="291">
        <f t="array" ref="F4">IF(F$3 = "確定",INDEX(
 '元データ'!$A$1:$DY$200,MATCH(IF( F$2 &lt; 4, '社員報告（月次）'!$L$1 + 1, '社員報告（月次）'!$L$1)*100+F$2,
'元データ'!$A$1:$A$200,0),MATCH('社員報告（月次）'!$M$1&amp;"-"&amp;
IF($B4="予","予算","実績")&amp;"-"&amp;"売上",'元データ'!$A$1:$DY$1,0)
),INDEX('見込入力'!$D$3:$Q$27,MATCH($A$1&amp;$A4,'見込入力'!$D$3:$D$27,0),MATCH(F$2,'見込入力'!$D$3:$Q$3,0)))</f>
        <v>56646000</v>
      </c>
      <c r="G4" s="291">
        <f t="array" ref="G4">IF(G$3 = "確定",INDEX(
 '元データ'!$A$1:$DY$200,MATCH(IF( G$2 &lt; 4, '社員報告（月次）'!$L$1 + 1, '社員報告（月次）'!$L$1)*100+G$2,
'元データ'!$A$1:$A$200,0),MATCH('社員報告（月次）'!$M$1&amp;"-"&amp;
IF($B4="予","予算","実績")&amp;"-"&amp;"売上",'元データ'!$A$1:$DY$1,0)
),INDEX('見込入力'!$D$3:$Q$27,MATCH($A$1&amp;$A4,'見込入力'!$D$3:$D$27,0),MATCH(G$2,'見込入力'!$D$3:$Q$3,0)))</f>
        <v>42357600</v>
      </c>
      <c r="H4" s="291">
        <f t="array" ref="H4">IF(H$3 = "確定",INDEX(
 '元データ'!$A$1:$DY$200,MATCH(IF( H$2 &lt; 4, '社員報告（月次）'!$L$1 + 1, '社員報告（月次）'!$L$1)*100+H$2,
'元データ'!$A$1:$A$200,0),MATCH('社員報告（月次）'!$M$1&amp;"-"&amp;
IF($B4="予","予算","実績")&amp;"-"&amp;"売上",'元データ'!$A$1:$DY$1,0)
),INDEX('見込入力'!$D$3:$Q$27,MATCH($A$1&amp;$A4,'見込入力'!$D$3:$D$27,0),MATCH(H$2,'見込入力'!$D$3:$Q$3,0)))</f>
        <v>32713200</v>
      </c>
      <c r="I4" s="292">
        <f t="shared" ref="I4:I5" si="1">SUM(C4:H4)</f>
        <v>312617880</v>
      </c>
      <c r="J4" s="293">
        <f t="array" ref="J4">IF(J$3 = "確定",INDEX(
 '元データ'!$A$1:$DY$200,MATCH(IF( J$2 &lt; 4, '社員報告（月次）'!$L$1 + 1, '社員報告（月次）'!$L$1)*100+J$2,
'元データ'!$A$1:$A$200,0),MATCH('社員報告（月次）'!$M$1&amp;"-"&amp;
IF($B4="予","予算","実績")&amp;"-"&amp;"売上",'元データ'!$A$1:$DY$1,0)
),INDEX('見込入力'!$D$3:$Q$27,MATCH($A$1&amp;$A4,'見込入力'!$D$3:$D$27,0),MATCH(J$2,'見込入力'!$D$3:$Q$3,0)))</f>
        <v>35371600</v>
      </c>
      <c r="K4" s="291">
        <f t="array" ref="K4">IF(K$3 = "確定",INDEX(
 '元データ'!$A$1:$DY$200,MATCH(IF( K$2 &lt; 4, '社員報告（月次）'!$L$1 + 1, '社員報告（月次）'!$L$1)*100+K$2,
'元データ'!$A$1:$A$200,0),MATCH('社員報告（月次）'!$M$1&amp;"-"&amp;
IF($B4="予","予算","実績")&amp;"-"&amp;"売上",'元データ'!$A$1:$DY$1,0)
),INDEX('見込入力'!$D$3:$Q$27,MATCH($A$1&amp;$A4,'見込入力'!$D$3:$D$27,0),MATCH(K$2,'見込入力'!$D$3:$Q$3,0)))</f>
        <v>35838900</v>
      </c>
      <c r="L4" s="291">
        <f t="array" ref="L4">IF(L$3 = "確定",INDEX(
 '元データ'!$A$1:$DY$200,MATCH(IF( L$2 &lt; 4, '社員報告（月次）'!$L$1 + 1, '社員報告（月次）'!$L$1)*100+L$2,
'元データ'!$A$1:$A$200,0),MATCH('社員報告（月次）'!$M$1&amp;"-"&amp;
IF($B4="予","予算","実績")&amp;"-"&amp;"売上",'元データ'!$A$1:$DY$1,0)
),INDEX('見込入力'!$D$3:$Q$27,MATCH($A$1&amp;$A4,'見込入力'!$D$3:$D$27,0),MATCH(L$2,'見込入力'!$D$3:$Q$3,0)))</f>
        <v>28558200</v>
      </c>
      <c r="M4" s="291">
        <f t="array" ref="M4">IF(M$3 = "確定",INDEX(
 '元データ'!$A$1:$DY$200,MATCH(IF( M$2 &lt; 4, '社員報告（月次）'!$L$1 + 1, '社員報告（月次）'!$L$1)*100+M$2,
'元データ'!$A$1:$A$200,0),MATCH('社員報告（月次）'!$M$1&amp;"-"&amp;
IF($B4="予","予算","実績")&amp;"-"&amp;"売上",'元データ'!$A$1:$DY$1,0)
),INDEX('見込入力'!$D$3:$Q$27,MATCH($A$1&amp;$A4,'見込入力'!$D$3:$D$27,0),MATCH(M$2,'見込入力'!$D$3:$Q$3,0)))</f>
        <v>23917300</v>
      </c>
      <c r="N4" s="291">
        <f t="array" ref="N4">IF(N$3 = "確定",INDEX(
 '元データ'!$A$1:$DY$200,MATCH(IF( N$2 &lt; 4, '社員報告（月次）'!$L$1 + 1, '社員報告（月次）'!$L$1)*100+N$2,
'元データ'!$A$1:$A$200,0),MATCH('社員報告（月次）'!$M$1&amp;"-"&amp;
IF($B4="予","予算","実績")&amp;"-"&amp;"売上",'元データ'!$A$1:$DY$1,0)
),INDEX('見込入力'!$D$3:$Q$27,MATCH($A$1&amp;$A4,'見込入力'!$D$3:$D$27,0),MATCH(N$2,'見込入力'!$D$3:$Q$3,0)))</f>
        <v>19901200</v>
      </c>
      <c r="O4" s="294">
        <f t="array" ref="O4">IF(O$3 = "確定",INDEX(
 '元データ'!$A$1:$DY$200,MATCH(IF( O$2 &lt; 4, '社員報告（月次）'!$L$1 + 1, '社員報告（月次）'!$L$1)*100+O$2,
'元データ'!$A$1:$A$200,0),MATCH('社員報告（月次）'!$M$1&amp;"-"&amp;
IF($B4="予","予算","実績")&amp;"-"&amp;"売上",'元データ'!$A$1:$DY$1,0)
),INDEX('見込入力'!$D$3:$Q$27,MATCH($A$1&amp;$A4,'見込入力'!$D$3:$D$27,0),MATCH(O$2,'見込入力'!$D$3:$Q$3,0)))</f>
        <v>34674200</v>
      </c>
      <c r="P4" s="295">
        <f t="shared" ref="P4:P5" si="2">SUM(J4:O4)</f>
        <v>178261400</v>
      </c>
      <c r="Q4" s="296">
        <f t="shared" ref="Q4:Q5" si="3">SUM(I4:O4)</f>
        <v>490879280</v>
      </c>
      <c r="R4" s="297"/>
      <c r="S4" s="298"/>
      <c r="T4" s="298"/>
      <c r="U4" s="298"/>
      <c r="V4" s="1"/>
      <c r="W4" s="1"/>
      <c r="X4" s="1"/>
      <c r="Y4" s="1"/>
      <c r="Z4" s="1"/>
    </row>
    <row r="5" ht="13.5" customHeight="1">
      <c r="A5" s="299"/>
      <c r="B5" s="151" t="s">
        <v>42</v>
      </c>
      <c r="C5" s="300">
        <f t="array" ref="C5">INDEX(
 '元データ'!$A$1:$DY$200,MATCH(IF( C$2 &lt; 4, '社員報告（月次）'!$L$1 + 1, '社員報告（月次）'!$L$1)*100+C$2,
'元データ'!$A$1:$A$200,0),MATCH('社員報告（月次）'!$M$1&amp;"-"&amp;
IF($B5="予","予算","実績")&amp;"-"&amp;"売上",'元データ'!$A$1:$DY$1,0)
)</f>
        <v>49902105</v>
      </c>
      <c r="D5" s="155">
        <f t="array" ref="D5">INDEX(
 '元データ'!$A$1:$DY$200,MATCH(IF( D$2 &lt; 4, '社員報告（月次）'!$L$1 + 1, '社員報告（月次）'!$L$1)*100+D$2,
'元データ'!$A$1:$A$200,0),MATCH('社員報告（月次）'!$M$1&amp;"-"&amp;
IF($B5="予","予算","実績")&amp;"-"&amp;"売上",'元データ'!$A$1:$DY$1,0)
)</f>
        <v>69577663</v>
      </c>
      <c r="E5" s="155">
        <f t="array" ref="E5">INDEX(
 '元データ'!$A$1:$DY$200,MATCH(IF( E$2 &lt; 4, '社員報告（月次）'!$L$1 + 1, '社員報告（月次）'!$L$1)*100+E$2,
'元データ'!$A$1:$A$200,0),MATCH('社員報告（月次）'!$M$1&amp;"-"&amp;
IF($B5="予","予算","実績")&amp;"-"&amp;"売上",'元データ'!$A$1:$DY$1,0)
)</f>
        <v>65786206</v>
      </c>
      <c r="F5" s="155">
        <f t="array" ref="F5">INDEX(
 '元データ'!$A$1:$DY$200,MATCH(IF( F$2 &lt; 4, '社員報告（月次）'!$L$1 + 1, '社員報告（月次）'!$L$1)*100+F$2,
'元データ'!$A$1:$A$200,0),MATCH('社員報告（月次）'!$M$1&amp;"-"&amp;
IF($B5="予","予算","実績")&amp;"-"&amp;"売上",'元データ'!$A$1:$DY$1,0)
)</f>
        <v>47640102</v>
      </c>
      <c r="G5" s="155">
        <f t="array" ref="G5">INDEX(
 '元データ'!$A$1:$DY$200,MATCH(IF( G$2 &lt; 4, '社員報告（月次）'!$L$1 + 1, '社員報告（月次）'!$L$1)*100+G$2,
'元データ'!$A$1:$A$200,0),MATCH('社員報告（月次）'!$M$1&amp;"-"&amp;
IF($B5="予","予算","実績")&amp;"-"&amp;"売上",'元データ'!$A$1:$DY$1,0)
)</f>
        <v>38473781</v>
      </c>
      <c r="H5" s="155">
        <f t="array" ref="H5">INDEX(
 '元データ'!$A$1:$DY$200,MATCH(IF( H$2 &lt; 4, '社員報告（月次）'!$L$1 + 1, '社員報告（月次）'!$L$1)*100+H$2,
'元データ'!$A$1:$A$200,0),MATCH('社員報告（月次）'!$M$1&amp;"-"&amp;
IF($B5="予","予算","実績")&amp;"-"&amp;"売上",'元データ'!$A$1:$DY$1,0)
)</f>
        <v>32684888</v>
      </c>
      <c r="I5" s="301">
        <f t="shared" si="1"/>
        <v>304064745</v>
      </c>
      <c r="J5" s="302">
        <f t="array" ref="J5">INDEX(
 '元データ'!$A$1:$DY$200,MATCH(IF( J$2 &lt; 4, '社員報告（月次）'!$L$1 + 1, '社員報告（月次）'!$L$1)*100+J$2,
'元データ'!$A$1:$A$200,0),MATCH('社員報告（月次）'!$M$1&amp;"-"&amp;
IF($B5="予","予算","実績")&amp;"-"&amp;"売上",'元データ'!$A$1:$DY$1,0)
)</f>
        <v>34339045</v>
      </c>
      <c r="K5" s="155">
        <f t="array" ref="K5">INDEX(
 '元データ'!$A$1:$DY$200,MATCH(IF( K$2 &lt; 4, '社員報告（月次）'!$L$1 + 1, '社員報告（月次）'!$L$1)*100+K$2,
'元データ'!$A$1:$A$200,0),MATCH('社員報告（月次）'!$M$1&amp;"-"&amp;
IF($B5="予","予算","実績")&amp;"-"&amp;"売上",'元データ'!$A$1:$DY$1,0)
)</f>
        <v>36505285</v>
      </c>
      <c r="L5" s="155">
        <f t="array" ref="L5">INDEX(
 '元データ'!$A$1:$DY$200,MATCH(IF( L$2 &lt; 4, '社員報告（月次）'!$L$1 + 1, '社員報告（月次）'!$L$1)*100+L$2,
'元データ'!$A$1:$A$200,0),MATCH('社員報告（月次）'!$M$1&amp;"-"&amp;
IF($B5="予","予算","実績")&amp;"-"&amp;"売上",'元データ'!$A$1:$DY$1,0)
)</f>
        <v>26170794</v>
      </c>
      <c r="M5" s="155">
        <f t="array" ref="M5">INDEX(
 '元データ'!$A$1:$DY$200,MATCH(IF( M$2 &lt; 4, '社員報告（月次）'!$L$1 + 1, '社員報告（月次）'!$L$1)*100+M$2,
'元データ'!$A$1:$A$200,0),MATCH('社員報告（月次）'!$M$1&amp;"-"&amp;
IF($B5="予","予算","実績")&amp;"-"&amp;"売上",'元データ'!$A$1:$DY$1,0)
)</f>
        <v>24646346</v>
      </c>
      <c r="N5" s="155">
        <f t="array" ref="N5">INDEX(
 '元データ'!$A$1:$DY$200,MATCH(IF( N$2 &lt; 4, '社員報告（月次）'!$L$1 + 1, '社員報告（月次）'!$L$1)*100+N$2,
'元データ'!$A$1:$A$200,0),MATCH('社員報告（月次）'!$M$1&amp;"-"&amp;
IF($B5="予","予算","実績")&amp;"-"&amp;"売上",'元データ'!$A$1:$DY$1,0)
)</f>
        <v>16649250</v>
      </c>
      <c r="O5" s="303">
        <f t="array" ref="O5">INDEX(
 '元データ'!$A$1:$DY$200,MATCH(IF( O$2 &lt; 4, '社員報告（月次）'!$L$1 + 1, '社員報告（月次）'!$L$1)*100+O$2,
'元データ'!$A$1:$A$200,0),MATCH('社員報告（月次）'!$M$1&amp;"-"&amp;
IF($B5="予","予算","実績")&amp;"-"&amp;"売上",'元データ'!$A$1:$DY$1,0)
)</f>
        <v>29979553</v>
      </c>
      <c r="P5" s="304">
        <f t="shared" si="2"/>
        <v>168290273</v>
      </c>
      <c r="Q5" s="305">
        <f t="shared" si="3"/>
        <v>472355018</v>
      </c>
      <c r="R5" s="297"/>
      <c r="S5" s="298"/>
      <c r="T5" s="298"/>
      <c r="U5" s="298"/>
      <c r="V5" s="1"/>
      <c r="W5" s="1"/>
      <c r="X5" s="1"/>
      <c r="Y5" s="1"/>
      <c r="Z5" s="1"/>
    </row>
    <row r="6" ht="13.5" customHeight="1">
      <c r="A6" s="299"/>
      <c r="B6" s="151" t="s">
        <v>63</v>
      </c>
      <c r="C6" s="306">
        <f t="shared" ref="C6:H6" si="4">IF(OR(C4=0,C5=0),"",C4-C5)</f>
        <v>-5005425</v>
      </c>
      <c r="D6" s="307">
        <f t="shared" si="4"/>
        <v>-2130583</v>
      </c>
      <c r="E6" s="307">
        <f t="shared" si="4"/>
        <v>2771114</v>
      </c>
      <c r="F6" s="307">
        <f t="shared" si="4"/>
        <v>9005898</v>
      </c>
      <c r="G6" s="307">
        <f t="shared" si="4"/>
        <v>3883819</v>
      </c>
      <c r="H6" s="307">
        <f t="shared" si="4"/>
        <v>28312</v>
      </c>
      <c r="I6" s="308">
        <f>I4-I5</f>
        <v>8553135</v>
      </c>
      <c r="J6" s="309">
        <f t="shared" ref="J6:P6" si="5">IF(OR(J4=0,J5=0),"",J4-J5)</f>
        <v>1032555</v>
      </c>
      <c r="K6" s="307">
        <f t="shared" si="5"/>
        <v>-666385</v>
      </c>
      <c r="L6" s="307">
        <f t="shared" si="5"/>
        <v>2387406</v>
      </c>
      <c r="M6" s="307">
        <f t="shared" si="5"/>
        <v>-729046</v>
      </c>
      <c r="N6" s="307">
        <f t="shared" si="5"/>
        <v>3251950</v>
      </c>
      <c r="O6" s="310">
        <f t="shared" si="5"/>
        <v>4694647</v>
      </c>
      <c r="P6" s="311">
        <f t="shared" si="5"/>
        <v>9971127</v>
      </c>
      <c r="Q6" s="312">
        <f>Q4-Q5</f>
        <v>18524262</v>
      </c>
      <c r="R6" s="297"/>
      <c r="S6" s="298"/>
      <c r="T6" s="298"/>
      <c r="U6" s="298"/>
      <c r="V6" s="1"/>
      <c r="W6" s="1"/>
      <c r="X6" s="1"/>
      <c r="Y6" s="1"/>
      <c r="Z6" s="1"/>
    </row>
    <row r="7" ht="13.5" customHeight="1">
      <c r="A7" s="299"/>
      <c r="B7" s="161" t="s">
        <v>43</v>
      </c>
      <c r="C7" s="313">
        <f t="shared" ref="C7:H7" si="6">IF(ISERROR(C4/C5),"",C4/C5)</f>
        <v>0.8996951131</v>
      </c>
      <c r="D7" s="314">
        <f t="shared" si="6"/>
        <v>0.9693783478</v>
      </c>
      <c r="E7" s="314">
        <f t="shared" si="6"/>
        <v>1.042123025</v>
      </c>
      <c r="F7" s="314">
        <f t="shared" si="6"/>
        <v>1.189040275</v>
      </c>
      <c r="G7" s="314">
        <f t="shared" si="6"/>
        <v>1.100947162</v>
      </c>
      <c r="H7" s="314">
        <f t="shared" si="6"/>
        <v>1.000866211</v>
      </c>
      <c r="I7" s="315">
        <f>IFERROR(I4/I5,"")</f>
        <v>1.028129322</v>
      </c>
      <c r="J7" s="316">
        <f t="shared" ref="J7:Q7" si="7">IF(ISERROR(J4/J5),"",J4/J5)</f>
        <v>1.030069415</v>
      </c>
      <c r="K7" s="314">
        <f t="shared" si="7"/>
        <v>0.9817455199</v>
      </c>
      <c r="L7" s="314">
        <f t="shared" si="7"/>
        <v>1.091224057</v>
      </c>
      <c r="M7" s="314">
        <f t="shared" si="7"/>
        <v>0.9704197125</v>
      </c>
      <c r="N7" s="314">
        <f t="shared" si="7"/>
        <v>1.195321111</v>
      </c>
      <c r="O7" s="317">
        <f t="shared" si="7"/>
        <v>1.156594963</v>
      </c>
      <c r="P7" s="318">
        <f t="shared" si="7"/>
        <v>1.059249574</v>
      </c>
      <c r="Q7" s="164">
        <f t="shared" si="7"/>
        <v>1.039216821</v>
      </c>
      <c r="R7" s="297"/>
      <c r="S7" s="298"/>
      <c r="T7" s="298"/>
      <c r="U7" s="298"/>
      <c r="V7" s="1"/>
      <c r="W7" s="1"/>
      <c r="X7" s="1"/>
      <c r="Y7" s="1"/>
      <c r="Z7" s="1"/>
    </row>
    <row r="8" ht="13.5" customHeight="1">
      <c r="A8" s="299"/>
      <c r="B8" s="151" t="s">
        <v>65</v>
      </c>
      <c r="C8" s="300">
        <f t="array" ref="C8">INDEX(
 '元データ'!$A$1:$DY$200,MATCH(IF( C$2 &lt; 4, '社員報告（月次）'!$L$1 -1 + 1, '社員報告（月次）'!$L$1 - 1 )*100+C$2,
'元データ'!$A$1:$A$200,0),MATCH('社員報告（月次）'!$M$1&amp;"-"&amp;
IF($B4="予","予算","実績")&amp;"-"&amp;"売上",'元データ'!$A$1:$DY$1,0)
)</f>
        <v>44277840</v>
      </c>
      <c r="D8" s="155">
        <f t="array" ref="D8">INDEX(
 '元データ'!$A$1:$DY$200,MATCH(IF( D$2 &lt; 4, '社員報告（月次）'!$L$1 -1 + 1, '社員報告（月次）'!$L$1 - 1 )*100+D$2,
'元データ'!$A$1:$A$200,0),MATCH('社員報告（月次）'!$M$1&amp;"-"&amp;
IF($B4="予","予算","実績")&amp;"-"&amp;"売上",'元データ'!$A$1:$DY$1,0)
)</f>
        <v>64086120</v>
      </c>
      <c r="E8" s="155">
        <f t="array" ref="E8">INDEX(
 '元データ'!$A$1:$DY$200,MATCH(IF( E$2 &lt; 4, '社員報告（月次）'!$L$1 -1 + 1, '社員報告（月次）'!$L$1 - 1 )*100+E$2,
'元データ'!$A$1:$A$200,0),MATCH('社員報告（月次）'!$M$1&amp;"-"&amp;
IF($B4="予","予算","実績")&amp;"-"&amp;"売上",'元データ'!$A$1:$DY$1,0)
)</f>
        <v>62233920</v>
      </c>
      <c r="F8" s="155">
        <f t="array" ref="F8">INDEX(
 '元データ'!$A$1:$DY$200,MATCH(IF( F$2 &lt; 4, '社員報告（月次）'!$L$1 -1 + 1, '社員報告（月次）'!$L$1 - 1 )*100+F$2,
'元データ'!$A$1:$A$200,0),MATCH('社員報告（月次）'!$M$1&amp;"-"&amp;
IF($B4="予","予算","実績")&amp;"-"&amp;"売上",'元データ'!$A$1:$DY$1,0)
)</f>
        <v>45484200</v>
      </c>
      <c r="G8" s="155">
        <f t="array" ref="G8">INDEX(
 '元データ'!$A$1:$DY$200,MATCH(IF( G$2 &lt; 4, '社員報告（月次）'!$L$1 -1 + 1, '社員報告（月次）'!$L$1 - 1 )*100+G$2,
'元データ'!$A$1:$A$200,0),MATCH('社員報告（月次）'!$M$1&amp;"-"&amp;
IF($B4="予","予算","実績")&amp;"-"&amp;"売上",'元データ'!$A$1:$DY$1,0)
)</f>
        <v>36622800</v>
      </c>
      <c r="H8" s="155">
        <f t="array" ref="H8">INDEX(
 '元データ'!$A$1:$DY$200,MATCH(IF( H$2 &lt; 4, '社員報告（月次）'!$L$1 -1 + 1, '社員報告（月次）'!$L$1 - 1 )*100+H$2,
'元データ'!$A$1:$A$200,0),MATCH('社員報告（月次）'!$M$1&amp;"-"&amp;
IF($B4="予","予算","実績")&amp;"-"&amp;"売上",'元データ'!$A$1:$DY$1,0)
)</f>
        <v>31912920</v>
      </c>
      <c r="I8" s="301">
        <f>SUM(C8:H8)</f>
        <v>284617800</v>
      </c>
      <c r="J8" s="302">
        <f t="array" ref="J8">INDEX(
 '元データ'!$A$1:$DY$200,MATCH(IF( J$2 &lt; 4, '社員報告（月次）'!$L$1 -1 + 1, '社員報告（月次）'!$L$1 - 1 )*100+J$2,
'元データ'!$A$1:$A$200,0),MATCH('社員報告（月次）'!$M$1&amp;"-"&amp;
IF($B4="予","予算","実績")&amp;"-"&amp;"売上",'元データ'!$A$1:$DY$1,0)
)</f>
        <v>32733720</v>
      </c>
      <c r="K8" s="155">
        <f t="array" ref="K8">INDEX(
 '元データ'!$A$1:$DY$200,MATCH(IF( K$2 &lt; 4, '社員報告（月次）'!$L$1 -1 + 1, '社員報告（月次）'!$L$1 - 1 )*100+K$2,
'元データ'!$A$1:$A$200,0),MATCH('社員報告（月次）'!$M$1&amp;"-"&amp;
IF($B4="予","予算","実績")&amp;"-"&amp;"売上",'元データ'!$A$1:$DY$1,0)
)</f>
        <v>34472520</v>
      </c>
      <c r="L8" s="155">
        <f t="array" ref="L8">INDEX(
 '元データ'!$A$1:$DY$200,MATCH(IF( L$2 &lt; 4, '社員報告（月次）'!$L$1 -1 + 1, '社員報告（月次）'!$L$1 - 1 )*100+L$2,
'元データ'!$A$1:$A$200,0),MATCH('社員報告（月次）'!$M$1&amp;"-"&amp;
IF($B4="予","予算","実績")&amp;"-"&amp;"売上",'元データ'!$A$1:$DY$1,0)
)</f>
        <v>25348680</v>
      </c>
      <c r="M8" s="155">
        <f t="array" ref="M8">INDEX(
 '元データ'!$A$1:$DY$200,MATCH(IF( M$2 &lt; 4, '社員報告（月次）'!$L$1 -1 + 1, '社員報告（月次）'!$L$1 - 1 )*100+M$2,
'元データ'!$A$1:$A$200,0),MATCH('社員報告（月次）'!$M$1&amp;"-"&amp;
IF($B4="予","予算","実績")&amp;"-"&amp;"売上",'元データ'!$A$1:$DY$1,0)
)</f>
        <v>22567680</v>
      </c>
      <c r="N8" s="155">
        <f t="array" ref="N8">INDEX(
 '元データ'!$A$1:$DY$200,MATCH(IF( N$2 &lt; 4, '社員報告（月次）'!$L$1 -1 + 1, '社員報告（月次）'!$L$1 - 1 )*100+N$2,
'元データ'!$A$1:$A$200,0),MATCH('社員報告（月次）'!$M$1&amp;"-"&amp;
IF($B4="予","予算","実績")&amp;"-"&amp;"売上",'元データ'!$A$1:$DY$1,0)
)</f>
        <v>17514360</v>
      </c>
      <c r="O8" s="303">
        <f t="array" ref="O8">INDEX(
 '元データ'!$A$1:$DY$200,MATCH(IF( O$2 &lt; 4, '社員報告（月次）'!$L$1 -1 + 1, '社員報告（月次）'!$L$1 - 1 )*100+O$2,
'元データ'!$A$1:$A$200,0),MATCH('社員報告（月次）'!$M$1&amp;"-"&amp;
IF($B4="予","予算","実績")&amp;"-"&amp;"売上",'元データ'!$A$1:$DY$1,0)
)</f>
        <v>30234600</v>
      </c>
      <c r="P8" s="304">
        <f>SUM(J8:O8)</f>
        <v>162871560</v>
      </c>
      <c r="Q8" s="305">
        <f>SUM(I8:O8)</f>
        <v>447489360</v>
      </c>
      <c r="R8" s="297"/>
      <c r="S8" s="298"/>
      <c r="T8" s="298"/>
      <c r="U8" s="298"/>
      <c r="V8" s="1"/>
      <c r="W8" s="1"/>
      <c r="X8" s="1"/>
      <c r="Y8" s="1"/>
      <c r="Z8" s="1"/>
    </row>
    <row r="9" ht="13.5" customHeight="1">
      <c r="A9" s="299"/>
      <c r="B9" s="319" t="s">
        <v>66</v>
      </c>
      <c r="C9" s="320">
        <f t="shared" ref="C9:Q9" si="8">IF(C4 = 0, "", C4-C8)</f>
        <v>618840</v>
      </c>
      <c r="D9" s="321">
        <f t="shared" si="8"/>
        <v>3360960</v>
      </c>
      <c r="E9" s="321">
        <f t="shared" si="8"/>
        <v>6323400</v>
      </c>
      <c r="F9" s="321">
        <f t="shared" si="8"/>
        <v>11161800</v>
      </c>
      <c r="G9" s="321">
        <f t="shared" si="8"/>
        <v>5734800</v>
      </c>
      <c r="H9" s="321">
        <f t="shared" si="8"/>
        <v>800280</v>
      </c>
      <c r="I9" s="322">
        <f t="shared" si="8"/>
        <v>28000080</v>
      </c>
      <c r="J9" s="323">
        <f t="shared" si="8"/>
        <v>2637880</v>
      </c>
      <c r="K9" s="321">
        <f t="shared" si="8"/>
        <v>1366380</v>
      </c>
      <c r="L9" s="321">
        <f t="shared" si="8"/>
        <v>3209520</v>
      </c>
      <c r="M9" s="321">
        <f t="shared" si="8"/>
        <v>1349620</v>
      </c>
      <c r="N9" s="321">
        <f t="shared" si="8"/>
        <v>2386840</v>
      </c>
      <c r="O9" s="324">
        <f t="shared" si="8"/>
        <v>4439600</v>
      </c>
      <c r="P9" s="325">
        <f t="shared" si="8"/>
        <v>15389840</v>
      </c>
      <c r="Q9" s="326">
        <f t="shared" si="8"/>
        <v>43389920</v>
      </c>
      <c r="R9" s="297"/>
      <c r="S9" s="298"/>
      <c r="T9" s="298"/>
      <c r="U9" s="298"/>
      <c r="V9" s="1"/>
      <c r="W9" s="1"/>
      <c r="X9" s="1"/>
      <c r="Y9" s="1"/>
      <c r="Z9" s="1"/>
    </row>
    <row r="10" ht="13.5" customHeight="1">
      <c r="A10" s="327"/>
      <c r="B10" s="173" t="s">
        <v>67</v>
      </c>
      <c r="C10" s="328">
        <f t="shared" ref="C10:Q10" si="9">IF(C4=0,"",C4/C8)</f>
        <v>1.013976292</v>
      </c>
      <c r="D10" s="329">
        <f t="shared" si="9"/>
        <v>1.052444429</v>
      </c>
      <c r="E10" s="329">
        <f t="shared" si="9"/>
        <v>1.101606969</v>
      </c>
      <c r="F10" s="329">
        <f t="shared" si="9"/>
        <v>1.245399501</v>
      </c>
      <c r="G10" s="329">
        <f t="shared" si="9"/>
        <v>1.156590976</v>
      </c>
      <c r="H10" s="329">
        <f t="shared" si="9"/>
        <v>1.025076991</v>
      </c>
      <c r="I10" s="330">
        <f t="shared" si="9"/>
        <v>1.098377825</v>
      </c>
      <c r="J10" s="331">
        <f t="shared" si="9"/>
        <v>1.080586013</v>
      </c>
      <c r="K10" s="329">
        <f t="shared" si="9"/>
        <v>1.039636789</v>
      </c>
      <c r="L10" s="329">
        <f t="shared" si="9"/>
        <v>1.126614877</v>
      </c>
      <c r="M10" s="329">
        <f t="shared" si="9"/>
        <v>1.059803223</v>
      </c>
      <c r="N10" s="329">
        <f t="shared" si="9"/>
        <v>1.13627903</v>
      </c>
      <c r="O10" s="332">
        <f t="shared" si="9"/>
        <v>1.14683839</v>
      </c>
      <c r="P10" s="333">
        <f t="shared" si="9"/>
        <v>1.094490653</v>
      </c>
      <c r="Q10" s="175">
        <f t="shared" si="9"/>
        <v>1.096963021</v>
      </c>
      <c r="R10" s="297"/>
      <c r="S10" s="298"/>
      <c r="T10" s="298"/>
      <c r="U10" s="298"/>
      <c r="V10" s="1"/>
      <c r="W10" s="1"/>
      <c r="X10" s="1"/>
      <c r="Y10" s="1"/>
      <c r="Z10" s="1"/>
    </row>
    <row r="11" ht="13.5" customHeight="1">
      <c r="A11" s="288" t="s">
        <v>10</v>
      </c>
      <c r="B11" s="289" t="s">
        <v>41</v>
      </c>
      <c r="C11" s="290">
        <f t="array" ref="C11">IF(C$3 = "確定",INDEX(
 '元データ'!$A$1:$DY$200,MATCH(IF( C$2 &lt; 4, '社員報告（月次）'!$L$1 + 1, '社員報告（月次）'!$L$1)*100+C$2,
'元データ'!$A$1:$A$200,0),MATCH('社員報告（月次）'!$M$1&amp;"-"&amp;
IF($B11="予","予算","実績")&amp;"-"&amp;"仕入",'元データ'!$A$1:$DY$1,0)
),INDEX('見込入力'!$D$3:$Q$27,MATCH($A$1&amp;$A11,'見込入力'!$D$3:$D$27,0),MATCH(C$2,'見込入力'!$D$3:$Q$3,0)))</f>
        <v>0</v>
      </c>
      <c r="D11" s="291">
        <f t="array" ref="D11">IF(D$3 = "確定",INDEX(
 '元データ'!$A$1:$DY$200,MATCH(IF( D$2 &lt; 4, '社員報告（月次）'!$L$1 + 1, '社員報告（月次）'!$L$1)*100+D$2,
'元データ'!$A$1:$A$200,0),MATCH('社員報告（月次）'!$M$1&amp;"-"&amp;
IF($B11="予","予算","実績")&amp;"-"&amp;"仕入",'元データ'!$A$1:$DY$1,0)
),INDEX('見込入力'!$D$3:$Q$27,MATCH($A$1&amp;$A11,'見込入力'!$D$3:$D$27,0),MATCH(D$2,'見込入力'!$D$3:$Q$3,0)))</f>
        <v>0</v>
      </c>
      <c r="E11" s="291">
        <f t="array" ref="E11">IF(E$3 = "確定",INDEX(
 '元データ'!$A$1:$DY$200,MATCH(IF( E$2 &lt; 4, '社員報告（月次）'!$L$1 + 1, '社員報告（月次）'!$L$1)*100+E$2,
'元データ'!$A$1:$A$200,0),MATCH('社員報告（月次）'!$M$1&amp;"-"&amp;
IF($B11="予","予算","実績")&amp;"-"&amp;"仕入",'元データ'!$A$1:$DY$1,0)
),INDEX('見込入力'!$D$3:$Q$27,MATCH($A$1&amp;$A11,'見込入力'!$D$3:$D$27,0),MATCH(E$2,'見込入力'!$D$3:$Q$3,0)))</f>
        <v>0</v>
      </c>
      <c r="F11" s="291">
        <f t="array" ref="F11">IF(F$3 = "確定",INDEX(
 '元データ'!$A$1:$DY$200,MATCH(IF( F$2 &lt; 4, '社員報告（月次）'!$L$1 + 1, '社員報告（月次）'!$L$1)*100+F$2,
'元データ'!$A$1:$A$200,0),MATCH('社員報告（月次）'!$M$1&amp;"-"&amp;
IF($B11="予","予算","実績")&amp;"-"&amp;"仕入",'元データ'!$A$1:$DY$1,0)
),INDEX('見込入力'!$D$3:$Q$27,MATCH($A$1&amp;$A11,'見込入力'!$D$3:$D$27,0),MATCH(F$2,'見込入力'!$D$3:$Q$3,0)))</f>
        <v>0</v>
      </c>
      <c r="G11" s="291">
        <f t="array" ref="G11">IF(G$3 = "確定",INDEX(
 '元データ'!$A$1:$DY$200,MATCH(IF( G$2 &lt; 4, '社員報告（月次）'!$L$1 + 1, '社員報告（月次）'!$L$1)*100+G$2,
'元データ'!$A$1:$A$200,0),MATCH('社員報告（月次）'!$M$1&amp;"-"&amp;
IF($B11="予","予算","実績")&amp;"-"&amp;"仕入",'元データ'!$A$1:$DY$1,0)
),INDEX('見込入力'!$D$3:$Q$27,MATCH($A$1&amp;$A11,'見込入力'!$D$3:$D$27,0),MATCH(G$2,'見込入力'!$D$3:$Q$3,0)))</f>
        <v>0</v>
      </c>
      <c r="H11" s="291">
        <f t="array" ref="H11">IF(H$3 = "確定",INDEX(
 '元データ'!$A$1:$DY$200,MATCH(IF( H$2 &lt; 4, '社員報告（月次）'!$L$1 + 1, '社員報告（月次）'!$L$1)*100+H$2,
'元データ'!$A$1:$A$200,0),MATCH('社員報告（月次）'!$M$1&amp;"-"&amp;
IF($B11="予","予算","実績")&amp;"-"&amp;"仕入",'元データ'!$A$1:$DY$1,0)
),INDEX('見込入力'!$D$3:$Q$27,MATCH($A$1&amp;$A11,'見込入力'!$D$3:$D$27,0),MATCH(H$2,'見込入力'!$D$3:$Q$3,0)))</f>
        <v>0</v>
      </c>
      <c r="I11" s="292">
        <f t="shared" ref="I11:I12" si="10">SUM(C11:H11)</f>
        <v>0</v>
      </c>
      <c r="J11" s="293">
        <f t="array" ref="J11">IF(J$3 = "確定",INDEX(
 '元データ'!$A$1:$DY$200,MATCH(IF( J$2 &lt; 4, '社員報告（月次）'!$L$1 + 1, '社員報告（月次）'!$L$1)*100+J$2,
'元データ'!$A$1:$A$200,0),MATCH('社員報告（月次）'!$M$1&amp;"-"&amp;
IF($B11="予","予算","実績")&amp;"-"&amp;"仕入",'元データ'!$A$1:$DY$1,0)
),INDEX('見込入力'!$D$3:$Q$27,MATCH($A$1&amp;$A11,'見込入力'!$D$3:$D$27,0),MATCH(J$2,'見込入力'!$D$3:$Q$3,0)))</f>
        <v>0</v>
      </c>
      <c r="K11" s="291">
        <f t="array" ref="K11">IF(K$3 = "確定",INDEX(
 '元データ'!$A$1:$DY$200,MATCH(IF( K$2 &lt; 4, '社員報告（月次）'!$L$1 + 1, '社員報告（月次）'!$L$1)*100+K$2,
'元データ'!$A$1:$A$200,0),MATCH('社員報告（月次）'!$M$1&amp;"-"&amp;
IF($B11="予","予算","実績")&amp;"-"&amp;"仕入",'元データ'!$A$1:$DY$1,0)
),INDEX('見込入力'!$D$3:$Q$27,MATCH($A$1&amp;$A11,'見込入力'!$D$3:$D$27,0),MATCH(K$2,'見込入力'!$D$3:$Q$3,0)))</f>
        <v>0</v>
      </c>
      <c r="L11" s="291">
        <f t="array" ref="L11">IF(L$3 = "確定",INDEX(
 '元データ'!$A$1:$DY$200,MATCH(IF( L$2 &lt; 4, '社員報告（月次）'!$L$1 + 1, '社員報告（月次）'!$L$1)*100+L$2,
'元データ'!$A$1:$A$200,0),MATCH('社員報告（月次）'!$M$1&amp;"-"&amp;
IF($B11="予","予算","実績")&amp;"-"&amp;"仕入",'元データ'!$A$1:$DY$1,0)
),INDEX('見込入力'!$D$3:$Q$27,MATCH($A$1&amp;$A11,'見込入力'!$D$3:$D$27,0),MATCH(L$2,'見込入力'!$D$3:$Q$3,0)))</f>
        <v>0</v>
      </c>
      <c r="M11" s="291">
        <f t="array" ref="M11">IF(M$3 = "確定",INDEX(
 '元データ'!$A$1:$DY$200,MATCH(IF( M$2 &lt; 4, '社員報告（月次）'!$L$1 + 1, '社員報告（月次）'!$L$1)*100+M$2,
'元データ'!$A$1:$A$200,0),MATCH('社員報告（月次）'!$M$1&amp;"-"&amp;
IF($B11="予","予算","実績")&amp;"-"&amp;"仕入",'元データ'!$A$1:$DY$1,0)
),INDEX('見込入力'!$D$3:$Q$27,MATCH($A$1&amp;$A11,'見込入力'!$D$3:$D$27,0),MATCH(M$2,'見込入力'!$D$3:$Q$3,0)))</f>
        <v>0</v>
      </c>
      <c r="N11" s="291">
        <f t="array" ref="N11">IF(N$3 = "確定",INDEX(
 '元データ'!$A$1:$DY$200,MATCH(IF( N$2 &lt; 4, '社員報告（月次）'!$L$1 + 1, '社員報告（月次）'!$L$1)*100+N$2,
'元データ'!$A$1:$A$200,0),MATCH('社員報告（月次）'!$M$1&amp;"-"&amp;
IF($B11="予","予算","実績")&amp;"-"&amp;"仕入",'元データ'!$A$1:$DY$1,0)
),INDEX('見込入力'!$D$3:$Q$27,MATCH($A$1&amp;$A11,'見込入力'!$D$3:$D$27,0),MATCH(N$2,'見込入力'!$D$3:$Q$3,0)))</f>
        <v>0</v>
      </c>
      <c r="O11" s="294">
        <f t="array" ref="O11">IF(O$3 = "確定",INDEX(
 '元データ'!$A$1:$DY$200,MATCH(IF( O$2 &lt; 4, '社員報告（月次）'!$L$1 + 1, '社員報告（月次）'!$L$1)*100+O$2,
'元データ'!$A$1:$A$200,0),MATCH('社員報告（月次）'!$M$1&amp;"-"&amp;
IF($B11="予","予算","実績")&amp;"-"&amp;"仕入",'元データ'!$A$1:$DY$1,0)
),INDEX('見込入力'!$D$3:$Q$27,MATCH($A$1&amp;$A11,'見込入力'!$D$3:$D$27,0),MATCH(O$2,'見込入力'!$D$3:$Q$3,0)))</f>
        <v>0</v>
      </c>
      <c r="P11" s="295">
        <f t="shared" ref="P11:P12" si="11">SUM(J11:O11)</f>
        <v>0</v>
      </c>
      <c r="Q11" s="296">
        <f t="shared" ref="Q11:Q12" si="12">SUM(I11:O11)</f>
        <v>0</v>
      </c>
      <c r="R11" s="297"/>
      <c r="S11" s="298"/>
      <c r="T11" s="298"/>
      <c r="U11" s="298"/>
      <c r="V11" s="1"/>
      <c r="W11" s="1"/>
      <c r="X11" s="1"/>
      <c r="Y11" s="1"/>
      <c r="Z11" s="1"/>
    </row>
    <row r="12" ht="13.5" customHeight="1">
      <c r="A12" s="299"/>
      <c r="B12" s="151" t="s">
        <v>42</v>
      </c>
      <c r="C12" s="300">
        <f t="array" ref="C12">INDEX(
 '元データ'!$A$1:$DY$200,MATCH(IF( C$2 &lt; 4, '社員報告（月次）'!$L$1 + 1, '社員報告（月次）'!$L$1)*100+C$2,
'元データ'!$A$1:$A$200,0),MATCH('社員報告（月次）'!$M$1&amp;"-"&amp;
IF($B12="予","予算","実績")&amp;"-"&amp;"仕入",'元データ'!$A$1:$DY$1,0)
)</f>
        <v>0</v>
      </c>
      <c r="D12" s="155">
        <f t="array" ref="D12">INDEX(
 '元データ'!$A$1:$DY$200,MATCH(IF( D$2 &lt; 4, '社員報告（月次）'!$L$1 + 1, '社員報告（月次）'!$L$1)*100+D$2,
'元データ'!$A$1:$A$200,0),MATCH('社員報告（月次）'!$M$1&amp;"-"&amp;
IF($B12="予","予算","実績")&amp;"-"&amp;"仕入",'元データ'!$A$1:$DY$1,0)
)</f>
        <v>0</v>
      </c>
      <c r="E12" s="155">
        <f t="array" ref="E12">INDEX(
 '元データ'!$A$1:$DY$200,MATCH(IF( E$2 &lt; 4, '社員報告（月次）'!$L$1 + 1, '社員報告（月次）'!$L$1)*100+E$2,
'元データ'!$A$1:$A$200,0),MATCH('社員報告（月次）'!$M$1&amp;"-"&amp;
IF($B12="予","予算","実績")&amp;"-"&amp;"仕入",'元データ'!$A$1:$DY$1,0)
)</f>
        <v>0</v>
      </c>
      <c r="F12" s="155">
        <f t="array" ref="F12">INDEX(
 '元データ'!$A$1:$DY$200,MATCH(IF( F$2 &lt; 4, '社員報告（月次）'!$L$1 + 1, '社員報告（月次）'!$L$1)*100+F$2,
'元データ'!$A$1:$A$200,0),MATCH('社員報告（月次）'!$M$1&amp;"-"&amp;
IF($B12="予","予算","実績")&amp;"-"&amp;"仕入",'元データ'!$A$1:$DY$1,0)
)</f>
        <v>0</v>
      </c>
      <c r="G12" s="155">
        <f t="array" ref="G12">INDEX(
 '元データ'!$A$1:$DY$200,MATCH(IF( G$2 &lt; 4, '社員報告（月次）'!$L$1 + 1, '社員報告（月次）'!$L$1)*100+G$2,
'元データ'!$A$1:$A$200,0),MATCH('社員報告（月次）'!$M$1&amp;"-"&amp;
IF($B12="予","予算","実績")&amp;"-"&amp;"仕入",'元データ'!$A$1:$DY$1,0)
)</f>
        <v>0</v>
      </c>
      <c r="H12" s="155">
        <f t="array" ref="H12">INDEX(
 '元データ'!$A$1:$DY$200,MATCH(IF( H$2 &lt; 4, '社員報告（月次）'!$L$1 + 1, '社員報告（月次）'!$L$1)*100+H$2,
'元データ'!$A$1:$A$200,0),MATCH('社員報告（月次）'!$M$1&amp;"-"&amp;
IF($B12="予","予算","実績")&amp;"-"&amp;"仕入",'元データ'!$A$1:$DY$1,0)
)</f>
        <v>0</v>
      </c>
      <c r="I12" s="301">
        <f t="shared" si="10"/>
        <v>0</v>
      </c>
      <c r="J12" s="302">
        <f t="array" ref="J12">INDEX(
 '元データ'!$A$1:$DY$200,MATCH(IF( J$2 &lt; 4, '社員報告（月次）'!$L$1 + 1, '社員報告（月次）'!$L$1)*100+J$2,
'元データ'!$A$1:$A$200,0),MATCH('社員報告（月次）'!$M$1&amp;"-"&amp;
IF($B12="予","予算","実績")&amp;"-"&amp;"仕入",'元データ'!$A$1:$DY$1,0)
)</f>
        <v>0</v>
      </c>
      <c r="K12" s="155">
        <f t="array" ref="K12">INDEX(
 '元データ'!$A$1:$DY$200,MATCH(IF( K$2 &lt; 4, '社員報告（月次）'!$L$1 + 1, '社員報告（月次）'!$L$1)*100+K$2,
'元データ'!$A$1:$A$200,0),MATCH('社員報告（月次）'!$M$1&amp;"-"&amp;
IF($B12="予","予算","実績")&amp;"-"&amp;"仕入",'元データ'!$A$1:$DY$1,0)
)</f>
        <v>0</v>
      </c>
      <c r="L12" s="155">
        <f t="array" ref="L12">INDEX(
 '元データ'!$A$1:$DY$200,MATCH(IF( L$2 &lt; 4, '社員報告（月次）'!$L$1 + 1, '社員報告（月次）'!$L$1)*100+L$2,
'元データ'!$A$1:$A$200,0),MATCH('社員報告（月次）'!$M$1&amp;"-"&amp;
IF($B12="予","予算","実績")&amp;"-"&amp;"仕入",'元データ'!$A$1:$DY$1,0)
)</f>
        <v>0</v>
      </c>
      <c r="M12" s="155">
        <f t="array" ref="M12">INDEX(
 '元データ'!$A$1:$DY$200,MATCH(IF( M$2 &lt; 4, '社員報告（月次）'!$L$1 + 1, '社員報告（月次）'!$L$1)*100+M$2,
'元データ'!$A$1:$A$200,0),MATCH('社員報告（月次）'!$M$1&amp;"-"&amp;
IF($B12="予","予算","実績")&amp;"-"&amp;"仕入",'元データ'!$A$1:$DY$1,0)
)</f>
        <v>0</v>
      </c>
      <c r="N12" s="155">
        <f t="array" ref="N12">INDEX(
 '元データ'!$A$1:$DY$200,MATCH(IF( N$2 &lt; 4, '社員報告（月次）'!$L$1 + 1, '社員報告（月次）'!$L$1)*100+N$2,
'元データ'!$A$1:$A$200,0),MATCH('社員報告（月次）'!$M$1&amp;"-"&amp;
IF($B12="予","予算","実績")&amp;"-"&amp;"仕入",'元データ'!$A$1:$DY$1,0)
)</f>
        <v>0</v>
      </c>
      <c r="O12" s="303">
        <f t="array" ref="O12">INDEX(
 '元データ'!$A$1:$DY$200,MATCH(IF( O$2 &lt; 4, '社員報告（月次）'!$L$1 + 1, '社員報告（月次）'!$L$1)*100+O$2,
'元データ'!$A$1:$A$200,0),MATCH('社員報告（月次）'!$M$1&amp;"-"&amp;
IF($B12="予","予算","実績")&amp;"-"&amp;"仕入",'元データ'!$A$1:$DY$1,0)
)</f>
        <v>0</v>
      </c>
      <c r="P12" s="304">
        <f t="shared" si="11"/>
        <v>0</v>
      </c>
      <c r="Q12" s="305">
        <f t="shared" si="12"/>
        <v>0</v>
      </c>
      <c r="R12" s="297"/>
      <c r="S12" s="298"/>
      <c r="T12" s="298"/>
      <c r="U12" s="298"/>
      <c r="V12" s="1"/>
      <c r="W12" s="1"/>
      <c r="X12" s="1"/>
      <c r="Y12" s="1"/>
      <c r="Z12" s="1"/>
    </row>
    <row r="13" ht="13.5" customHeight="1">
      <c r="A13" s="299"/>
      <c r="B13" s="151" t="s">
        <v>63</v>
      </c>
      <c r="C13" s="306" t="str">
        <f t="shared" ref="C13:H13" si="13">IF(OR(C11=0,C12=0),"",C11-C12)</f>
        <v/>
      </c>
      <c r="D13" s="307" t="str">
        <f t="shared" si="13"/>
        <v/>
      </c>
      <c r="E13" s="307" t="str">
        <f t="shared" si="13"/>
        <v/>
      </c>
      <c r="F13" s="307" t="str">
        <f t="shared" si="13"/>
        <v/>
      </c>
      <c r="G13" s="307" t="str">
        <f t="shared" si="13"/>
        <v/>
      </c>
      <c r="H13" s="307" t="str">
        <f t="shared" si="13"/>
        <v/>
      </c>
      <c r="I13" s="308">
        <f>I11-I12</f>
        <v>0</v>
      </c>
      <c r="J13" s="309" t="str">
        <f t="shared" ref="J13:O13" si="14">IF(OR(J11=0,J12=0),"",J11-J12)</f>
        <v/>
      </c>
      <c r="K13" s="307" t="str">
        <f t="shared" si="14"/>
        <v/>
      </c>
      <c r="L13" s="307" t="str">
        <f t="shared" si="14"/>
        <v/>
      </c>
      <c r="M13" s="307" t="str">
        <f t="shared" si="14"/>
        <v/>
      </c>
      <c r="N13" s="307" t="str">
        <f t="shared" si="14"/>
        <v/>
      </c>
      <c r="O13" s="310" t="str">
        <f t="shared" si="14"/>
        <v/>
      </c>
      <c r="P13" s="311">
        <f t="shared" ref="P13:Q13" si="15">P11-P12</f>
        <v>0</v>
      </c>
      <c r="Q13" s="312">
        <f t="shared" si="15"/>
        <v>0</v>
      </c>
      <c r="R13" s="297"/>
      <c r="S13" s="298"/>
      <c r="T13" s="298"/>
      <c r="U13" s="298"/>
      <c r="V13" s="1"/>
      <c r="W13" s="1"/>
      <c r="X13" s="1"/>
      <c r="Y13" s="1"/>
      <c r="Z13" s="1"/>
    </row>
    <row r="14" ht="13.5" customHeight="1">
      <c r="A14" s="299"/>
      <c r="B14" s="161" t="s">
        <v>43</v>
      </c>
      <c r="C14" s="313" t="str">
        <f t="shared" ref="C14:H14" si="16">IF(ISERROR(C11/C12),"",C11/C12)</f>
        <v/>
      </c>
      <c r="D14" s="314" t="str">
        <f t="shared" si="16"/>
        <v/>
      </c>
      <c r="E14" s="314" t="str">
        <f t="shared" si="16"/>
        <v/>
      </c>
      <c r="F14" s="314" t="str">
        <f t="shared" si="16"/>
        <v/>
      </c>
      <c r="G14" s="314" t="str">
        <f t="shared" si="16"/>
        <v/>
      </c>
      <c r="H14" s="314" t="str">
        <f t="shared" si="16"/>
        <v/>
      </c>
      <c r="I14" s="315" t="str">
        <f>IFERROR(I11/I12,"")</f>
        <v/>
      </c>
      <c r="J14" s="316" t="str">
        <f t="shared" ref="J14:Q14" si="17">IF(ISERROR(J11/J12),"",J11/J12)</f>
        <v/>
      </c>
      <c r="K14" s="314" t="str">
        <f t="shared" si="17"/>
        <v/>
      </c>
      <c r="L14" s="314" t="str">
        <f t="shared" si="17"/>
        <v/>
      </c>
      <c r="M14" s="314" t="str">
        <f t="shared" si="17"/>
        <v/>
      </c>
      <c r="N14" s="314" t="str">
        <f t="shared" si="17"/>
        <v/>
      </c>
      <c r="O14" s="317" t="str">
        <f t="shared" si="17"/>
        <v/>
      </c>
      <c r="P14" s="318" t="str">
        <f t="shared" si="17"/>
        <v/>
      </c>
      <c r="Q14" s="164" t="str">
        <f t="shared" si="17"/>
        <v/>
      </c>
      <c r="R14" s="297"/>
      <c r="S14" s="298"/>
      <c r="T14" s="298"/>
      <c r="U14" s="298"/>
      <c r="V14" s="1"/>
      <c r="W14" s="1"/>
      <c r="X14" s="1"/>
      <c r="Y14" s="1"/>
      <c r="Z14" s="1"/>
    </row>
    <row r="15" ht="13.5" customHeight="1">
      <c r="A15" s="299"/>
      <c r="B15" s="151" t="s">
        <v>65</v>
      </c>
      <c r="C15" s="300">
        <f t="array" ref="C15">INDEX(
 '元データ'!$A$1:$DY$200,MATCH(IF( C$2 &lt; 4, '社員報告（月次）'!$L$1 -1 + 1, '社員報告（月次）'!$L$1 - 1 )*100+C$2,
'元データ'!$A$1:$A$200,0),MATCH('社員報告（月次）'!$M$1&amp;"-"&amp;
IF($B15="予","予算","実績")&amp;"-"&amp;"仕入",'元データ'!$A$1:$DY$1,0)
)</f>
        <v>0</v>
      </c>
      <c r="D15" s="155">
        <f t="array" ref="D15">INDEX(
 '元データ'!$A$1:$DY$200,MATCH(IF( D$2 &lt; 4, '社員報告（月次）'!$L$1 -1 + 1, '社員報告（月次）'!$L$1 - 1 )*100+D$2,
'元データ'!$A$1:$A$200,0),MATCH('社員報告（月次）'!$M$1&amp;"-"&amp;
IF($B15="予","予算","実績")&amp;"-"&amp;"仕入",'元データ'!$A$1:$DY$1,0)
)</f>
        <v>0</v>
      </c>
      <c r="E15" s="155">
        <f t="array" ref="E15">INDEX(
 '元データ'!$A$1:$DY$200,MATCH(IF( E$2 &lt; 4, '社員報告（月次）'!$L$1 -1 + 1, '社員報告（月次）'!$L$1 - 1 )*100+E$2,
'元データ'!$A$1:$A$200,0),MATCH('社員報告（月次）'!$M$1&amp;"-"&amp;
IF($B15="予","予算","実績")&amp;"-"&amp;"仕入",'元データ'!$A$1:$DY$1,0)
)</f>
        <v>0</v>
      </c>
      <c r="F15" s="155">
        <f t="array" ref="F15">INDEX(
 '元データ'!$A$1:$DY$200,MATCH(IF( F$2 &lt; 4, '社員報告（月次）'!$L$1 -1 + 1, '社員報告（月次）'!$L$1 - 1 )*100+F$2,
'元データ'!$A$1:$A$200,0),MATCH('社員報告（月次）'!$M$1&amp;"-"&amp;
IF($B15="予","予算","実績")&amp;"-"&amp;"仕入",'元データ'!$A$1:$DY$1,0)
)</f>
        <v>0</v>
      </c>
      <c r="G15" s="155">
        <f t="array" ref="G15">INDEX(
 '元データ'!$A$1:$DY$200,MATCH(IF( G$2 &lt; 4, '社員報告（月次）'!$L$1 -1 + 1, '社員報告（月次）'!$L$1 - 1 )*100+G$2,
'元データ'!$A$1:$A$200,0),MATCH('社員報告（月次）'!$M$1&amp;"-"&amp;
IF($B15="予","予算","実績")&amp;"-"&amp;"仕入",'元データ'!$A$1:$DY$1,0)
)</f>
        <v>0</v>
      </c>
      <c r="H15" s="155">
        <f t="array" ref="H15">INDEX(
 '元データ'!$A$1:$DY$200,MATCH(IF( H$2 &lt; 4, '社員報告（月次）'!$L$1 -1 + 1, '社員報告（月次）'!$L$1 - 1 )*100+H$2,
'元データ'!$A$1:$A$200,0),MATCH('社員報告（月次）'!$M$1&amp;"-"&amp;
IF($B15="予","予算","実績")&amp;"-"&amp;"仕入",'元データ'!$A$1:$DY$1,0)
)</f>
        <v>0</v>
      </c>
      <c r="I15" s="301">
        <f>SUM(C15:H15)</f>
        <v>0</v>
      </c>
      <c r="J15" s="302">
        <f t="array" ref="J15">INDEX(
 '元データ'!$A$1:$DY$200,MATCH(IF( J$2 &lt; 4, '社員報告（月次）'!$L$1 -1 + 1, '社員報告（月次）'!$L$1 - 1 )*100+J$2,
'元データ'!$A$1:$A$200,0),MATCH('社員報告（月次）'!$M$1&amp;"-"&amp;
IF($B15="予","予算","実績")&amp;"-"&amp;"仕入",'元データ'!$A$1:$DY$1,0)
)</f>
        <v>0</v>
      </c>
      <c r="K15" s="155">
        <f t="array" ref="K15">INDEX(
 '元データ'!$A$1:$DY$200,MATCH(IF( K$2 &lt; 4, '社員報告（月次）'!$L$1 -1 + 1, '社員報告（月次）'!$L$1 - 1 )*100+K$2,
'元データ'!$A$1:$A$200,0),MATCH('社員報告（月次）'!$M$1&amp;"-"&amp;
IF($B15="予","予算","実績")&amp;"-"&amp;"仕入",'元データ'!$A$1:$DY$1,0)
)</f>
        <v>0</v>
      </c>
      <c r="L15" s="155">
        <f t="array" ref="L15">INDEX(
 '元データ'!$A$1:$DY$200,MATCH(IF( L$2 &lt; 4, '社員報告（月次）'!$L$1 -1 + 1, '社員報告（月次）'!$L$1 - 1 )*100+L$2,
'元データ'!$A$1:$A$200,0),MATCH('社員報告（月次）'!$M$1&amp;"-"&amp;
IF($B15="予","予算","実績")&amp;"-"&amp;"仕入",'元データ'!$A$1:$DY$1,0)
)</f>
        <v>0</v>
      </c>
      <c r="M15" s="155">
        <f t="array" ref="M15">INDEX(
 '元データ'!$A$1:$DY$200,MATCH(IF( M$2 &lt; 4, '社員報告（月次）'!$L$1 -1 + 1, '社員報告（月次）'!$L$1 - 1 )*100+M$2,
'元データ'!$A$1:$A$200,0),MATCH('社員報告（月次）'!$M$1&amp;"-"&amp;
IF($B15="予","予算","実績")&amp;"-"&amp;"仕入",'元データ'!$A$1:$DY$1,0)
)</f>
        <v>0</v>
      </c>
      <c r="N15" s="155">
        <f t="array" ref="N15">INDEX(
 '元データ'!$A$1:$DY$200,MATCH(IF( N$2 &lt; 4, '社員報告（月次）'!$L$1 -1 + 1, '社員報告（月次）'!$L$1 - 1 )*100+N$2,
'元データ'!$A$1:$A$200,0),MATCH('社員報告（月次）'!$M$1&amp;"-"&amp;
IF($B15="予","予算","実績")&amp;"-"&amp;"仕入",'元データ'!$A$1:$DY$1,0)
)</f>
        <v>0</v>
      </c>
      <c r="O15" s="303">
        <f t="array" ref="O15">INDEX(
 '元データ'!$A$1:$DY$200,MATCH(IF( O$2 &lt; 4, '社員報告（月次）'!$L$1 -1 + 1, '社員報告（月次）'!$L$1 - 1 )*100+O$2,
'元データ'!$A$1:$A$200,0),MATCH('社員報告（月次）'!$M$1&amp;"-"&amp;
IF($B15="予","予算","実績")&amp;"-"&amp;"仕入",'元データ'!$A$1:$DY$1,0)
)</f>
        <v>0</v>
      </c>
      <c r="P15" s="304">
        <f>SUM(J15:O15)</f>
        <v>0</v>
      </c>
      <c r="Q15" s="305">
        <f>SUM(I15:O15)</f>
        <v>0</v>
      </c>
      <c r="R15" s="297"/>
      <c r="S15" s="298"/>
      <c r="T15" s="298"/>
      <c r="U15" s="298"/>
      <c r="V15" s="1"/>
      <c r="W15" s="1"/>
      <c r="X15" s="1"/>
      <c r="Y15" s="1"/>
      <c r="Z15" s="1"/>
    </row>
    <row r="16" ht="13.5" customHeight="1">
      <c r="A16" s="299"/>
      <c r="B16" s="319" t="s">
        <v>66</v>
      </c>
      <c r="C16" s="320" t="str">
        <f t="shared" ref="C16:P16" si="18">IF(C11 = 0, "", C11-C15)</f>
        <v/>
      </c>
      <c r="D16" s="321" t="str">
        <f t="shared" si="18"/>
        <v/>
      </c>
      <c r="E16" s="321" t="str">
        <f t="shared" si="18"/>
        <v/>
      </c>
      <c r="F16" s="321" t="str">
        <f t="shared" si="18"/>
        <v/>
      </c>
      <c r="G16" s="321" t="str">
        <f t="shared" si="18"/>
        <v/>
      </c>
      <c r="H16" s="321" t="str">
        <f t="shared" si="18"/>
        <v/>
      </c>
      <c r="I16" s="322" t="str">
        <f t="shared" si="18"/>
        <v/>
      </c>
      <c r="J16" s="323" t="str">
        <f t="shared" si="18"/>
        <v/>
      </c>
      <c r="K16" s="321" t="str">
        <f t="shared" si="18"/>
        <v/>
      </c>
      <c r="L16" s="321" t="str">
        <f t="shared" si="18"/>
        <v/>
      </c>
      <c r="M16" s="321" t="str">
        <f t="shared" si="18"/>
        <v/>
      </c>
      <c r="N16" s="321" t="str">
        <f t="shared" si="18"/>
        <v/>
      </c>
      <c r="O16" s="324" t="str">
        <f t="shared" si="18"/>
        <v/>
      </c>
      <c r="P16" s="325" t="str">
        <f t="shared" si="18"/>
        <v/>
      </c>
      <c r="Q16" s="326">
        <f>Q11-Q15</f>
        <v>0</v>
      </c>
      <c r="R16" s="297"/>
      <c r="S16" s="298"/>
      <c r="T16" s="298"/>
      <c r="U16" s="298"/>
      <c r="V16" s="1"/>
      <c r="W16" s="1"/>
      <c r="X16" s="1"/>
      <c r="Y16" s="1"/>
      <c r="Z16" s="1"/>
    </row>
    <row r="17" ht="13.5" customHeight="1">
      <c r="A17" s="327"/>
      <c r="B17" s="173" t="s">
        <v>67</v>
      </c>
      <c r="C17" s="328" t="str">
        <f t="shared" ref="C17:Q17" si="19">IF(C11=0,"",C11/C15)</f>
        <v/>
      </c>
      <c r="D17" s="329" t="str">
        <f t="shared" si="19"/>
        <v/>
      </c>
      <c r="E17" s="329" t="str">
        <f t="shared" si="19"/>
        <v/>
      </c>
      <c r="F17" s="329" t="str">
        <f t="shared" si="19"/>
        <v/>
      </c>
      <c r="G17" s="329" t="str">
        <f t="shared" si="19"/>
        <v/>
      </c>
      <c r="H17" s="329" t="str">
        <f t="shared" si="19"/>
        <v/>
      </c>
      <c r="I17" s="330" t="str">
        <f t="shared" si="19"/>
        <v/>
      </c>
      <c r="J17" s="331" t="str">
        <f t="shared" si="19"/>
        <v/>
      </c>
      <c r="K17" s="329" t="str">
        <f t="shared" si="19"/>
        <v/>
      </c>
      <c r="L17" s="329" t="str">
        <f t="shared" si="19"/>
        <v/>
      </c>
      <c r="M17" s="329" t="str">
        <f t="shared" si="19"/>
        <v/>
      </c>
      <c r="N17" s="329" t="str">
        <f t="shared" si="19"/>
        <v/>
      </c>
      <c r="O17" s="332" t="str">
        <f t="shared" si="19"/>
        <v/>
      </c>
      <c r="P17" s="333" t="str">
        <f t="shared" si="19"/>
        <v/>
      </c>
      <c r="Q17" s="175" t="str">
        <f t="shared" si="19"/>
        <v/>
      </c>
      <c r="R17" s="297"/>
      <c r="S17" s="298"/>
      <c r="T17" s="298"/>
      <c r="U17" s="298"/>
      <c r="V17" s="1"/>
      <c r="W17" s="1"/>
      <c r="X17" s="1"/>
      <c r="Y17" s="1"/>
      <c r="Z17" s="1"/>
    </row>
    <row r="18" ht="13.5" customHeight="1">
      <c r="A18" s="288" t="s">
        <v>12</v>
      </c>
      <c r="B18" s="289" t="s">
        <v>41</v>
      </c>
      <c r="C18" s="290">
        <f t="array" ref="C18">IF(C$3 = "確定",INDEX(
 '元データ'!$A$1:$DY$200,MATCH(IF( C$2 &lt; 4, '社員報告（月次）'!$L$1 + 1, '社員報告（月次）'!$L$1)*100+C$2,
'元データ'!$A$1:$A$200,0),MATCH('社員報告（月次）'!$M$1&amp;"-"&amp;
IF($B18="予","予算","実績")&amp;"-"&amp;"粗利",'元データ'!$A$1:$DY$1,0)
),C4-C11)</f>
        <v>44896680</v>
      </c>
      <c r="D18" s="291">
        <f t="array" ref="D18">IF(D$3 = "確定",INDEX(
 '元データ'!$A$1:$DY$200,MATCH(IF( D$2 &lt; 4, '社員報告（月次）'!$L$1 + 1, '社員報告（月次）'!$L$1)*100+D$2,
'元データ'!$A$1:$A$200,0),MATCH('社員報告（月次）'!$M$1&amp;"-"&amp;
IF($B18="予","予算","実績")&amp;"-"&amp;"粗利",'元データ'!$A$1:$DY$1,0)
),D4-D11)</f>
        <v>67447080</v>
      </c>
      <c r="E18" s="291">
        <f t="array" ref="E18">IF(E$3 = "確定",INDEX(
 '元データ'!$A$1:$DY$200,MATCH(IF( E$2 &lt; 4, '社員報告（月次）'!$L$1 + 1, '社員報告（月次）'!$L$1)*100+E$2,
'元データ'!$A$1:$A$200,0),MATCH('社員報告（月次）'!$M$1&amp;"-"&amp;
IF($B18="予","予算","実績")&amp;"-"&amp;"粗利",'元データ'!$A$1:$DY$1,0)
),E4-E11)</f>
        <v>68557320</v>
      </c>
      <c r="F18" s="291">
        <f t="array" ref="F18">IF(F$3 = "確定",INDEX(
 '元データ'!$A$1:$DY$200,MATCH(IF( F$2 &lt; 4, '社員報告（月次）'!$L$1 + 1, '社員報告（月次）'!$L$1)*100+F$2,
'元データ'!$A$1:$A$200,0),MATCH('社員報告（月次）'!$M$1&amp;"-"&amp;
IF($B18="予","予算","実績")&amp;"-"&amp;"粗利",'元データ'!$A$1:$DY$1,0)
),F4-F11)</f>
        <v>56646000</v>
      </c>
      <c r="G18" s="291">
        <f t="array" ref="G18">IF(G$3 = "確定",INDEX(
 '元データ'!$A$1:$DY$200,MATCH(IF( G$2 &lt; 4, '社員報告（月次）'!$L$1 + 1, '社員報告（月次）'!$L$1)*100+G$2,
'元データ'!$A$1:$A$200,0),MATCH('社員報告（月次）'!$M$1&amp;"-"&amp;
IF($B18="予","予算","実績")&amp;"-"&amp;"粗利",'元データ'!$A$1:$DY$1,0)
),G4-G11)</f>
        <v>42357600</v>
      </c>
      <c r="H18" s="291">
        <f t="array" ref="H18">IF(H$3 = "確定",INDEX(
 '元データ'!$A$1:$DY$200,MATCH(IF( H$2 &lt; 4, '社員報告（月次）'!$L$1 + 1, '社員報告（月次）'!$L$1)*100+H$2,
'元データ'!$A$1:$A$200,0),MATCH('社員報告（月次）'!$M$1&amp;"-"&amp;
IF($B18="予","予算","実績")&amp;"-"&amp;"粗利",'元データ'!$A$1:$DY$1,0)
),H4-H11)</f>
        <v>32713200</v>
      </c>
      <c r="I18" s="292">
        <f t="shared" ref="I18:I19" si="20">SUM(C18:H18)</f>
        <v>312617880</v>
      </c>
      <c r="J18" s="293">
        <f t="array" ref="J18">IF(J$3 = "確定",INDEX(
 '元データ'!$A$1:$DY$200,MATCH(IF( J$2 &lt; 4, '社員報告（月次）'!$L$1 + 1, '社員報告（月次）'!$L$1)*100+J$2,
'元データ'!$A$1:$A$200,0),MATCH('社員報告（月次）'!$M$1&amp;"-"&amp;
IF($B18="予","予算","実績")&amp;"-"&amp;"粗利",'元データ'!$A$1:$DY$1,0)
),J4-J11)</f>
        <v>35371600</v>
      </c>
      <c r="K18" s="291">
        <f t="array" ref="K18">IF(K$3 = "確定",INDEX(
 '元データ'!$A$1:$DY$200,MATCH(IF( K$2 &lt; 4, '社員報告（月次）'!$L$1 + 1, '社員報告（月次）'!$L$1)*100+K$2,
'元データ'!$A$1:$A$200,0),MATCH('社員報告（月次）'!$M$1&amp;"-"&amp;
IF($B18="予","予算","実績")&amp;"-"&amp;"粗利",'元データ'!$A$1:$DY$1,0)
),K4-K11)</f>
        <v>35838900</v>
      </c>
      <c r="L18" s="291">
        <f t="array" ref="L18">IF(L$3 = "確定",INDEX(
 '元データ'!$A$1:$DY$200,MATCH(IF( L$2 &lt; 4, '社員報告（月次）'!$L$1 + 1, '社員報告（月次）'!$L$1)*100+L$2,
'元データ'!$A$1:$A$200,0),MATCH('社員報告（月次）'!$M$1&amp;"-"&amp;
IF($B18="予","予算","実績")&amp;"-"&amp;"粗利",'元データ'!$A$1:$DY$1,0)
),L4-L11)</f>
        <v>28558200</v>
      </c>
      <c r="M18" s="291">
        <f t="array" ref="M18">IF(M$3 = "確定",INDEX(
 '元データ'!$A$1:$DY$200,MATCH(IF( M$2 &lt; 4, '社員報告（月次）'!$L$1 + 1, '社員報告（月次）'!$L$1)*100+M$2,
'元データ'!$A$1:$A$200,0),MATCH('社員報告（月次）'!$M$1&amp;"-"&amp;
IF($B18="予","予算","実績")&amp;"-"&amp;"粗利",'元データ'!$A$1:$DY$1,0)
),M4-M11)</f>
        <v>23917300</v>
      </c>
      <c r="N18" s="291">
        <f t="array" ref="N18">IF(N$3 = "確定",INDEX(
 '元データ'!$A$1:$DY$200,MATCH(IF( N$2 &lt; 4, '社員報告（月次）'!$L$1 + 1, '社員報告（月次）'!$L$1)*100+N$2,
'元データ'!$A$1:$A$200,0),MATCH('社員報告（月次）'!$M$1&amp;"-"&amp;
IF($B18="予","予算","実績")&amp;"-"&amp;"粗利",'元データ'!$A$1:$DY$1,0)
),N4-N11)</f>
        <v>19901200</v>
      </c>
      <c r="O18" s="294">
        <f t="array" ref="O18">IF(O$3 = "確定",INDEX(
 '元データ'!$A$1:$DY$200,MATCH(IF( O$2 &lt; 4, '社員報告（月次）'!$L$1 + 1, '社員報告（月次）'!$L$1)*100+O$2,
'元データ'!$A$1:$A$200,0),MATCH('社員報告（月次）'!$M$1&amp;"-"&amp;
IF($B18="予","予算","実績")&amp;"-"&amp;"粗利",'元データ'!$A$1:$DY$1,0)
),O4-O11)</f>
        <v>34674200</v>
      </c>
      <c r="P18" s="295">
        <f t="shared" ref="P18:P19" si="21">SUM(J18:O18)</f>
        <v>178261400</v>
      </c>
      <c r="Q18" s="296">
        <f t="shared" ref="Q18:Q19" si="22">SUM(I18:O18)</f>
        <v>490879280</v>
      </c>
      <c r="R18" s="297"/>
      <c r="S18" s="298"/>
      <c r="T18" s="298"/>
      <c r="U18" s="298"/>
      <c r="V18" s="1"/>
      <c r="W18" s="1"/>
      <c r="X18" s="1"/>
      <c r="Y18" s="1"/>
      <c r="Z18" s="1"/>
    </row>
    <row r="19" ht="13.5" customHeight="1">
      <c r="A19" s="299"/>
      <c r="B19" s="151" t="s">
        <v>42</v>
      </c>
      <c r="C19" s="300">
        <f t="array" ref="C19">INDEX(
 '元データ'!$A$1:$DY$200,MATCH(IF( C$2 &lt; 4, '社員報告（月次）'!$L$1 + 1, '社員報告（月次）'!$L$1)*100+C$2,
'元データ'!$A$1:$A$200,0),MATCH('社員報告（月次）'!$M$1&amp;"-"&amp;
IF($B19="予","予算","実績")&amp;"-"&amp;"粗利",'元データ'!$A$1:$DY$1,0)
)</f>
        <v>49902105</v>
      </c>
      <c r="D19" s="155">
        <f t="array" ref="D19">INDEX(
 '元データ'!$A$1:$DY$200,MATCH(IF( D$2 &lt; 4, '社員報告（月次）'!$L$1 + 1, '社員報告（月次）'!$L$1)*100+D$2,
'元データ'!$A$1:$A$200,0),MATCH('社員報告（月次）'!$M$1&amp;"-"&amp;
IF($B19="予","予算","実績")&amp;"-"&amp;"粗利",'元データ'!$A$1:$DY$1,0)
)</f>
        <v>69577663</v>
      </c>
      <c r="E19" s="155">
        <f t="array" ref="E19">INDEX(
 '元データ'!$A$1:$DY$200,MATCH(IF( E$2 &lt; 4, '社員報告（月次）'!$L$1 + 1, '社員報告（月次）'!$L$1)*100+E$2,
'元データ'!$A$1:$A$200,0),MATCH('社員報告（月次）'!$M$1&amp;"-"&amp;
IF($B19="予","予算","実績")&amp;"-"&amp;"粗利",'元データ'!$A$1:$DY$1,0)
)</f>
        <v>65786206</v>
      </c>
      <c r="F19" s="155">
        <f t="array" ref="F19">INDEX(
 '元データ'!$A$1:$DY$200,MATCH(IF( F$2 &lt; 4, '社員報告（月次）'!$L$1 + 1, '社員報告（月次）'!$L$1)*100+F$2,
'元データ'!$A$1:$A$200,0),MATCH('社員報告（月次）'!$M$1&amp;"-"&amp;
IF($B19="予","予算","実績")&amp;"-"&amp;"粗利",'元データ'!$A$1:$DY$1,0)
)</f>
        <v>47640102</v>
      </c>
      <c r="G19" s="155">
        <f t="array" ref="G19">INDEX(
 '元データ'!$A$1:$DY$200,MATCH(IF( G$2 &lt; 4, '社員報告（月次）'!$L$1 + 1, '社員報告（月次）'!$L$1)*100+G$2,
'元データ'!$A$1:$A$200,0),MATCH('社員報告（月次）'!$M$1&amp;"-"&amp;
IF($B19="予","予算","実績")&amp;"-"&amp;"粗利",'元データ'!$A$1:$DY$1,0)
)</f>
        <v>38473781</v>
      </c>
      <c r="H19" s="155">
        <f t="array" ref="H19">INDEX(
 '元データ'!$A$1:$DY$200,MATCH(IF( H$2 &lt; 4, '社員報告（月次）'!$L$1 + 1, '社員報告（月次）'!$L$1)*100+H$2,
'元データ'!$A$1:$A$200,0),MATCH('社員報告（月次）'!$M$1&amp;"-"&amp;
IF($B19="予","予算","実績")&amp;"-"&amp;"粗利",'元データ'!$A$1:$DY$1,0)
)</f>
        <v>32684888</v>
      </c>
      <c r="I19" s="301">
        <f t="shared" si="20"/>
        <v>304064745</v>
      </c>
      <c r="J19" s="302">
        <f t="array" ref="J19">INDEX(
 '元データ'!$A$1:$DY$200,MATCH(IF( J$2 &lt; 4, '社員報告（月次）'!$L$1 + 1, '社員報告（月次）'!$L$1)*100+J$2,
'元データ'!$A$1:$A$200,0),MATCH('社員報告（月次）'!$M$1&amp;"-"&amp;
IF($B19="予","予算","実績")&amp;"-"&amp;"粗利",'元データ'!$A$1:$DY$1,0)
)</f>
        <v>34339045</v>
      </c>
      <c r="K19" s="155">
        <f t="array" ref="K19">INDEX(
 '元データ'!$A$1:$DY$200,MATCH(IF( K$2 &lt; 4, '社員報告（月次）'!$L$1 + 1, '社員報告（月次）'!$L$1)*100+K$2,
'元データ'!$A$1:$A$200,0),MATCH('社員報告（月次）'!$M$1&amp;"-"&amp;
IF($B19="予","予算","実績")&amp;"-"&amp;"粗利",'元データ'!$A$1:$DY$1,0)
)</f>
        <v>36505285</v>
      </c>
      <c r="L19" s="155">
        <f t="array" ref="L19">INDEX(
 '元データ'!$A$1:$DY$200,MATCH(IF( L$2 &lt; 4, '社員報告（月次）'!$L$1 + 1, '社員報告（月次）'!$L$1)*100+L$2,
'元データ'!$A$1:$A$200,0),MATCH('社員報告（月次）'!$M$1&amp;"-"&amp;
IF($B19="予","予算","実績")&amp;"-"&amp;"粗利",'元データ'!$A$1:$DY$1,0)
)</f>
        <v>26170794</v>
      </c>
      <c r="M19" s="155">
        <f t="array" ref="M19">INDEX(
 '元データ'!$A$1:$DY$200,MATCH(IF( M$2 &lt; 4, '社員報告（月次）'!$L$1 + 1, '社員報告（月次）'!$L$1)*100+M$2,
'元データ'!$A$1:$A$200,0),MATCH('社員報告（月次）'!$M$1&amp;"-"&amp;
IF($B19="予","予算","実績")&amp;"-"&amp;"粗利",'元データ'!$A$1:$DY$1,0)
)</f>
        <v>24646346</v>
      </c>
      <c r="N19" s="155">
        <f t="array" ref="N19">INDEX(
 '元データ'!$A$1:$DY$200,MATCH(IF( N$2 &lt; 4, '社員報告（月次）'!$L$1 + 1, '社員報告（月次）'!$L$1)*100+N$2,
'元データ'!$A$1:$A$200,0),MATCH('社員報告（月次）'!$M$1&amp;"-"&amp;
IF($B19="予","予算","実績")&amp;"-"&amp;"粗利",'元データ'!$A$1:$DY$1,0)
)</f>
        <v>16649250</v>
      </c>
      <c r="O19" s="303">
        <f t="array" ref="O19">INDEX(
 '元データ'!$A$1:$DY$200,MATCH(IF( O$2 &lt; 4, '社員報告（月次）'!$L$1 + 1, '社員報告（月次）'!$L$1)*100+O$2,
'元データ'!$A$1:$A$200,0),MATCH('社員報告（月次）'!$M$1&amp;"-"&amp;
IF($B19="予","予算","実績")&amp;"-"&amp;"粗利",'元データ'!$A$1:$DY$1,0)
)</f>
        <v>29979553</v>
      </c>
      <c r="P19" s="304">
        <f t="shared" si="21"/>
        <v>168290273</v>
      </c>
      <c r="Q19" s="305">
        <f t="shared" si="22"/>
        <v>472355018</v>
      </c>
      <c r="R19" s="297"/>
      <c r="S19" s="298"/>
      <c r="T19" s="298"/>
      <c r="U19" s="298"/>
      <c r="V19" s="1"/>
      <c r="W19" s="1"/>
      <c r="X19" s="1"/>
      <c r="Y19" s="1"/>
      <c r="Z19" s="1"/>
    </row>
    <row r="20" ht="13.5" customHeight="1">
      <c r="A20" s="299"/>
      <c r="B20" s="151" t="s">
        <v>63</v>
      </c>
      <c r="C20" s="306">
        <f t="shared" ref="C20:H20" si="23">IF(OR(C18=0,C19=0),"",C18-C19)</f>
        <v>-5005425</v>
      </c>
      <c r="D20" s="307">
        <f t="shared" si="23"/>
        <v>-2130583</v>
      </c>
      <c r="E20" s="307">
        <f t="shared" si="23"/>
        <v>2771114</v>
      </c>
      <c r="F20" s="307">
        <f t="shared" si="23"/>
        <v>9005898</v>
      </c>
      <c r="G20" s="307">
        <f t="shared" si="23"/>
        <v>3883819</v>
      </c>
      <c r="H20" s="307">
        <f t="shared" si="23"/>
        <v>28312</v>
      </c>
      <c r="I20" s="308">
        <f>I18-I19</f>
        <v>8553135</v>
      </c>
      <c r="J20" s="309">
        <f t="shared" ref="J20:O20" si="24">IF(OR(J18=0,J19=0),"",J18-J19)</f>
        <v>1032555</v>
      </c>
      <c r="K20" s="307">
        <f t="shared" si="24"/>
        <v>-666385</v>
      </c>
      <c r="L20" s="307">
        <f t="shared" si="24"/>
        <v>2387406</v>
      </c>
      <c r="M20" s="307">
        <f t="shared" si="24"/>
        <v>-729046</v>
      </c>
      <c r="N20" s="307">
        <f t="shared" si="24"/>
        <v>3251950</v>
      </c>
      <c r="O20" s="310">
        <f t="shared" si="24"/>
        <v>4694647</v>
      </c>
      <c r="P20" s="311">
        <f t="shared" ref="P20:Q20" si="25">P18-P19</f>
        <v>9971127</v>
      </c>
      <c r="Q20" s="312">
        <f t="shared" si="25"/>
        <v>18524262</v>
      </c>
      <c r="R20" s="297"/>
      <c r="S20" s="298"/>
      <c r="T20" s="298"/>
      <c r="U20" s="298"/>
      <c r="V20" s="1"/>
      <c r="W20" s="1"/>
      <c r="X20" s="1"/>
      <c r="Y20" s="1"/>
      <c r="Z20" s="1"/>
    </row>
    <row r="21" ht="13.5" customHeight="1">
      <c r="A21" s="299"/>
      <c r="B21" s="161" t="s">
        <v>43</v>
      </c>
      <c r="C21" s="313">
        <f t="shared" ref="C21:H21" si="26">IF(ISERROR(C18/C19),"",C18/C19)</f>
        <v>0.8996951131</v>
      </c>
      <c r="D21" s="314">
        <f t="shared" si="26"/>
        <v>0.9693783478</v>
      </c>
      <c r="E21" s="314">
        <f t="shared" si="26"/>
        <v>1.042123025</v>
      </c>
      <c r="F21" s="314">
        <f t="shared" si="26"/>
        <v>1.189040275</v>
      </c>
      <c r="G21" s="314">
        <f t="shared" si="26"/>
        <v>1.100947162</v>
      </c>
      <c r="H21" s="314">
        <f t="shared" si="26"/>
        <v>1.000866211</v>
      </c>
      <c r="I21" s="315">
        <f>IFERROR(I18/I19,"")</f>
        <v>1.028129322</v>
      </c>
      <c r="J21" s="316">
        <f t="shared" ref="J21:Q21" si="27">IF(ISERROR(J18/J19),"",J18/J19)</f>
        <v>1.030069415</v>
      </c>
      <c r="K21" s="314">
        <f t="shared" si="27"/>
        <v>0.9817455199</v>
      </c>
      <c r="L21" s="314">
        <f t="shared" si="27"/>
        <v>1.091224057</v>
      </c>
      <c r="M21" s="314">
        <f t="shared" si="27"/>
        <v>0.9704197125</v>
      </c>
      <c r="N21" s="314">
        <f t="shared" si="27"/>
        <v>1.195321111</v>
      </c>
      <c r="O21" s="317">
        <f t="shared" si="27"/>
        <v>1.156594963</v>
      </c>
      <c r="P21" s="318">
        <f t="shared" si="27"/>
        <v>1.059249574</v>
      </c>
      <c r="Q21" s="164">
        <f t="shared" si="27"/>
        <v>1.039216821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299"/>
      <c r="B22" s="151" t="s">
        <v>65</v>
      </c>
      <c r="C22" s="306">
        <f t="array" ref="C22">INDEX(
 '元データ'!$A$1:$DY$200,MATCH(IF( C$2 &lt; 4, '社員報告（月次）'!$L$1 -1 + 1, '社員報告（月次）'!$L$1 - 1 )*100+C$2,
'元データ'!$A$1:$A$200,0),MATCH('社員報告（月次）'!$M$1&amp;"-"&amp;
IF($B22="予","予算","実績")&amp;"-"&amp;"粗利",'元データ'!$A$1:$DY$1,0)
)</f>
        <v>44277840</v>
      </c>
      <c r="D22" s="307">
        <f t="array" ref="D22">INDEX(
 '元データ'!$A$1:$DY$200,MATCH(IF( D$2 &lt; 4, '社員報告（月次）'!$L$1 -1 + 1, '社員報告（月次）'!$L$1 - 1 )*100+D$2,
'元データ'!$A$1:$A$200,0),MATCH('社員報告（月次）'!$M$1&amp;"-"&amp;
IF($B22="予","予算","実績")&amp;"-"&amp;"粗利",'元データ'!$A$1:$DY$1,0)
)</f>
        <v>64086120</v>
      </c>
      <c r="E22" s="307">
        <f t="array" ref="E22">INDEX(
 '元データ'!$A$1:$DY$200,MATCH(IF( E$2 &lt; 4, '社員報告（月次）'!$L$1 -1 + 1, '社員報告（月次）'!$L$1 - 1 )*100+E$2,
'元データ'!$A$1:$A$200,0),MATCH('社員報告（月次）'!$M$1&amp;"-"&amp;
IF($B22="予","予算","実績")&amp;"-"&amp;"粗利",'元データ'!$A$1:$DY$1,0)
)</f>
        <v>62233920</v>
      </c>
      <c r="F22" s="307">
        <f t="array" ref="F22">INDEX(
 '元データ'!$A$1:$DY$200,MATCH(IF( F$2 &lt; 4, '社員報告（月次）'!$L$1 -1 + 1, '社員報告（月次）'!$L$1 - 1 )*100+F$2,
'元データ'!$A$1:$A$200,0),MATCH('社員報告（月次）'!$M$1&amp;"-"&amp;
IF($B22="予","予算","実績")&amp;"-"&amp;"粗利",'元データ'!$A$1:$DY$1,0)
)</f>
        <v>45484200</v>
      </c>
      <c r="G22" s="307">
        <f t="array" ref="G22">INDEX(
 '元データ'!$A$1:$DY$200,MATCH(IF( G$2 &lt; 4, '社員報告（月次）'!$L$1 -1 + 1, '社員報告（月次）'!$L$1 - 1 )*100+G$2,
'元データ'!$A$1:$A$200,0),MATCH('社員報告（月次）'!$M$1&amp;"-"&amp;
IF($B22="予","予算","実績")&amp;"-"&amp;"粗利",'元データ'!$A$1:$DY$1,0)
)</f>
        <v>36622800</v>
      </c>
      <c r="H22" s="307">
        <f t="array" ref="H22">INDEX(
 '元データ'!$A$1:$DY$200,MATCH(IF( H$2 &lt; 4, '社員報告（月次）'!$L$1 -1 + 1, '社員報告（月次）'!$L$1 - 1 )*100+H$2,
'元データ'!$A$1:$A$200,0),MATCH('社員報告（月次）'!$M$1&amp;"-"&amp;
IF($B22="予","予算","実績")&amp;"-"&amp;"粗利",'元データ'!$A$1:$DY$1,0)
)</f>
        <v>31912920</v>
      </c>
      <c r="I22" s="301">
        <f>SUM(C22:H22)</f>
        <v>284617800</v>
      </c>
      <c r="J22" s="309">
        <f t="array" ref="J22">INDEX(
 '元データ'!$A$1:$DY$200,MATCH(IF( J$2 &lt; 4, '社員報告（月次）'!$L$1 -1 + 1, '社員報告（月次）'!$L$1 - 1 )*100+J$2,
'元データ'!$A$1:$A$200,0),MATCH('社員報告（月次）'!$M$1&amp;"-"&amp;
IF($B22="予","予算","実績")&amp;"-"&amp;"粗利",'元データ'!$A$1:$DY$1,0)
)</f>
        <v>32733720</v>
      </c>
      <c r="K22" s="307">
        <f t="array" ref="K22">INDEX(
 '元データ'!$A$1:$DY$200,MATCH(IF( K$2 &lt; 4, '社員報告（月次）'!$L$1 -1 + 1, '社員報告（月次）'!$L$1 - 1 )*100+K$2,
'元データ'!$A$1:$A$200,0),MATCH('社員報告（月次）'!$M$1&amp;"-"&amp;
IF($B22="予","予算","実績")&amp;"-"&amp;"粗利",'元データ'!$A$1:$DY$1,0)
)</f>
        <v>34472520</v>
      </c>
      <c r="L22" s="307">
        <f t="array" ref="L22">INDEX(
 '元データ'!$A$1:$DY$200,MATCH(IF( L$2 &lt; 4, '社員報告（月次）'!$L$1 -1 + 1, '社員報告（月次）'!$L$1 - 1 )*100+L$2,
'元データ'!$A$1:$A$200,0),MATCH('社員報告（月次）'!$M$1&amp;"-"&amp;
IF($B22="予","予算","実績")&amp;"-"&amp;"粗利",'元データ'!$A$1:$DY$1,0)
)</f>
        <v>25348680</v>
      </c>
      <c r="M22" s="307">
        <f t="array" ref="M22">INDEX(
 '元データ'!$A$1:$DY$200,MATCH(IF( M$2 &lt; 4, '社員報告（月次）'!$L$1 -1 + 1, '社員報告（月次）'!$L$1 - 1 )*100+M$2,
'元データ'!$A$1:$A$200,0),MATCH('社員報告（月次）'!$M$1&amp;"-"&amp;
IF($B22="予","予算","実績")&amp;"-"&amp;"粗利",'元データ'!$A$1:$DY$1,0)
)</f>
        <v>22567680</v>
      </c>
      <c r="N22" s="307">
        <f t="array" ref="N22">INDEX(
 '元データ'!$A$1:$DY$200,MATCH(IF( N$2 &lt; 4, '社員報告（月次）'!$L$1 -1 + 1, '社員報告（月次）'!$L$1 - 1 )*100+N$2,
'元データ'!$A$1:$A$200,0),MATCH('社員報告（月次）'!$M$1&amp;"-"&amp;
IF($B22="予","予算","実績")&amp;"-"&amp;"粗利",'元データ'!$A$1:$DY$1,0)
)</f>
        <v>17514360</v>
      </c>
      <c r="O22" s="310">
        <f t="array" ref="O22">INDEX(
 '元データ'!$A$1:$DY$200,MATCH(IF( O$2 &lt; 4, '社員報告（月次）'!$L$1 -1 + 1, '社員報告（月次）'!$L$1 - 1 )*100+O$2,
'元データ'!$A$1:$A$200,0),MATCH('社員報告（月次）'!$M$1&amp;"-"&amp;
IF($B22="予","予算","実績")&amp;"-"&amp;"粗利",'元データ'!$A$1:$DY$1,0)
)</f>
        <v>30234600</v>
      </c>
      <c r="P22" s="304">
        <f>SUM(J22:O22)</f>
        <v>162871560</v>
      </c>
      <c r="Q22" s="305">
        <f>SUM(I22:O22)</f>
        <v>447489360</v>
      </c>
      <c r="R22" s="297"/>
      <c r="S22" s="298"/>
      <c r="T22" s="298"/>
      <c r="U22" s="298"/>
      <c r="V22" s="1"/>
      <c r="W22" s="1"/>
      <c r="X22" s="1"/>
      <c r="Y22" s="1"/>
      <c r="Z22" s="1"/>
    </row>
    <row r="23" ht="13.5" customHeight="1">
      <c r="A23" s="299"/>
      <c r="B23" s="319" t="s">
        <v>66</v>
      </c>
      <c r="C23" s="320">
        <f t="shared" ref="C23:P23" si="28">IF(C18 = 0, "", C18-C22)</f>
        <v>618840</v>
      </c>
      <c r="D23" s="321">
        <f t="shared" si="28"/>
        <v>3360960</v>
      </c>
      <c r="E23" s="321">
        <f t="shared" si="28"/>
        <v>6323400</v>
      </c>
      <c r="F23" s="321">
        <f t="shared" si="28"/>
        <v>11161800</v>
      </c>
      <c r="G23" s="321">
        <f t="shared" si="28"/>
        <v>5734800</v>
      </c>
      <c r="H23" s="321">
        <f t="shared" si="28"/>
        <v>800280</v>
      </c>
      <c r="I23" s="322">
        <f t="shared" si="28"/>
        <v>28000080</v>
      </c>
      <c r="J23" s="323">
        <f t="shared" si="28"/>
        <v>2637880</v>
      </c>
      <c r="K23" s="321">
        <f t="shared" si="28"/>
        <v>1366380</v>
      </c>
      <c r="L23" s="321">
        <f t="shared" si="28"/>
        <v>3209520</v>
      </c>
      <c r="M23" s="321">
        <f t="shared" si="28"/>
        <v>1349620</v>
      </c>
      <c r="N23" s="321">
        <f t="shared" si="28"/>
        <v>2386840</v>
      </c>
      <c r="O23" s="324">
        <f t="shared" si="28"/>
        <v>4439600</v>
      </c>
      <c r="P23" s="325">
        <f t="shared" si="28"/>
        <v>15389840</v>
      </c>
      <c r="Q23" s="326">
        <f>Q18-Q22</f>
        <v>43389920</v>
      </c>
      <c r="R23" s="297"/>
      <c r="S23" s="298"/>
      <c r="T23" s="298"/>
      <c r="U23" s="298"/>
      <c r="V23" s="1"/>
      <c r="W23" s="1"/>
      <c r="X23" s="1"/>
      <c r="Y23" s="1"/>
      <c r="Z23" s="1"/>
    </row>
    <row r="24" ht="13.5" customHeight="1">
      <c r="A24" s="327"/>
      <c r="B24" s="173" t="s">
        <v>67</v>
      </c>
      <c r="C24" s="328">
        <f t="shared" ref="C24:P24" si="29">IF(C18=0,"",C18/C22)</f>
        <v>1.013976292</v>
      </c>
      <c r="D24" s="329">
        <f t="shared" si="29"/>
        <v>1.052444429</v>
      </c>
      <c r="E24" s="329">
        <f t="shared" si="29"/>
        <v>1.101606969</v>
      </c>
      <c r="F24" s="329">
        <f t="shared" si="29"/>
        <v>1.245399501</v>
      </c>
      <c r="G24" s="329">
        <f t="shared" si="29"/>
        <v>1.156590976</v>
      </c>
      <c r="H24" s="329">
        <f t="shared" si="29"/>
        <v>1.025076991</v>
      </c>
      <c r="I24" s="330">
        <f t="shared" si="29"/>
        <v>1.098377825</v>
      </c>
      <c r="J24" s="331">
        <f t="shared" si="29"/>
        <v>1.080586013</v>
      </c>
      <c r="K24" s="329">
        <f t="shared" si="29"/>
        <v>1.039636789</v>
      </c>
      <c r="L24" s="329">
        <f t="shared" si="29"/>
        <v>1.126614877</v>
      </c>
      <c r="M24" s="329">
        <f t="shared" si="29"/>
        <v>1.059803223</v>
      </c>
      <c r="N24" s="329">
        <f t="shared" si="29"/>
        <v>1.13627903</v>
      </c>
      <c r="O24" s="332">
        <f t="shared" si="29"/>
        <v>1.14683839</v>
      </c>
      <c r="P24" s="333">
        <f t="shared" si="29"/>
        <v>1.094490653</v>
      </c>
      <c r="Q24" s="175">
        <f>IFERROR(Q18/Q22,"")</f>
        <v>1.096963021</v>
      </c>
      <c r="R24" s="297"/>
      <c r="S24" s="298"/>
      <c r="T24" s="298"/>
      <c r="U24" s="298"/>
      <c r="V24" s="1"/>
      <c r="W24" s="1"/>
      <c r="X24" s="1"/>
      <c r="Y24" s="1"/>
      <c r="Z24" s="1"/>
    </row>
    <row r="25" ht="13.5" customHeight="1">
      <c r="A25" s="288" t="s">
        <v>44</v>
      </c>
      <c r="B25" s="289" t="s">
        <v>41</v>
      </c>
      <c r="C25" s="290">
        <f t="array" ref="C25">IF(C$3 = "確定",INDEX(
 '元データ'!$A$1:$DY$200,MATCH(IF( C$2 &lt; 4, '社員報告（月次）'!$L$1 + 1, '社員報告（月次）'!$L$1)*100+C$2,
'元データ'!$A$1:$A$200,0),MATCH('社員報告（月次）'!$M$1&amp;"-"&amp;
IF($B25="予","予算","実績")&amp;"-"&amp;"販管消費",'元データ'!$A$1:$DY$1,0)
),INDEX('見込入力'!$D$3:$Q$27,MATCH($A$1&amp;$A25,'見込入力'!$D$3:$D$27,0),MATCH(C$2,'見込入力'!$D$3:$Q$3,0)))</f>
        <v>38626780</v>
      </c>
      <c r="D25" s="291">
        <f t="array" ref="D25">IF(D$3 = "確定",INDEX(
 '元データ'!$A$1:$DY$200,MATCH(IF( D$2 &lt; 4, '社員報告（月次）'!$L$1 + 1, '社員報告（月次）'!$L$1)*100+D$2,
'元データ'!$A$1:$A$200,0),MATCH('社員報告（月次）'!$M$1&amp;"-"&amp;
IF($B25="予","予算","実績")&amp;"-"&amp;"販管消費",'元データ'!$A$1:$DY$1,0)
),INDEX('見込入力'!$D$3:$Q$27,MATCH($A$1&amp;$A25,'見込入力'!$D$3:$D$27,0),MATCH(D$2,'見込入力'!$D$3:$Q$3,0)))</f>
        <v>31558439.78</v>
      </c>
      <c r="E25" s="291">
        <f t="array" ref="E25">IF(E$3 = "確定",INDEX(
 '元データ'!$A$1:$DY$200,MATCH(IF( E$2 &lt; 4, '社員報告（月次）'!$L$1 + 1, '社員報告（月次）'!$L$1)*100+E$2,
'元データ'!$A$1:$A$200,0),MATCH('社員報告（月次）'!$M$1&amp;"-"&amp;
IF($B25="予","予算","実績")&amp;"-"&amp;"販管消費",'元データ'!$A$1:$DY$1,0)
),INDEX('見込入力'!$D$3:$Q$27,MATCH($A$1&amp;$A25,'見込入力'!$D$3:$D$27,0),MATCH(E$2,'見込入力'!$D$3:$Q$3,0)))</f>
        <v>31172467.96</v>
      </c>
      <c r="F25" s="291">
        <f t="array" ref="F25">IF(F$3 = "確定",INDEX(
 '元データ'!$A$1:$DY$200,MATCH(IF( F$2 &lt; 4, '社員報告（月次）'!$L$1 + 1, '社員報告（月次）'!$L$1)*100+F$2,
'元データ'!$A$1:$A$200,0),MATCH('社員報告（月次）'!$M$1&amp;"-"&amp;
IF($B25="予","予算","実績")&amp;"-"&amp;"販管消費",'元データ'!$A$1:$DY$1,0)
),INDEX('見込入力'!$D$3:$Q$27,MATCH($A$1&amp;$A25,'見込入力'!$D$3:$D$27,0),MATCH(F$2,'見込入力'!$D$3:$Q$3,0)))</f>
        <v>24521407.74</v>
      </c>
      <c r="G25" s="291">
        <f t="array" ref="G25">IF(G$3 = "確定",INDEX(
 '元データ'!$A$1:$DY$200,MATCH(IF( G$2 &lt; 4, '社員報告（月次）'!$L$1 + 1, '社員報告（月次）'!$L$1)*100+G$2,
'元データ'!$A$1:$A$200,0),MATCH('社員報告（月次）'!$M$1&amp;"-"&amp;
IF($B25="予","予算","実績")&amp;"-"&amp;"販管消費",'元データ'!$A$1:$DY$1,0)
),INDEX('見込入力'!$D$3:$Q$27,MATCH($A$1&amp;$A25,'見込入力'!$D$3:$D$27,0),MATCH(G$2,'見込入力'!$D$3:$Q$3,0)))</f>
        <v>21982169.11</v>
      </c>
      <c r="H25" s="291">
        <f t="array" ref="H25">IF(H$3 = "確定",INDEX(
 '元データ'!$A$1:$DY$200,MATCH(IF( H$2 &lt; 4, '社員報告（月次）'!$L$1 + 1, '社員報告（月次）'!$L$1)*100+H$2,
'元データ'!$A$1:$A$200,0),MATCH('社員報告（月次）'!$M$1&amp;"-"&amp;
IF($B25="予","予算","実績")&amp;"-"&amp;"販管消費",'元データ'!$A$1:$DY$1,0)
),INDEX('見込入力'!$D$3:$Q$27,MATCH($A$1&amp;$A25,'見込入力'!$D$3:$D$27,0),MATCH(H$2,'見込入力'!$D$3:$Q$3,0)))</f>
        <v>20622884.59</v>
      </c>
      <c r="I25" s="292">
        <f t="shared" ref="I25:I26" si="30">SUM(C25:H25)</f>
        <v>168484149.2</v>
      </c>
      <c r="J25" s="293">
        <f t="array" ref="J25">IF(J$3 = "確定",INDEX(
 '元データ'!$A$1:$DY$200,MATCH(IF( J$2 &lt; 4, '社員報告（月次）'!$L$1 + 1, '社員報告（月次）'!$L$1)*100+J$2,
'元データ'!$A$1:$A$200,0),MATCH('社員報告（月次）'!$M$1&amp;"-"&amp;
IF($B25="予","予算","実績")&amp;"-"&amp;"販管消費",'元データ'!$A$1:$DY$1,0)
),INDEX('見込入力'!$D$3:$Q$27,MATCH($A$1&amp;$A25,'見込入力'!$D$3:$D$27,0),MATCH(J$2,'見込入力'!$D$3:$Q$3,0)))</f>
        <v>19848269.31</v>
      </c>
      <c r="K25" s="291">
        <f t="array" ref="K25">IF(K$3 = "確定",INDEX(
 '元データ'!$A$1:$DY$200,MATCH(IF( K$2 &lt; 4, '社員報告（月次）'!$L$1 + 1, '社員報告（月次）'!$L$1)*100+K$2,
'元データ'!$A$1:$A$200,0),MATCH('社員報告（月次）'!$M$1&amp;"-"&amp;
IF($B25="予","予算","実績")&amp;"-"&amp;"販管消費",'元データ'!$A$1:$DY$1,0)
),INDEX('見込入力'!$D$3:$Q$27,MATCH($A$1&amp;$A25,'見込入力'!$D$3:$D$27,0),MATCH(K$2,'見込入力'!$D$3:$Q$3,0)))</f>
        <v>20144946.63</v>
      </c>
      <c r="L25" s="291">
        <f t="array" ref="L25">IF(L$3 = "確定",INDEX(
 '元データ'!$A$1:$DY$200,MATCH(IF( L$2 &lt; 4, '社員報告（月次）'!$L$1 + 1, '社員報告（月次）'!$L$1)*100+L$2,
'元データ'!$A$1:$A$200,0),MATCH('社員報告（月次）'!$M$1&amp;"-"&amp;
IF($B25="予","予算","実績")&amp;"-"&amp;"販管消費",'元データ'!$A$1:$DY$1,0)
),INDEX('見込入力'!$D$3:$Q$27,MATCH($A$1&amp;$A25,'見込入力'!$D$3:$D$27,0),MATCH(L$2,'見込入力'!$D$3:$Q$3,0)))</f>
        <v>18484491.17</v>
      </c>
      <c r="M25" s="291">
        <f t="array" ref="M25">IF(M$3 = "確定",INDEX(
 '元データ'!$A$1:$DY$200,MATCH(IF( M$2 &lt; 4, '社員報告（月次）'!$L$1 + 1, '社員報告（月次）'!$L$1)*100+M$2,
'元データ'!$A$1:$A$200,0),MATCH('社員報告（月次）'!$M$1&amp;"-"&amp;
IF($B25="予","予算","実績")&amp;"-"&amp;"販管消費",'元データ'!$A$1:$DY$1,0)
),INDEX('見込入力'!$D$3:$Q$27,MATCH($A$1&amp;$A25,'見込入力'!$D$3:$D$27,0),MATCH(M$2,'見込入力'!$D$3:$Q$3,0)))</f>
        <v>21269223.8</v>
      </c>
      <c r="N25" s="291">
        <f t="array" ref="N25">IF(N$3 = "確定",INDEX(
 '元データ'!$A$1:$DY$200,MATCH(IF( N$2 &lt; 4, '社員報告（月次）'!$L$1 + 1, '社員報告（月次）'!$L$1)*100+N$2,
'元データ'!$A$1:$A$200,0),MATCH('社員報告（月次）'!$M$1&amp;"-"&amp;
IF($B25="予","予算","実績")&amp;"-"&amp;"販管消費",'元データ'!$A$1:$DY$1,0)
),INDEX('見込入力'!$D$3:$Q$27,MATCH($A$1&amp;$A25,'見込入力'!$D$3:$D$27,0),MATCH(N$2,'見込入力'!$D$3:$Q$3,0)))</f>
        <v>20250262.83</v>
      </c>
      <c r="O25" s="294">
        <f t="array" ref="O25">IF(O$3 = "確定",INDEX(
 '元データ'!$A$1:$DY$200,MATCH(IF( O$2 &lt; 4, '社員報告（月次）'!$L$1 + 1, '社員報告（月次）'!$L$1)*100+O$2,
'元データ'!$A$1:$A$200,0),MATCH('社員報告（月次）'!$M$1&amp;"-"&amp;
IF($B25="予","予算","実績")&amp;"-"&amp;"販管消費",'元データ'!$A$1:$DY$1,0)
),INDEX('見込入力'!$D$3:$Q$27,MATCH($A$1&amp;$A25,'見込入力'!$D$3:$D$27,0),MATCH(O$2,'見込入力'!$D$3:$Q$3,0)))</f>
        <v>29908732.2</v>
      </c>
      <c r="P25" s="295">
        <f t="shared" ref="P25:P26" si="31">SUM(J25:O25)</f>
        <v>129905925.9</v>
      </c>
      <c r="Q25" s="296">
        <f t="shared" ref="Q25:Q26" si="32">SUM(I25:O25)</f>
        <v>298390075.1</v>
      </c>
      <c r="R25" s="297"/>
      <c r="S25" s="298"/>
      <c r="T25" s="298"/>
      <c r="U25" s="298"/>
      <c r="V25" s="1"/>
      <c r="W25" s="1"/>
      <c r="X25" s="1"/>
      <c r="Y25" s="1"/>
      <c r="Z25" s="1"/>
    </row>
    <row r="26" ht="13.5" customHeight="1">
      <c r="A26" s="299"/>
      <c r="B26" s="151" t="s">
        <v>42</v>
      </c>
      <c r="C26" s="300">
        <f t="array" ref="C26">INDEX(
 '元データ'!$A$1:$DY$200,MATCH(IF( C$2 &lt; 4, '社員報告（月次）'!$L$1 + 1, '社員報告（月次）'!$L$1)*100+C$2,
'元データ'!$A$1:$A$200,0),MATCH('社員報告（月次）'!$M$1&amp;"-"&amp;
IF($B26="予","予算","実績")&amp;"-"&amp;"販管消費",'元データ'!$A$1:$DY$1,0)
)</f>
        <v>39598065</v>
      </c>
      <c r="D26" s="155">
        <f t="array" ref="D26">INDEX(
 '元データ'!$A$1:$DY$200,MATCH(IF( D$2 &lt; 4, '社員報告（月次）'!$L$1 + 1, '社員報告（月次）'!$L$1)*100+D$2,
'元データ'!$A$1:$A$200,0),MATCH('社員報告（月次）'!$M$1&amp;"-"&amp;
IF($B26="予","予算","実績")&amp;"-"&amp;"販管消費",'元データ'!$A$1:$DY$1,0)
)</f>
        <v>33003100</v>
      </c>
      <c r="E26" s="155">
        <f t="array" ref="E26">INDEX(
 '元データ'!$A$1:$DY$200,MATCH(IF( E$2 &lt; 4, '社員報告（月次）'!$L$1 + 1, '社員報告（月次）'!$L$1)*100+E$2,
'元データ'!$A$1:$A$200,0),MATCH('社員報告（月次）'!$M$1&amp;"-"&amp;
IF($B26="予","予算","実績")&amp;"-"&amp;"販管消費",'元データ'!$A$1:$DY$1,0)
)</f>
        <v>33336639</v>
      </c>
      <c r="F26" s="155">
        <f t="array" ref="F26">INDEX(
 '元データ'!$A$1:$DY$200,MATCH(IF( F$2 &lt; 4, '社員報告（月次）'!$L$1 + 1, '社員報告（月次）'!$L$1)*100+F$2,
'元データ'!$A$1:$A$200,0),MATCH('社員報告（月次）'!$M$1&amp;"-"&amp;
IF($B26="予","予算","実績")&amp;"-"&amp;"販管消費",'元データ'!$A$1:$DY$1,0)
)</f>
        <v>26365832</v>
      </c>
      <c r="G26" s="155">
        <f t="array" ref="G26">INDEX(
 '元データ'!$A$1:$DY$200,MATCH(IF( G$2 &lt; 4, '社員報告（月次）'!$L$1 + 1, '社員報告（月次）'!$L$1)*100+G$2,
'元データ'!$A$1:$A$200,0),MATCH('社員報告（月次）'!$M$1&amp;"-"&amp;
IF($B26="予","予算","実績")&amp;"-"&amp;"販管消費",'元データ'!$A$1:$DY$1,0)
)</f>
        <v>23806412</v>
      </c>
      <c r="H26" s="155">
        <f t="array" ref="H26">INDEX(
 '元データ'!$A$1:$DY$200,MATCH(IF( H$2 &lt; 4, '社員報告（月次）'!$L$1 + 1, '社員報告（月次）'!$L$1)*100+H$2,
'元データ'!$A$1:$A$200,0),MATCH('社員報告（月次）'!$M$1&amp;"-"&amp;
IF($B26="予","予算","実績")&amp;"-"&amp;"販管消費",'元データ'!$A$1:$DY$1,0)
)</f>
        <v>23056153</v>
      </c>
      <c r="I26" s="301">
        <f t="shared" si="30"/>
        <v>179166201</v>
      </c>
      <c r="J26" s="302">
        <f t="array" ref="J26">INDEX(
 '元データ'!$A$1:$DY$200,MATCH(IF( J$2 &lt; 4, '社員報告（月次）'!$L$1 + 1, '社員報告（月次）'!$L$1)*100+J$2,
'元データ'!$A$1:$A$200,0),MATCH('社員報告（月次）'!$M$1&amp;"-"&amp;
IF($B26="予","予算","実績")&amp;"-"&amp;"販管消費",'元データ'!$A$1:$DY$1,0)
)</f>
        <v>22877102</v>
      </c>
      <c r="K26" s="155">
        <f t="array" ref="K26">INDEX(
 '元データ'!$A$1:$DY$200,MATCH(IF( K$2 &lt; 4, '社員報告（月次）'!$L$1 + 1, '社員報告（月次）'!$L$1)*100+K$2,
'元データ'!$A$1:$A$200,0),MATCH('社員報告（月次）'!$M$1&amp;"-"&amp;
IF($B26="予","予算","実績")&amp;"-"&amp;"販管消費",'元データ'!$A$1:$DY$1,0)
)</f>
        <v>20701317</v>
      </c>
      <c r="L26" s="155">
        <f t="array" ref="L26">INDEX(
 '元データ'!$A$1:$DY$200,MATCH(IF( L$2 &lt; 4, '社員報告（月次）'!$L$1 + 1, '社員報告（月次）'!$L$1)*100+L$2,
'元データ'!$A$1:$A$200,0),MATCH('社員報告（月次）'!$M$1&amp;"-"&amp;
IF($B26="予","予算","実績")&amp;"-"&amp;"販管消費",'元データ'!$A$1:$DY$1,0)
)</f>
        <v>22911352</v>
      </c>
      <c r="M26" s="155">
        <f t="array" ref="M26">INDEX(
 '元データ'!$A$1:$DY$200,MATCH(IF( M$2 &lt; 4, '社員報告（月次）'!$L$1 + 1, '社員報告（月次）'!$L$1)*100+M$2,
'元データ'!$A$1:$A$200,0),MATCH('社員報告（月次）'!$M$1&amp;"-"&amp;
IF($B26="予","予算","実績")&amp;"-"&amp;"販管消費",'元データ'!$A$1:$DY$1,0)
)</f>
        <v>19779717</v>
      </c>
      <c r="N26" s="155">
        <f t="array" ref="N26">INDEX(
 '元データ'!$A$1:$DY$200,MATCH(IF( N$2 &lt; 4, '社員報告（月次）'!$L$1 + 1, '社員報告（月次）'!$L$1)*100+N$2,
'元データ'!$A$1:$A$200,0),MATCH('社員報告（月次）'!$M$1&amp;"-"&amp;
IF($B26="予","予算","実績")&amp;"-"&amp;"販管消費",'元データ'!$A$1:$DY$1,0)
)</f>
        <v>22143488</v>
      </c>
      <c r="O26" s="303">
        <f t="array" ref="O26">INDEX(
 '元データ'!$A$1:$DY$200,MATCH(IF( O$2 &lt; 4, '社員報告（月次）'!$L$1 + 1, '社員報告（月次）'!$L$1)*100+O$2,
'元データ'!$A$1:$A$200,0),MATCH('社員報告（月次）'!$M$1&amp;"-"&amp;
IF($B26="予","予算","実績")&amp;"-"&amp;"販管消費",'元データ'!$A$1:$DY$1,0)
)</f>
        <v>33751933</v>
      </c>
      <c r="P26" s="304">
        <f t="shared" si="31"/>
        <v>142164909</v>
      </c>
      <c r="Q26" s="305">
        <f t="shared" si="32"/>
        <v>321331110</v>
      </c>
      <c r="R26" s="297"/>
      <c r="S26" s="298"/>
      <c r="T26" s="298"/>
      <c r="U26" s="298"/>
      <c r="V26" s="1"/>
      <c r="W26" s="1"/>
      <c r="X26" s="1"/>
      <c r="Y26" s="1"/>
      <c r="Z26" s="1"/>
    </row>
    <row r="27" ht="13.5" customHeight="1">
      <c r="A27" s="299"/>
      <c r="B27" s="151" t="s">
        <v>63</v>
      </c>
      <c r="C27" s="306">
        <f t="shared" ref="C27:H27" si="33">IF(OR(C25=0,C26=0),"",C25-C26)</f>
        <v>-971285</v>
      </c>
      <c r="D27" s="307">
        <f t="shared" si="33"/>
        <v>-1444660.222</v>
      </c>
      <c r="E27" s="307">
        <f t="shared" si="33"/>
        <v>-2164171.037</v>
      </c>
      <c r="F27" s="307">
        <f t="shared" si="33"/>
        <v>-1844424.259</v>
      </c>
      <c r="G27" s="307">
        <f t="shared" si="33"/>
        <v>-1824242.889</v>
      </c>
      <c r="H27" s="307">
        <f t="shared" si="33"/>
        <v>-2433268.407</v>
      </c>
      <c r="I27" s="308">
        <f>I25-I26</f>
        <v>-10682051.81</v>
      </c>
      <c r="J27" s="309">
        <f t="shared" ref="J27:O27" si="34">IF(OR(J25=0,J26=0),"",J25-J26)</f>
        <v>-3028832.685</v>
      </c>
      <c r="K27" s="307">
        <f t="shared" si="34"/>
        <v>-556370.3704</v>
      </c>
      <c r="L27" s="307">
        <f t="shared" si="34"/>
        <v>-4426860.833</v>
      </c>
      <c r="M27" s="307">
        <f t="shared" si="34"/>
        <v>1489506.796</v>
      </c>
      <c r="N27" s="307">
        <f t="shared" si="34"/>
        <v>-1893225.167</v>
      </c>
      <c r="O27" s="310">
        <f t="shared" si="34"/>
        <v>-3843200.796</v>
      </c>
      <c r="P27" s="311">
        <f t="shared" ref="P27:Q27" si="35">P25-P26</f>
        <v>-12258983.06</v>
      </c>
      <c r="Q27" s="312">
        <f t="shared" si="35"/>
        <v>-22941034.87</v>
      </c>
      <c r="R27" s="297"/>
      <c r="S27" s="298"/>
      <c r="T27" s="298"/>
      <c r="U27" s="298"/>
      <c r="V27" s="1"/>
      <c r="W27" s="1"/>
      <c r="X27" s="1"/>
      <c r="Y27" s="1"/>
      <c r="Z27" s="1"/>
    </row>
    <row r="28" ht="13.5" customHeight="1">
      <c r="A28" s="299"/>
      <c r="B28" s="161" t="s">
        <v>43</v>
      </c>
      <c r="C28" s="313">
        <f t="shared" ref="C28:H28" si="36">IF(ISERROR(C25/C26),"",C25/C26)</f>
        <v>0.9754714025</v>
      </c>
      <c r="D28" s="314">
        <f t="shared" si="36"/>
        <v>0.9562265296</v>
      </c>
      <c r="E28" s="314">
        <f t="shared" si="36"/>
        <v>0.9350813069</v>
      </c>
      <c r="F28" s="314">
        <f t="shared" si="36"/>
        <v>0.9300449059</v>
      </c>
      <c r="G28" s="314">
        <f t="shared" si="36"/>
        <v>0.9233717837</v>
      </c>
      <c r="H28" s="314">
        <f t="shared" si="36"/>
        <v>0.8944633822</v>
      </c>
      <c r="I28" s="315">
        <f>IFERROR(I25/I26,"")</f>
        <v>0.9403790907</v>
      </c>
      <c r="J28" s="316">
        <f t="shared" ref="J28:P28" si="37">IF(ISERROR(J25/J26),"",J25/J26)</f>
        <v>0.8676041797</v>
      </c>
      <c r="K28" s="314">
        <f t="shared" si="37"/>
        <v>0.9731239143</v>
      </c>
      <c r="L28" s="314">
        <f t="shared" si="37"/>
        <v>0.8067830814</v>
      </c>
      <c r="M28" s="314">
        <f t="shared" si="37"/>
        <v>1.075304758</v>
      </c>
      <c r="N28" s="314">
        <f t="shared" si="37"/>
        <v>0.9145019445</v>
      </c>
      <c r="O28" s="317">
        <f t="shared" si="37"/>
        <v>0.8861339054</v>
      </c>
      <c r="P28" s="318">
        <f t="shared" si="37"/>
        <v>0.9137692758</v>
      </c>
      <c r="Q28" s="164">
        <f>IFERROR(Q25/Q26,"")</f>
        <v>0.928606244</v>
      </c>
      <c r="R28" s="297"/>
      <c r="S28" s="298"/>
      <c r="T28" s="298"/>
      <c r="U28" s="298"/>
      <c r="V28" s="1"/>
      <c r="W28" s="1"/>
      <c r="X28" s="1"/>
      <c r="Y28" s="1"/>
      <c r="Z28" s="1"/>
    </row>
    <row r="29" ht="13.5" customHeight="1">
      <c r="A29" s="299"/>
      <c r="B29" s="151" t="s">
        <v>65</v>
      </c>
      <c r="C29" s="306">
        <f t="array" ref="C29">INDEX(
 '元データ'!$A$1:$DY$200,MATCH(IF( C$2 &lt; 4, '社員報告（月次）'!$L$1 -1 + 1, '社員報告（月次）'!$L$1 - 1 )*100+C$2,
'元データ'!$A$1:$A$200,0),MATCH('社員報告（月次）'!$M$1&amp;"-"&amp;
IF($B29="予","予算","実績")&amp;"-"&amp;"販管消費",'元データ'!$A$1:$DY$1,0)
)</f>
        <v>31795617.3</v>
      </c>
      <c r="D29" s="307">
        <f t="array" ref="D29">INDEX(
 '元データ'!$A$1:$DY$200,MATCH(IF( D$2 &lt; 4, '社員報告（月次）'!$L$1 -1 + 1, '社員報告（月次）'!$L$1 - 1 )*100+D$2,
'元データ'!$A$1:$A$200,0),MATCH('社員報告（月次）'!$M$1&amp;"-"&amp;
IF($B29="予","予算","実績")&amp;"-"&amp;"販管消費",'元データ'!$A$1:$DY$1,0)
)</f>
        <v>28781823.89</v>
      </c>
      <c r="E29" s="307">
        <f t="array" ref="E29">INDEX(
 '元データ'!$A$1:$DY$200,MATCH(IF( E$2 &lt; 4, '社員報告（月次）'!$L$1 -1 + 1, '社員報告（月次）'!$L$1 - 1 )*100+E$2,
'元データ'!$A$1:$A$200,0),MATCH('社員報告（月次）'!$M$1&amp;"-"&amp;
IF($B29="予","予算","実績")&amp;"-"&amp;"販管消費",'元データ'!$A$1:$DY$1,0)
)</f>
        <v>26724075.33</v>
      </c>
      <c r="F29" s="307">
        <f t="array" ref="F29">INDEX(
 '元データ'!$A$1:$DY$200,MATCH(IF( F$2 &lt; 4, '社員報告（月次）'!$L$1 -1 + 1, '社員報告（月次）'!$L$1 - 1 )*100+F$2,
'元データ'!$A$1:$A$200,0),MATCH('社員報告（月次）'!$M$1&amp;"-"&amp;
IF($B29="予","予算","実績")&amp;"-"&amp;"販管消費",'元データ'!$A$1:$DY$1,0)
)</f>
        <v>22648812.07</v>
      </c>
      <c r="G29" s="307">
        <f t="array" ref="G29">INDEX(
 '元データ'!$A$1:$DY$200,MATCH(IF( G$2 &lt; 4, '社員報告（月次）'!$L$1 -1 + 1, '社員報告（月次）'!$L$1 - 1 )*100+G$2,
'元データ'!$A$1:$A$200,0),MATCH('社員報告（月次）'!$M$1&amp;"-"&amp;
IF($B29="予","予算","実績")&amp;"-"&amp;"販管消費",'元データ'!$A$1:$DY$1,0)
)</f>
        <v>19392762.93</v>
      </c>
      <c r="H29" s="307">
        <f t="array" ref="H29">INDEX(
 '元データ'!$A$1:$DY$200,MATCH(IF( H$2 &lt; 4, '社員報告（月次）'!$L$1 -1 + 1, '社員報告（月次）'!$L$1 - 1 )*100+H$2,
'元データ'!$A$1:$A$200,0),MATCH('社員報告（月次）'!$M$1&amp;"-"&amp;
IF($B29="予","予算","実績")&amp;"-"&amp;"販管消費",'元データ'!$A$1:$DY$1,0)
)</f>
        <v>17312757.19</v>
      </c>
      <c r="I29" s="301">
        <f>SUM(C29:H29)</f>
        <v>146655848.7</v>
      </c>
      <c r="J29" s="309">
        <f t="array" ref="J29">INDEX(
 '元データ'!$A$1:$DY$200,MATCH(IF( J$2 &lt; 4, '社員報告（月次）'!$L$1 -1 + 1, '社員報告（月次）'!$L$1 - 1 )*100+J$2,
'元データ'!$A$1:$A$200,0),MATCH('社員報告（月次）'!$M$1&amp;"-"&amp;
IF($B29="予","予算","実績")&amp;"-"&amp;"販管消費",'元データ'!$A$1:$DY$1,0)
)</f>
        <v>18072387.56</v>
      </c>
      <c r="K29" s="307">
        <f t="array" ref="K29">INDEX(
 '元データ'!$A$1:$DY$200,MATCH(IF( K$2 &lt; 4, '社員報告（月次）'!$L$1 -1 + 1, '社員報告（月次）'!$L$1 - 1 )*100+K$2,
'元データ'!$A$1:$A$200,0),MATCH('社員報告（月次）'!$M$1&amp;"-"&amp;
IF($B29="予","予算","実績")&amp;"-"&amp;"販管消費",'元データ'!$A$1:$DY$1,0)
)</f>
        <v>17418842.04</v>
      </c>
      <c r="L29" s="307">
        <f t="array" ref="L29">INDEX(
 '元データ'!$A$1:$DY$200,MATCH(IF( L$2 &lt; 4, '社員報告（月次）'!$L$1 -1 + 1, '社員報告（月次）'!$L$1 - 1 )*100+L$2,
'元データ'!$A$1:$A$200,0),MATCH('社員報告（月次）'!$M$1&amp;"-"&amp;
IF($B29="予","予算","実績")&amp;"-"&amp;"販管消費",'元データ'!$A$1:$DY$1,0)
)</f>
        <v>18684309.33</v>
      </c>
      <c r="M29" s="307">
        <f t="array" ref="M29">INDEX(
 '元データ'!$A$1:$DY$200,MATCH(IF( M$2 &lt; 4, '社員報告（月次）'!$L$1 -1 + 1, '社員報告（月次）'!$L$1 - 1 )*100+M$2,
'元データ'!$A$1:$A$200,0),MATCH('社員報告（月次）'!$M$1&amp;"-"&amp;
IF($B29="予","予算","実績")&amp;"-"&amp;"販管消費",'元データ'!$A$1:$DY$1,0)
)</f>
        <v>14427868.63</v>
      </c>
      <c r="N29" s="307">
        <f t="array" ref="N29">INDEX(
 '元データ'!$A$1:$DY$200,MATCH(IF( N$2 &lt; 4, '社員報告（月次）'!$L$1 -1 + 1, '社員報告（月次）'!$L$1 - 1 )*100+N$2,
'元データ'!$A$1:$A$200,0),MATCH('社員報告（月次）'!$M$1&amp;"-"&amp;
IF($B29="予","予算","実績")&amp;"-"&amp;"販管消費",'元データ'!$A$1:$DY$1,0)
)</f>
        <v>17936384.19</v>
      </c>
      <c r="O29" s="310">
        <f t="array" ref="O29">INDEX(
 '元データ'!$A$1:$DY$200,MATCH(IF( O$2 &lt; 4, '社員報告（月次）'!$L$1 -1 + 1, '社員報告（月次）'!$L$1 - 1 )*100+O$2,
'元データ'!$A$1:$A$200,0),MATCH('社員報告（月次）'!$M$1&amp;"-"&amp;
IF($B29="予","予算","実績")&amp;"-"&amp;"販管消費",'元データ'!$A$1:$DY$1,0)
)</f>
        <v>28174297.41</v>
      </c>
      <c r="P29" s="304">
        <f>SUM(J29:O29)</f>
        <v>114714089.1</v>
      </c>
      <c r="Q29" s="305">
        <f>SUM(I29:O29)</f>
        <v>261369937.9</v>
      </c>
      <c r="R29" s="297"/>
      <c r="S29" s="298"/>
      <c r="T29" s="298"/>
      <c r="U29" s="298"/>
      <c r="V29" s="1"/>
      <c r="W29" s="1"/>
      <c r="X29" s="1"/>
      <c r="Y29" s="1"/>
      <c r="Z29" s="1"/>
    </row>
    <row r="30" ht="13.5" customHeight="1">
      <c r="A30" s="299"/>
      <c r="B30" s="319" t="s">
        <v>66</v>
      </c>
      <c r="C30" s="320">
        <f t="shared" ref="C30:P30" si="38">IF(C25 = 0, "", C25-C29)</f>
        <v>6831162.704</v>
      </c>
      <c r="D30" s="321">
        <f t="shared" si="38"/>
        <v>2776615.889</v>
      </c>
      <c r="E30" s="321">
        <f t="shared" si="38"/>
        <v>4448392.63</v>
      </c>
      <c r="F30" s="321">
        <f t="shared" si="38"/>
        <v>1872595.667</v>
      </c>
      <c r="G30" s="321">
        <f t="shared" si="38"/>
        <v>2589406.185</v>
      </c>
      <c r="H30" s="321">
        <f t="shared" si="38"/>
        <v>3310127.407</v>
      </c>
      <c r="I30" s="322">
        <f t="shared" si="38"/>
        <v>21828300.48</v>
      </c>
      <c r="J30" s="323">
        <f t="shared" si="38"/>
        <v>1775881.759</v>
      </c>
      <c r="K30" s="321">
        <f t="shared" si="38"/>
        <v>2726104.593</v>
      </c>
      <c r="L30" s="321">
        <f t="shared" si="38"/>
        <v>-199818.1667</v>
      </c>
      <c r="M30" s="321">
        <f t="shared" si="38"/>
        <v>6841355.167</v>
      </c>
      <c r="N30" s="321">
        <f t="shared" si="38"/>
        <v>2313878.648</v>
      </c>
      <c r="O30" s="324">
        <f t="shared" si="38"/>
        <v>1734434.796</v>
      </c>
      <c r="P30" s="325">
        <f t="shared" si="38"/>
        <v>15191836.8</v>
      </c>
      <c r="Q30" s="326">
        <f>Q25-Q29</f>
        <v>37020137.28</v>
      </c>
      <c r="R30" s="297"/>
      <c r="S30" s="298"/>
      <c r="T30" s="298"/>
      <c r="U30" s="298"/>
      <c r="V30" s="1"/>
      <c r="W30" s="1"/>
      <c r="X30" s="1"/>
      <c r="Y30" s="1"/>
      <c r="Z30" s="1"/>
    </row>
    <row r="31" ht="13.5" customHeight="1">
      <c r="A31" s="327"/>
      <c r="B31" s="173" t="s">
        <v>67</v>
      </c>
      <c r="C31" s="328">
        <f t="shared" ref="C31:P31" si="39">IF(C25=0,"",C25/C29)</f>
        <v>1.214846047</v>
      </c>
      <c r="D31" s="329">
        <f t="shared" si="39"/>
        <v>1.096471158</v>
      </c>
      <c r="E31" s="329">
        <f t="shared" si="39"/>
        <v>1.166456372</v>
      </c>
      <c r="F31" s="329">
        <f t="shared" si="39"/>
        <v>1.082679642</v>
      </c>
      <c r="G31" s="329">
        <f t="shared" si="39"/>
        <v>1.133524356</v>
      </c>
      <c r="H31" s="329">
        <f t="shared" si="39"/>
        <v>1.191195855</v>
      </c>
      <c r="I31" s="330">
        <f t="shared" si="39"/>
        <v>1.1488403</v>
      </c>
      <c r="J31" s="331">
        <f t="shared" si="39"/>
        <v>1.098264922</v>
      </c>
      <c r="K31" s="329">
        <f t="shared" si="39"/>
        <v>1.156503204</v>
      </c>
      <c r="L31" s="329">
        <f t="shared" si="39"/>
        <v>0.9893055631</v>
      </c>
      <c r="M31" s="329">
        <f t="shared" si="39"/>
        <v>1.474176425</v>
      </c>
      <c r="N31" s="329">
        <f t="shared" si="39"/>
        <v>1.129004744</v>
      </c>
      <c r="O31" s="332">
        <f t="shared" si="39"/>
        <v>1.061560889</v>
      </c>
      <c r="P31" s="333">
        <f t="shared" si="39"/>
        <v>1.132432179</v>
      </c>
      <c r="Q31" s="175">
        <f>IFERROR(Q25/Q29,"")</f>
        <v>1.141638849</v>
      </c>
      <c r="R31" s="297"/>
      <c r="S31" s="298"/>
      <c r="T31" s="298"/>
      <c r="U31" s="298"/>
      <c r="V31" s="1"/>
      <c r="W31" s="1"/>
      <c r="X31" s="1"/>
      <c r="Y31" s="1"/>
      <c r="Z31" s="1"/>
    </row>
    <row r="32" ht="13.5" customHeight="1">
      <c r="A32" s="660" t="s">
        <v>326</v>
      </c>
      <c r="B32" s="289" t="s">
        <v>41</v>
      </c>
      <c r="C32" s="290">
        <f t="array" ref="C32">IF(C$3 = "確定",INDEX(
 '元データ'!$A$1:$DY$200,MATCH(IF( C$2 &lt; 4, '社員報告（月次）'!$L$1 + 1, '社員報告（月次）'!$L$1)*100+C$2,
'元データ'!$A$1:$A$200,0),MATCH('社員報告（月次）'!$M$1&amp;"-"&amp;
IF($B32="予","予算","実績")&amp;"-"&amp;"営利配賦",'元データ'!$A$1:$DY$1,0)
),C18-C25)</f>
        <v>-453717.4645</v>
      </c>
      <c r="D32" s="291">
        <f t="array" ref="D32">IF(D$3 = "確定",INDEX(
 '元データ'!$A$1:$DY$200,MATCH(IF( D$2 &lt; 4, '社員報告（月次）'!$L$1 + 1, '社員報告（月次）'!$L$1)*100+D$2,
'元データ'!$A$1:$A$200,0),MATCH('社員報告（月次）'!$M$1&amp;"-"&amp;
IF($B32="予","予算","実績")&amp;"-"&amp;"営利配賦",'元データ'!$A$1:$DY$1,0)
),D18-D25)</f>
        <v>30627267.05</v>
      </c>
      <c r="E32" s="291">
        <f t="array" ref="E32">IF(E$3 = "確定",INDEX(
 '元データ'!$A$1:$DY$200,MATCH(IF( E$2 &lt; 4, '社員報告（月次）'!$L$1 + 1, '社員報告（月次）'!$L$1)*100+E$2,
'元データ'!$A$1:$A$200,0),MATCH('社員報告（月次）'!$M$1&amp;"-"&amp;
IF($B32="予","予算","実績")&amp;"-"&amp;"営利配賦",'元データ'!$A$1:$DY$1,0)
),E18-E25)</f>
        <v>33526744.59</v>
      </c>
      <c r="F32" s="291">
        <f t="array" ref="F32">IF(F$3 = "確定",INDEX(
 '元データ'!$A$1:$DY$200,MATCH(IF( F$2 &lt; 4, '社員報告（月次）'!$L$1 + 1, '社員報告（月次）'!$L$1)*100+F$2,
'元データ'!$A$1:$A$200,0),MATCH('社員報告（月次）'!$M$1&amp;"-"&amp;
IF($B32="予","予算","実績")&amp;"-"&amp;"営利配賦",'元データ'!$A$1:$DY$1,0)
),F18-F25)</f>
        <v>27388180.51</v>
      </c>
      <c r="G32" s="291">
        <f t="array" ref="G32">IF(G$3 = "確定",INDEX(
 '元データ'!$A$1:$DY$200,MATCH(IF( G$2 &lt; 4, '社員報告（月次）'!$L$1 + 1, '社員報告（月次）'!$L$1)*100+G$2,
'元データ'!$A$1:$A$200,0),MATCH('社員報告（月次）'!$M$1&amp;"-"&amp;
IF($B32="予","予算","実績")&amp;"-"&amp;"営利配賦",'元データ'!$A$1:$DY$1,0)
),G18-G25)</f>
        <v>15255963.32</v>
      </c>
      <c r="H32" s="291">
        <f t="array" ref="H32">IF(H$3 = "確定",INDEX(
 '元データ'!$A$1:$DY$200,MATCH(IF( H$2 &lt; 4, '社員報告（月次）'!$L$1 + 1, '社員報告（月次）'!$L$1)*100+H$2,
'元データ'!$A$1:$A$200,0),MATCH('社員報告（月次）'!$M$1&amp;"-"&amp;
IF($B32="予","予算","実績")&amp;"-"&amp;"営利配賦",'元データ'!$A$1:$DY$1,0)
),H18-H25)</f>
        <v>6392107.397</v>
      </c>
      <c r="I32" s="292">
        <f t="shared" ref="I32:I33" si="40">SUM(C32:H32)</f>
        <v>112736545.4</v>
      </c>
      <c r="J32" s="293">
        <f t="array" ref="J32">IF(J$3 = "確定",INDEX(
 '元データ'!$A$1:$DY$200,MATCH(IF( J$2 &lt; 4, '社員報告（月次）'!$L$1 + 1, '社員報告（月次）'!$L$1)*100+J$2,
'元データ'!$A$1:$A$200,0),MATCH('社員報告（月次）'!$M$1&amp;"-"&amp;
IF($B32="予","予算","実績")&amp;"-"&amp;"営利配賦",'元データ'!$A$1:$DY$1,0)
),J18-J25)</f>
        <v>9034144.172</v>
      </c>
      <c r="K32" s="291">
        <f t="array" ref="K32">IF(K$3 = "確定",INDEX(
 '元データ'!$A$1:$DY$200,MATCH(IF( K$2 &lt; 4, '社員報告（月次）'!$L$1 + 1, '社員報告（月次）'!$L$1)*100+K$2,
'元データ'!$A$1:$A$200,0),MATCH('社員報告（月次）'!$M$1&amp;"-"&amp;
IF($B32="予","予算","実績")&amp;"-"&amp;"営利配賦",'元データ'!$A$1:$DY$1,0)
),K18-K25)</f>
        <v>11129959.42</v>
      </c>
      <c r="L32" s="291">
        <f t="array" ref="L32">IF(L$3 = "確定",INDEX(
 '元データ'!$A$1:$DY$200,MATCH(IF( L$2 &lt; 4, '社員報告（月次）'!$L$1 + 1, '社員報告（月次）'!$L$1)*100+L$2,
'元データ'!$A$1:$A$200,0),MATCH('社員報告（月次）'!$M$1&amp;"-"&amp;
IF($B32="予","予算","実績")&amp;"-"&amp;"営利配賦",'元データ'!$A$1:$DY$1,0)
),L18-L25)</f>
        <v>5950579.028</v>
      </c>
      <c r="M32" s="291">
        <f t="array" ref="M32">IF(M$3 = "確定",INDEX(
 '元データ'!$A$1:$DY$200,MATCH(IF( M$2 &lt; 4, '社員報告（月次）'!$L$1 + 1, '社員報告（月次）'!$L$1)*100+M$2,
'元データ'!$A$1:$A$200,0),MATCH('社員報告（月次）'!$M$1&amp;"-"&amp;
IF($B32="予","予算","実績")&amp;"-"&amp;"営利配賦",'元データ'!$A$1:$DY$1,0)
),M18-M25)</f>
        <v>-3121730.986</v>
      </c>
      <c r="N32" s="291">
        <f t="array" ref="N32">IF(N$3 = "確定",INDEX(
 '元データ'!$A$1:$DY$200,MATCH(IF( N$2 &lt; 4, '社員報告（月次）'!$L$1 + 1, '社員報告（月次）'!$L$1)*100+N$2,
'元データ'!$A$1:$A$200,0),MATCH('社員報告（月次）'!$M$1&amp;"-"&amp;
IF($B32="予","予算","実績")&amp;"-"&amp;"営利配賦",'元データ'!$A$1:$DY$1,0)
),N18-N25)</f>
        <v>-8358465.483</v>
      </c>
      <c r="O32" s="294">
        <f t="array" ref="O32">IF(O$3 = "確定",INDEX(
 '元データ'!$A$1:$DY$200,MATCH(IF( O$2 &lt; 4, '社員報告（月次）'!$L$1 + 1, '社員報告（月次）'!$L$1)*100+O$2,
'元データ'!$A$1:$A$200,0),MATCH('社員報告（月次）'!$M$1&amp;"-"&amp;
IF($B32="予","予算","実績")&amp;"-"&amp;"営利配賦",'元データ'!$A$1:$DY$1,0)
),O18-O25)</f>
        <v>-1233739.881</v>
      </c>
      <c r="P32" s="295">
        <f t="shared" ref="P32:P33" si="41">SUM(J32:O32)</f>
        <v>13400746.27</v>
      </c>
      <c r="Q32" s="296">
        <f t="shared" ref="Q32:Q33" si="42">SUM(I32:O32)</f>
        <v>126137291.7</v>
      </c>
      <c r="R32" s="297"/>
      <c r="S32" s="298"/>
      <c r="T32" s="298"/>
      <c r="U32" s="298"/>
      <c r="V32" s="1"/>
      <c r="W32" s="1"/>
      <c r="X32" s="1"/>
      <c r="Y32" s="1"/>
      <c r="Z32" s="1"/>
    </row>
    <row r="33" ht="13.5" customHeight="1">
      <c r="A33" s="299"/>
      <c r="B33" s="151" t="s">
        <v>42</v>
      </c>
      <c r="C33" s="300">
        <f t="array" ref="C33">INDEX(
 '元データ'!$A$1:$DY$200,MATCH(IF( C$2 &lt; 4, '社員報告（月次）'!$L$1 + 1, '社員報告（月次）'!$L$1)*100+C$2,
'元データ'!$A$1:$A$200,0),MATCH('社員報告（月次）'!$M$1&amp;"-"&amp;
IF($B33="予","予算","実績")&amp;"-"&amp;"営利配賦",'元データ'!$A$1:$DY$1,0)
)</f>
        <v>5077141</v>
      </c>
      <c r="D33" s="155">
        <f t="array" ref="D33">INDEX(
 '元データ'!$A$1:$DY$200,MATCH(IF( D$2 &lt; 4, '社員報告（月次）'!$L$1 + 1, '社員報告（月次）'!$L$1)*100+D$2,
'元データ'!$A$1:$A$200,0),MATCH('社員報告（月次）'!$M$1&amp;"-"&amp;
IF($B33="予","予算","実績")&amp;"-"&amp;"営利配賦",'元データ'!$A$1:$DY$1,0)
)</f>
        <v>30941740</v>
      </c>
      <c r="E33" s="155">
        <f t="array" ref="E33">INDEX(
 '元データ'!$A$1:$DY$200,MATCH(IF( E$2 &lt; 4, '社員報告（月次）'!$L$1 + 1, '社員報告（月次）'!$L$1)*100+E$2,
'元データ'!$A$1:$A$200,0),MATCH('社員報告（月次）'!$M$1&amp;"-"&amp;
IF($B33="予","予算","実績")&amp;"-"&amp;"営利配賦",'元データ'!$A$1:$DY$1,0)
)</f>
        <v>26965176</v>
      </c>
      <c r="F33" s="155">
        <f t="array" ref="F33">INDEX(
 '元データ'!$A$1:$DY$200,MATCH(IF( F$2 &lt; 4, '社員報告（月次）'!$L$1 + 1, '社員報告（月次）'!$L$1)*100+F$2,
'元データ'!$A$1:$A$200,0),MATCH('社員報告（月次）'!$M$1&amp;"-"&amp;
IF($B33="予","予算","実績")&amp;"-"&amp;"営利配賦",'元データ'!$A$1:$DY$1,0)
)</f>
        <v>16331211</v>
      </c>
      <c r="G33" s="155">
        <f t="array" ref="G33">INDEX(
 '元データ'!$A$1:$DY$200,MATCH(IF( G$2 &lt; 4, '社員報告（月次）'!$L$1 + 1, '社員報告（月次）'!$L$1)*100+G$2,
'元データ'!$A$1:$A$200,0),MATCH('社員報告（月次）'!$M$1&amp;"-"&amp;
IF($B33="予","予算","実績")&amp;"-"&amp;"営利配賦",'元データ'!$A$1:$DY$1,0)
)</f>
        <v>9323271</v>
      </c>
      <c r="H33" s="155">
        <f t="array" ref="H33">INDEX(
 '元データ'!$A$1:$DY$200,MATCH(IF( H$2 &lt; 4, '社員報告（月次）'!$L$1 + 1, '社員報告（月次）'!$L$1)*100+H$2,
'元データ'!$A$1:$A$200,0),MATCH('社員報告（月次）'!$M$1&amp;"-"&amp;
IF($B33="予","予算","実績")&amp;"-"&amp;"営利配賦",'元データ'!$A$1:$DY$1,0)
)</f>
        <v>4620393</v>
      </c>
      <c r="I33" s="301">
        <f t="shared" si="40"/>
        <v>93258932</v>
      </c>
      <c r="J33" s="302">
        <f t="array" ref="J33">INDEX(
 '元データ'!$A$1:$DY$200,MATCH(IF( J$2 &lt; 4, '社員報告（月次）'!$L$1 + 1, '社員報告（月次）'!$L$1)*100+J$2,
'元データ'!$A$1:$A$200,0),MATCH('社員報告（月次）'!$M$1&amp;"-"&amp;
IF($B33="予","予算","実績")&amp;"-"&amp;"営利配賦",'元データ'!$A$1:$DY$1,0)
)</f>
        <v>6904907</v>
      </c>
      <c r="K33" s="155">
        <f t="array" ref="K33">INDEX(
 '元データ'!$A$1:$DY$200,MATCH(IF( K$2 &lt; 4, '社員報告（月次）'!$L$1 + 1, '社員報告（月次）'!$L$1)*100+K$2,
'元データ'!$A$1:$A$200,0),MATCH('社員報告（月次）'!$M$1&amp;"-"&amp;
IF($B33="予","予算","実績")&amp;"-"&amp;"営利配賦",'元データ'!$A$1:$DY$1,0)
)</f>
        <v>11032356</v>
      </c>
      <c r="L33" s="155">
        <f t="array" ref="L33">INDEX(
 '元データ'!$A$1:$DY$200,MATCH(IF( L$2 &lt; 4, '社員報告（月次）'!$L$1 + 1, '社員報告（月次）'!$L$1)*100+L$2,
'元データ'!$A$1:$A$200,0),MATCH('社員報告（月次）'!$M$1&amp;"-"&amp;
IF($B33="予","予算","実績")&amp;"-"&amp;"営利配賦",'元データ'!$A$1:$DY$1,0)
)</f>
        <v>-1527422</v>
      </c>
      <c r="M33" s="155">
        <f t="array" ref="M33">INDEX(
 '元データ'!$A$1:$DY$200,MATCH(IF( M$2 &lt; 4, '社員報告（月次）'!$L$1 + 1, '社員報告（月次）'!$L$1)*100+M$2,
'元データ'!$A$1:$A$200,0),MATCH('社員報告（月次）'!$M$1&amp;"-"&amp;
IF($B33="予","予算","実績")&amp;"-"&amp;"営利配賦",'元データ'!$A$1:$DY$1,0)
)</f>
        <v>811644</v>
      </c>
      <c r="N33" s="155">
        <f t="array" ref="N33">INDEX(
 '元データ'!$A$1:$DY$200,MATCH(IF( N$2 &lt; 4, '社員報告（月次）'!$L$1 + 1, '社員報告（月次）'!$L$1)*100+N$2,
'元データ'!$A$1:$A$200,0),MATCH('社員報告（月次）'!$M$1&amp;"-"&amp;
IF($B33="予","予算","実績")&amp;"-"&amp;"営利配賦",'元データ'!$A$1:$DY$1,0)
)</f>
        <v>-12492262</v>
      </c>
      <c r="O33" s="303">
        <f t="array" ref="O33">INDEX(
 '元データ'!$A$1:$DY$200,MATCH(IF( O$2 &lt; 4, '社員報告（月次）'!$L$1 + 1, '社員報告（月次）'!$L$1)*100+O$2,
'元データ'!$A$1:$A$200,0),MATCH('社員報告（月次）'!$M$1&amp;"-"&amp;
IF($B33="予","予算","実績")&amp;"-"&amp;"営利配賦",'元データ'!$A$1:$DY$1,0)
)</f>
        <v>-7225839</v>
      </c>
      <c r="P33" s="304">
        <f t="shared" si="41"/>
        <v>-2496616</v>
      </c>
      <c r="Q33" s="305">
        <f t="shared" si="42"/>
        <v>90762316</v>
      </c>
      <c r="R33" s="297"/>
      <c r="S33" s="298"/>
      <c r="T33" s="298"/>
      <c r="U33" s="298"/>
      <c r="V33" s="1"/>
      <c r="W33" s="1"/>
      <c r="X33" s="1"/>
      <c r="Y33" s="1"/>
      <c r="Z33" s="1"/>
    </row>
    <row r="34" ht="13.5" customHeight="1">
      <c r="A34" s="299"/>
      <c r="B34" s="151" t="s">
        <v>63</v>
      </c>
      <c r="C34" s="306">
        <f t="shared" ref="C34:H34" si="43">IF(OR(C32=0,C33=0),"",C32-C33)</f>
        <v>-5530858.464</v>
      </c>
      <c r="D34" s="307">
        <f t="shared" si="43"/>
        <v>-314472.9501</v>
      </c>
      <c r="E34" s="307">
        <f t="shared" si="43"/>
        <v>6561568.593</v>
      </c>
      <c r="F34" s="307">
        <f t="shared" si="43"/>
        <v>11056969.51</v>
      </c>
      <c r="G34" s="307">
        <f t="shared" si="43"/>
        <v>5932692.319</v>
      </c>
      <c r="H34" s="307">
        <f t="shared" si="43"/>
        <v>1771714.397</v>
      </c>
      <c r="I34" s="308">
        <f>I32-I33</f>
        <v>19477613.4</v>
      </c>
      <c r="J34" s="309">
        <f t="shared" ref="J34:O34" si="44">IF(OR(J32=0,J33=0),"",J32-J33)</f>
        <v>2129237.172</v>
      </c>
      <c r="K34" s="307">
        <f t="shared" si="44"/>
        <v>97603.4245</v>
      </c>
      <c r="L34" s="307">
        <f t="shared" si="44"/>
        <v>7478001.028</v>
      </c>
      <c r="M34" s="307">
        <f t="shared" si="44"/>
        <v>-3933374.986</v>
      </c>
      <c r="N34" s="307">
        <f t="shared" si="44"/>
        <v>4133796.517</v>
      </c>
      <c r="O34" s="310">
        <f t="shared" si="44"/>
        <v>5992099.119</v>
      </c>
      <c r="P34" s="311">
        <f t="shared" ref="P34:Q34" si="45">P32-P33</f>
        <v>15897362.27</v>
      </c>
      <c r="Q34" s="312">
        <f t="shared" si="45"/>
        <v>35374975.68</v>
      </c>
      <c r="R34" s="297"/>
      <c r="S34" s="298"/>
      <c r="T34" s="298"/>
      <c r="U34" s="298"/>
      <c r="V34" s="1"/>
      <c r="W34" s="1"/>
      <c r="X34" s="1"/>
      <c r="Y34" s="1"/>
      <c r="Z34" s="1"/>
    </row>
    <row r="35" ht="13.5" customHeight="1">
      <c r="A35" s="299"/>
      <c r="B35" s="161" t="s">
        <v>43</v>
      </c>
      <c r="C35" s="313">
        <f t="shared" ref="C35:H35" si="46">IF(ISERROR(C32/C33),"",C32/C33)</f>
        <v>-0.08936475557</v>
      </c>
      <c r="D35" s="314">
        <f t="shared" si="46"/>
        <v>0.9898366107</v>
      </c>
      <c r="E35" s="314">
        <f t="shared" si="46"/>
        <v>1.243334907</v>
      </c>
      <c r="F35" s="314">
        <f t="shared" si="46"/>
        <v>1.677045291</v>
      </c>
      <c r="G35" s="314">
        <f t="shared" si="46"/>
        <v>1.636331639</v>
      </c>
      <c r="H35" s="314">
        <f t="shared" si="46"/>
        <v>1.383455346</v>
      </c>
      <c r="I35" s="315">
        <f>IFERROR(I32/I33,"")</f>
        <v>1.208855205</v>
      </c>
      <c r="J35" s="316">
        <f t="shared" ref="J35:P35" si="47">IF(ISERROR(J32/J33),"",J32/J33)</f>
        <v>1.3083658</v>
      </c>
      <c r="K35" s="314">
        <f t="shared" si="47"/>
        <v>1.008847015</v>
      </c>
      <c r="L35" s="314">
        <f t="shared" si="47"/>
        <v>-3.895831688</v>
      </c>
      <c r="M35" s="314">
        <f t="shared" si="47"/>
        <v>-3.846182546</v>
      </c>
      <c r="N35" s="314">
        <f t="shared" si="47"/>
        <v>0.669091433</v>
      </c>
      <c r="O35" s="317">
        <f t="shared" si="47"/>
        <v>0.170740018</v>
      </c>
      <c r="P35" s="318">
        <f t="shared" si="47"/>
        <v>-5.367564044</v>
      </c>
      <c r="Q35" s="164">
        <f>IFERROR(Q32/Q33,"")</f>
        <v>1.389754</v>
      </c>
      <c r="R35" s="297"/>
      <c r="S35" s="298"/>
      <c r="T35" s="298"/>
      <c r="U35" s="298"/>
      <c r="V35" s="1"/>
      <c r="W35" s="1"/>
      <c r="X35" s="1"/>
      <c r="Y35" s="1"/>
      <c r="Z35" s="1"/>
    </row>
    <row r="36" ht="13.5" customHeight="1">
      <c r="A36" s="299"/>
      <c r="B36" s="151" t="s">
        <v>65</v>
      </c>
      <c r="C36" s="306">
        <f t="array" ref="C36">INDEX(
 '元データ'!$A$1:$DY$200,MATCH(IF( C$2 &lt; 4, '社員報告（月次）'!$L$1 -1 + 1, '社員報告（月次）'!$L$1 - 1 )*100+C$2,
'元データ'!$A$1:$A$200,0),MATCH('社員報告（月次）'!$M$1&amp;"-"&amp;
IF($B36="予","予算","実績")&amp;"-"&amp;"営利配賦",'元データ'!$A$1:$DY$1,0)
)</f>
        <v>10147142.2</v>
      </c>
      <c r="D36" s="307">
        <f t="array" ref="D36">INDEX(
 '元データ'!$A$1:$DY$200,MATCH(IF( D$2 &lt; 4, '社員報告（月次）'!$L$1 -1 + 1, '社員報告（月次）'!$L$1 - 1 )*100+D$2,
'元データ'!$A$1:$A$200,0),MATCH('社員報告（月次）'!$M$1&amp;"-"&amp;
IF($B36="予","予算","実績")&amp;"-"&amp;"営利配賦",'元データ'!$A$1:$DY$1,0)
)</f>
        <v>33440678.37</v>
      </c>
      <c r="E36" s="307">
        <f t="array" ref="E36">INDEX(
 '元データ'!$A$1:$DY$200,MATCH(IF( E$2 &lt; 4, '社員報告（月次）'!$L$1 -1 + 1, '社員報告（月次）'!$L$1 - 1 )*100+E$2,
'元データ'!$A$1:$A$200,0),MATCH('社員報告（月次）'!$M$1&amp;"-"&amp;
IF($B36="予","予算","実績")&amp;"-"&amp;"営利配賦",'元データ'!$A$1:$DY$1,0)
)</f>
        <v>32805443.4</v>
      </c>
      <c r="F36" s="307">
        <f t="array" ref="F36">INDEX(
 '元データ'!$A$1:$DY$200,MATCH(IF( F$2 &lt; 4, '社員報告（月次）'!$L$1 -1 + 1, '社員報告（月次）'!$L$1 - 1 )*100+F$2,
'元データ'!$A$1:$A$200,0),MATCH('社員報告（月次）'!$M$1&amp;"-"&amp;
IF($B36="予","予算","実績")&amp;"-"&amp;"営利配賦",'元データ'!$A$1:$DY$1,0)
)</f>
        <v>21292970.61</v>
      </c>
      <c r="G36" s="307">
        <f t="array" ref="G36">INDEX(
 '元データ'!$A$1:$DY$200,MATCH(IF( G$2 &lt; 4, '社員報告（月次）'!$L$1 -1 + 1, '社員報告（月次）'!$L$1 - 1 )*100+G$2,
'元データ'!$A$1:$A$200,0),MATCH('社員報告（月次）'!$M$1&amp;"-"&amp;
IF($B36="予","予算","実績")&amp;"-"&amp;"営利配賦",'元データ'!$A$1:$DY$1,0)
)</f>
        <v>15709036.63</v>
      </c>
      <c r="H36" s="307">
        <f t="array" ref="H36">INDEX(
 '元データ'!$A$1:$DY$200,MATCH(IF( H$2 &lt; 4, '社員報告（月次）'!$L$1 -1 + 1, '社員報告（月次）'!$L$1 - 1 )*100+H$2,
'元データ'!$A$1:$A$200,0),MATCH('社員報告（月次）'!$M$1&amp;"-"&amp;
IF($B36="予","予算","実績")&amp;"-"&amp;"営利配賦",'元データ'!$A$1:$DY$1,0)
)</f>
        <v>13253824.01</v>
      </c>
      <c r="I36" s="301">
        <f>SUM(C36:H36)</f>
        <v>126649095.2</v>
      </c>
      <c r="J36" s="309">
        <f t="array" ref="J36">INDEX(
 '元データ'!$A$1:$DY$200,MATCH(IF( J$2 &lt; 4, '社員報告（月次）'!$L$1 -1 + 1, '社員報告（月次）'!$L$1 - 1 )*100+J$2,
'元データ'!$A$1:$A$200,0),MATCH('社員報告（月次）'!$M$1&amp;"-"&amp;
IF($B36="予","予算","実績")&amp;"-"&amp;"営利配賦",'元データ'!$A$1:$DY$1,0)
)</f>
        <v>13201489.98</v>
      </c>
      <c r="K36" s="307">
        <f t="array" ref="K36">INDEX(
 '元データ'!$A$1:$DY$200,MATCH(IF( K$2 &lt; 4, '社員報告（月次）'!$L$1 -1 + 1, '社員報告（月次）'!$L$1 - 1 )*100+K$2,
'元データ'!$A$1:$A$200,0),MATCH('社員報告（月次）'!$M$1&amp;"-"&amp;
IF($B36="予","予算","実績")&amp;"-"&amp;"営利配賦",'元データ'!$A$1:$DY$1,0)
)</f>
        <v>15591011.5</v>
      </c>
      <c r="L36" s="307">
        <f t="array" ref="L36">INDEX(
 '元データ'!$A$1:$DY$200,MATCH(IF( L$2 &lt; 4, '社員報告（月次）'!$L$1 -1 + 1, '社員報告（月次）'!$L$1 - 1 )*100+L$2,
'元データ'!$A$1:$A$200,0),MATCH('社員報告（月次）'!$M$1&amp;"-"&amp;
IF($B36="予","予算","実績")&amp;"-"&amp;"営利配賦",'元データ'!$A$1:$DY$1,0)
)</f>
        <v>4927704.885</v>
      </c>
      <c r="M36" s="307">
        <f t="array" ref="M36">INDEX(
 '元データ'!$A$1:$DY$200,MATCH(IF( M$2 &lt; 4, '社員報告（月次）'!$L$1 -1 + 1, '社員報告（月次）'!$L$1 - 1 )*100+M$2,
'元データ'!$A$1:$A$200,0),MATCH('社員報告（月次）'!$M$1&amp;"-"&amp;
IF($B36="予","予算","実績")&amp;"-"&amp;"営利配賦",'元データ'!$A$1:$DY$1,0)
)</f>
        <v>5808285.241</v>
      </c>
      <c r="N36" s="307">
        <f t="array" ref="N36">INDEX(
 '元データ'!$A$1:$DY$200,MATCH(IF( N$2 &lt; 4, '社員報告（月次）'!$L$1 -1 + 1, '社員報告（月次）'!$L$1 - 1 )*100+N$2,
'元データ'!$A$1:$A$200,0),MATCH('社員報告（月次）'!$M$1&amp;"-"&amp;
IF($B36="予","予算","実績")&amp;"-"&amp;"営利配賦",'元データ'!$A$1:$DY$1,0)
)</f>
        <v>-2366226.972</v>
      </c>
      <c r="O36" s="310">
        <f t="array" ref="O36">INDEX(
 '元データ'!$A$1:$DY$200,MATCH(IF( O$2 &lt; 4, '社員報告（月次）'!$L$1 -1 + 1, '社員報告（月次）'!$L$1 - 1 )*100+O$2,
'元データ'!$A$1:$A$200,0),MATCH('社員報告（月次）'!$M$1&amp;"-"&amp;
IF($B36="予","予算","実績")&amp;"-"&amp;"営利配賦",'元データ'!$A$1:$DY$1,0)
)</f>
        <v>-508897.5042</v>
      </c>
      <c r="P36" s="304">
        <f>SUM(J36:O36)</f>
        <v>36653367.13</v>
      </c>
      <c r="Q36" s="305">
        <f>SUM(I36:O36)</f>
        <v>163302462.4</v>
      </c>
      <c r="R36" s="297"/>
      <c r="S36" s="298"/>
      <c r="T36" s="298"/>
      <c r="U36" s="298"/>
      <c r="V36" s="1"/>
      <c r="W36" s="1"/>
      <c r="X36" s="1"/>
      <c r="Y36" s="1"/>
      <c r="Z36" s="1"/>
    </row>
    <row r="37" ht="13.5" customHeight="1">
      <c r="A37" s="299"/>
      <c r="B37" s="319" t="s">
        <v>66</v>
      </c>
      <c r="C37" s="320">
        <f t="shared" ref="C37:H37" si="48">IF(C32 = 0, "", C32-C36)</f>
        <v>-10600859.67</v>
      </c>
      <c r="D37" s="321">
        <f t="shared" si="48"/>
        <v>-2813411.319</v>
      </c>
      <c r="E37" s="321">
        <f t="shared" si="48"/>
        <v>721301.1967</v>
      </c>
      <c r="F37" s="321">
        <f t="shared" si="48"/>
        <v>6095209.897</v>
      </c>
      <c r="G37" s="321">
        <f t="shared" si="48"/>
        <v>-453073.3069</v>
      </c>
      <c r="H37" s="321">
        <f t="shared" si="48"/>
        <v>-6861716.612</v>
      </c>
      <c r="I37" s="322">
        <f>IFERROR(IF(I32 = 0, "", I32-I36),"")</f>
        <v>-13912549.81</v>
      </c>
      <c r="J37" s="323">
        <f t="shared" ref="J37:P37" si="49">IF(J32 = 0, "", J32-J36)</f>
        <v>-4167345.811</v>
      </c>
      <c r="K37" s="321">
        <f t="shared" si="49"/>
        <v>-4461052.077</v>
      </c>
      <c r="L37" s="321">
        <f t="shared" si="49"/>
        <v>1022874.143</v>
      </c>
      <c r="M37" s="321">
        <f t="shared" si="49"/>
        <v>-8930016.228</v>
      </c>
      <c r="N37" s="321">
        <f t="shared" si="49"/>
        <v>-5992238.511</v>
      </c>
      <c r="O37" s="324">
        <f t="shared" si="49"/>
        <v>-724842.3764</v>
      </c>
      <c r="P37" s="325">
        <f t="shared" si="49"/>
        <v>-23252620.86</v>
      </c>
      <c r="Q37" s="326">
        <f>Q32-Q36</f>
        <v>-37165170.67</v>
      </c>
      <c r="R37" s="297"/>
      <c r="S37" s="298"/>
      <c r="T37" s="298"/>
      <c r="U37" s="298"/>
      <c r="V37" s="1"/>
      <c r="W37" s="1"/>
      <c r="X37" s="1"/>
      <c r="Y37" s="1"/>
      <c r="Z37" s="1"/>
    </row>
    <row r="38" ht="13.5" customHeight="1">
      <c r="A38" s="334"/>
      <c r="B38" s="183" t="s">
        <v>67</v>
      </c>
      <c r="C38" s="335">
        <f t="shared" ref="C38:O38" si="50">IFERROR(IF(C32=0,"",C32/C36),"")</f>
        <v>-0.04471381748</v>
      </c>
      <c r="D38" s="336">
        <f t="shared" si="50"/>
        <v>0.9158685931</v>
      </c>
      <c r="E38" s="336">
        <f t="shared" si="50"/>
        <v>1.021987241</v>
      </c>
      <c r="F38" s="336">
        <f t="shared" si="50"/>
        <v>1.286254558</v>
      </c>
      <c r="G38" s="336">
        <f t="shared" si="50"/>
        <v>0.9711584283</v>
      </c>
      <c r="H38" s="336">
        <f t="shared" si="50"/>
        <v>0.4822840104</v>
      </c>
      <c r="I38" s="337">
        <f t="shared" si="50"/>
        <v>0.8901488417</v>
      </c>
      <c r="J38" s="338">
        <f t="shared" si="50"/>
        <v>0.6843276163</v>
      </c>
      <c r="K38" s="336">
        <f t="shared" si="50"/>
        <v>0.7138702594</v>
      </c>
      <c r="L38" s="336">
        <f t="shared" si="50"/>
        <v>1.207576177</v>
      </c>
      <c r="M38" s="336">
        <f t="shared" si="50"/>
        <v>-0.5374617218</v>
      </c>
      <c r="N38" s="336">
        <f t="shared" si="50"/>
        <v>3.532402251</v>
      </c>
      <c r="O38" s="339">
        <f t="shared" si="50"/>
        <v>2.424338635</v>
      </c>
      <c r="P38" s="340">
        <f>IF(P32=0,"",P32/P36)</f>
        <v>0.3656075095</v>
      </c>
      <c r="Q38" s="185">
        <f>IFERROR(Q32/Q36,"")</f>
        <v>0.7724151238</v>
      </c>
      <c r="R38" s="297"/>
      <c r="S38" s="298"/>
      <c r="T38" s="298"/>
      <c r="U38" s="298"/>
      <c r="V38" s="1"/>
      <c r="W38" s="1"/>
      <c r="X38" s="1"/>
      <c r="Y38" s="1"/>
      <c r="Z38" s="1"/>
    </row>
    <row r="39" ht="13.5" customHeight="1">
      <c r="A39" s="74"/>
      <c r="B39" s="74"/>
      <c r="C39" s="187"/>
      <c r="D39" s="187"/>
      <c r="E39" s="187"/>
      <c r="F39" s="187"/>
      <c r="G39" s="187"/>
      <c r="H39" s="187"/>
      <c r="I39" s="189"/>
      <c r="J39" s="187"/>
      <c r="K39" s="187"/>
      <c r="L39" s="187"/>
      <c r="M39" s="187"/>
      <c r="N39" s="187"/>
      <c r="O39" s="187"/>
      <c r="P39" s="189"/>
      <c r="Q39" s="189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341" t="s">
        <v>48</v>
      </c>
      <c r="B40" s="342" t="s">
        <v>41</v>
      </c>
      <c r="C40" s="343">
        <f t="shared" ref="C40:Q40" si="51">IFERROR(C18/C4,"")</f>
        <v>1</v>
      </c>
      <c r="D40" s="343">
        <f t="shared" si="51"/>
        <v>1</v>
      </c>
      <c r="E40" s="343">
        <f t="shared" si="51"/>
        <v>1</v>
      </c>
      <c r="F40" s="343">
        <f t="shared" si="51"/>
        <v>1</v>
      </c>
      <c r="G40" s="343">
        <f t="shared" si="51"/>
        <v>1</v>
      </c>
      <c r="H40" s="343">
        <f t="shared" si="51"/>
        <v>1</v>
      </c>
      <c r="I40" s="344">
        <f t="shared" si="51"/>
        <v>1</v>
      </c>
      <c r="J40" s="343">
        <f t="shared" si="51"/>
        <v>1</v>
      </c>
      <c r="K40" s="343">
        <f t="shared" si="51"/>
        <v>1</v>
      </c>
      <c r="L40" s="343">
        <f t="shared" si="51"/>
        <v>1</v>
      </c>
      <c r="M40" s="343">
        <f t="shared" si="51"/>
        <v>1</v>
      </c>
      <c r="N40" s="343">
        <f t="shared" si="51"/>
        <v>1</v>
      </c>
      <c r="O40" s="343">
        <f t="shared" si="51"/>
        <v>1</v>
      </c>
      <c r="P40" s="344">
        <f t="shared" si="51"/>
        <v>1</v>
      </c>
      <c r="Q40" s="344">
        <f t="shared" si="51"/>
        <v>1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345"/>
      <c r="B41" s="342" t="s">
        <v>42</v>
      </c>
      <c r="C41" s="343">
        <f t="shared" ref="C41:Q41" si="52">IFERROR(C19/C5,"")</f>
        <v>1</v>
      </c>
      <c r="D41" s="343">
        <f t="shared" si="52"/>
        <v>1</v>
      </c>
      <c r="E41" s="343">
        <f t="shared" si="52"/>
        <v>1</v>
      </c>
      <c r="F41" s="343">
        <f t="shared" si="52"/>
        <v>1</v>
      </c>
      <c r="G41" s="343">
        <f t="shared" si="52"/>
        <v>1</v>
      </c>
      <c r="H41" s="343">
        <f t="shared" si="52"/>
        <v>1</v>
      </c>
      <c r="I41" s="344">
        <f t="shared" si="52"/>
        <v>1</v>
      </c>
      <c r="J41" s="343">
        <f t="shared" si="52"/>
        <v>1</v>
      </c>
      <c r="K41" s="343">
        <f t="shared" si="52"/>
        <v>1</v>
      </c>
      <c r="L41" s="343">
        <f t="shared" si="52"/>
        <v>1</v>
      </c>
      <c r="M41" s="343">
        <f t="shared" si="52"/>
        <v>1</v>
      </c>
      <c r="N41" s="343">
        <f t="shared" si="52"/>
        <v>1</v>
      </c>
      <c r="O41" s="343">
        <f t="shared" si="52"/>
        <v>1</v>
      </c>
      <c r="P41" s="344">
        <f t="shared" si="52"/>
        <v>1</v>
      </c>
      <c r="Q41" s="344">
        <f t="shared" si="52"/>
        <v>1</v>
      </c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346"/>
      <c r="B42" s="342" t="s">
        <v>65</v>
      </c>
      <c r="C42" s="343">
        <f t="shared" ref="C42:Q42" si="53">IFERROR(C22/C8,"")</f>
        <v>1</v>
      </c>
      <c r="D42" s="343">
        <f t="shared" si="53"/>
        <v>1</v>
      </c>
      <c r="E42" s="343">
        <f t="shared" si="53"/>
        <v>1</v>
      </c>
      <c r="F42" s="343">
        <f t="shared" si="53"/>
        <v>1</v>
      </c>
      <c r="G42" s="343">
        <f t="shared" si="53"/>
        <v>1</v>
      </c>
      <c r="H42" s="343">
        <f t="shared" si="53"/>
        <v>1</v>
      </c>
      <c r="I42" s="344">
        <f t="shared" si="53"/>
        <v>1</v>
      </c>
      <c r="J42" s="343">
        <f t="shared" si="53"/>
        <v>1</v>
      </c>
      <c r="K42" s="343">
        <f t="shared" si="53"/>
        <v>1</v>
      </c>
      <c r="L42" s="343">
        <f t="shared" si="53"/>
        <v>1</v>
      </c>
      <c r="M42" s="343">
        <f t="shared" si="53"/>
        <v>1</v>
      </c>
      <c r="N42" s="343">
        <f t="shared" si="53"/>
        <v>1</v>
      </c>
      <c r="O42" s="343">
        <f t="shared" si="53"/>
        <v>1</v>
      </c>
      <c r="P42" s="344">
        <f t="shared" si="53"/>
        <v>1</v>
      </c>
      <c r="Q42" s="344">
        <f t="shared" si="53"/>
        <v>1</v>
      </c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341" t="s">
        <v>20</v>
      </c>
      <c r="B43" s="342" t="s">
        <v>41</v>
      </c>
      <c r="C43" s="343">
        <f t="shared" ref="C43:Q43" si="54">IFERROR(C32/C4,"")</f>
        <v>-0.01010581327</v>
      </c>
      <c r="D43" s="343">
        <f t="shared" si="54"/>
        <v>0.4540932988</v>
      </c>
      <c r="E43" s="343">
        <f t="shared" si="54"/>
        <v>0.4890323104</v>
      </c>
      <c r="F43" s="343">
        <f t="shared" si="54"/>
        <v>0.4834971668</v>
      </c>
      <c r="G43" s="343">
        <f t="shared" si="54"/>
        <v>0.3601706263</v>
      </c>
      <c r="H43" s="343">
        <f t="shared" si="54"/>
        <v>0.195398414</v>
      </c>
      <c r="I43" s="344">
        <f t="shared" si="54"/>
        <v>0.3606209133</v>
      </c>
      <c r="J43" s="343">
        <f t="shared" si="54"/>
        <v>0.2554067153</v>
      </c>
      <c r="K43" s="343">
        <f t="shared" si="54"/>
        <v>0.3105552744</v>
      </c>
      <c r="L43" s="343">
        <f t="shared" si="54"/>
        <v>0.2083667398</v>
      </c>
      <c r="M43" s="343">
        <f t="shared" si="54"/>
        <v>-0.1305218811</v>
      </c>
      <c r="N43" s="343">
        <f t="shared" si="54"/>
        <v>-0.4199980646</v>
      </c>
      <c r="O43" s="343">
        <f t="shared" si="54"/>
        <v>-0.03558091839</v>
      </c>
      <c r="P43" s="344">
        <f t="shared" si="54"/>
        <v>0.07517469443</v>
      </c>
      <c r="Q43" s="344">
        <f t="shared" si="54"/>
        <v>0.2569619392</v>
      </c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45"/>
      <c r="B44" s="342" t="s">
        <v>42</v>
      </c>
      <c r="C44" s="343">
        <f t="shared" ref="C44:Q44" si="55">IFERROR(C33/C5,"")</f>
        <v>0.1017420207</v>
      </c>
      <c r="D44" s="343">
        <f t="shared" si="55"/>
        <v>0.4447079517</v>
      </c>
      <c r="E44" s="343">
        <f t="shared" si="55"/>
        <v>0.409891034</v>
      </c>
      <c r="F44" s="343">
        <f t="shared" si="55"/>
        <v>0.342803863</v>
      </c>
      <c r="G44" s="343">
        <f t="shared" si="55"/>
        <v>0.2423279116</v>
      </c>
      <c r="H44" s="343">
        <f t="shared" si="55"/>
        <v>0.141361751</v>
      </c>
      <c r="I44" s="344">
        <f t="shared" si="55"/>
        <v>0.306707481</v>
      </c>
      <c r="J44" s="343">
        <f t="shared" si="55"/>
        <v>0.2010803445</v>
      </c>
      <c r="K44" s="343">
        <f t="shared" si="55"/>
        <v>0.30221257</v>
      </c>
      <c r="L44" s="343">
        <f t="shared" si="55"/>
        <v>-0.05836360945</v>
      </c>
      <c r="M44" s="343">
        <f t="shared" si="55"/>
        <v>0.03293161591</v>
      </c>
      <c r="N44" s="343">
        <f t="shared" si="55"/>
        <v>-0.7503198042</v>
      </c>
      <c r="O44" s="343">
        <f t="shared" si="55"/>
        <v>-0.241025575</v>
      </c>
      <c r="P44" s="344">
        <f t="shared" si="55"/>
        <v>-0.01483517708</v>
      </c>
      <c r="Q44" s="344">
        <f t="shared" si="55"/>
        <v>0.1921485166</v>
      </c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46"/>
      <c r="B45" s="342" t="s">
        <v>65</v>
      </c>
      <c r="C45" s="343">
        <f t="shared" ref="C45:Q45" si="56">IFERROR(C36/C8,"")</f>
        <v>0.2291697654</v>
      </c>
      <c r="D45" s="343">
        <f t="shared" si="56"/>
        <v>0.521808441</v>
      </c>
      <c r="E45" s="343">
        <f t="shared" si="56"/>
        <v>0.5271312396</v>
      </c>
      <c r="F45" s="343">
        <f t="shared" si="56"/>
        <v>0.468139939</v>
      </c>
      <c r="G45" s="343">
        <f t="shared" si="56"/>
        <v>0.4289414416</v>
      </c>
      <c r="H45" s="343">
        <f t="shared" si="56"/>
        <v>0.4153121685</v>
      </c>
      <c r="I45" s="344">
        <f t="shared" si="56"/>
        <v>0.4449795312</v>
      </c>
      <c r="J45" s="343">
        <f t="shared" si="56"/>
        <v>0.4032994106</v>
      </c>
      <c r="K45" s="343">
        <f t="shared" si="56"/>
        <v>0.4522736226</v>
      </c>
      <c r="L45" s="343">
        <f t="shared" si="56"/>
        <v>0.1943969029</v>
      </c>
      <c r="M45" s="343">
        <f t="shared" si="56"/>
        <v>0.2573718362</v>
      </c>
      <c r="N45" s="343">
        <f t="shared" si="56"/>
        <v>-0.1351021089</v>
      </c>
      <c r="O45" s="343">
        <f t="shared" si="56"/>
        <v>-0.01683162682</v>
      </c>
      <c r="P45" s="344">
        <f t="shared" si="56"/>
        <v>0.2250446127</v>
      </c>
      <c r="Q45" s="344">
        <f t="shared" si="56"/>
        <v>0.3649303804</v>
      </c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0">
        <v>4.0</v>
      </c>
      <c r="D79" s="10">
        <v>5.0</v>
      </c>
      <c r="E79" s="10">
        <v>6.0</v>
      </c>
      <c r="F79" s="10">
        <v>7.0</v>
      </c>
      <c r="G79" s="10">
        <v>8.0</v>
      </c>
      <c r="H79" s="10">
        <v>9.0</v>
      </c>
      <c r="I79" s="10"/>
      <c r="J79" s="10">
        <v>10.0</v>
      </c>
      <c r="K79" s="10">
        <v>11.0</v>
      </c>
      <c r="L79" s="10">
        <v>12.0</v>
      </c>
      <c r="M79" s="10">
        <v>1.0</v>
      </c>
      <c r="N79" s="10">
        <v>2.0</v>
      </c>
      <c r="O79" s="10">
        <v>3.0</v>
      </c>
      <c r="P79" s="10"/>
      <c r="Q79" s="10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347" t="s">
        <v>85</v>
      </c>
      <c r="C80" s="348">
        <f>C4</f>
        <v>44896680</v>
      </c>
      <c r="D80" s="348">
        <f t="shared" ref="D80:H80" si="57">C80+D4</f>
        <v>112343760</v>
      </c>
      <c r="E80" s="348">
        <f t="shared" si="57"/>
        <v>180901080</v>
      </c>
      <c r="F80" s="348">
        <f t="shared" si="57"/>
        <v>237547080</v>
      </c>
      <c r="G80" s="348">
        <f t="shared" si="57"/>
        <v>279904680</v>
      </c>
      <c r="H80" s="348">
        <f t="shared" si="57"/>
        <v>312617880</v>
      </c>
      <c r="I80" s="348"/>
      <c r="J80" s="348">
        <f>H80+J4</f>
        <v>347989480</v>
      </c>
      <c r="K80" s="348">
        <f t="shared" ref="K80:O80" si="58">J80+K4</f>
        <v>383828380</v>
      </c>
      <c r="L80" s="348">
        <f t="shared" si="58"/>
        <v>412386580</v>
      </c>
      <c r="M80" s="348">
        <f t="shared" si="58"/>
        <v>436303880</v>
      </c>
      <c r="N80" s="348">
        <f t="shared" si="58"/>
        <v>456205080</v>
      </c>
      <c r="O80" s="348">
        <f t="shared" si="58"/>
        <v>490879280</v>
      </c>
      <c r="P80" s="10"/>
      <c r="Q80" s="10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347" t="s">
        <v>86</v>
      </c>
      <c r="C81" s="348">
        <f>C32</f>
        <v>-453717.4645</v>
      </c>
      <c r="D81" s="348">
        <f t="shared" ref="D81:H81" si="59">C81+D32</f>
        <v>30173549.59</v>
      </c>
      <c r="E81" s="348">
        <f t="shared" si="59"/>
        <v>63700294.18</v>
      </c>
      <c r="F81" s="348">
        <f t="shared" si="59"/>
        <v>91088474.69</v>
      </c>
      <c r="G81" s="348">
        <f t="shared" si="59"/>
        <v>106344438</v>
      </c>
      <c r="H81" s="348">
        <f t="shared" si="59"/>
        <v>112736545.4</v>
      </c>
      <c r="I81" s="348"/>
      <c r="J81" s="348">
        <f>H81+J32</f>
        <v>121770689.6</v>
      </c>
      <c r="K81" s="348">
        <f t="shared" ref="K81:O81" si="60">J81+K32</f>
        <v>132900649</v>
      </c>
      <c r="L81" s="348">
        <f t="shared" si="60"/>
        <v>138851228</v>
      </c>
      <c r="M81" s="348">
        <f t="shared" si="60"/>
        <v>135729497</v>
      </c>
      <c r="N81" s="348">
        <f t="shared" si="60"/>
        <v>127371031.6</v>
      </c>
      <c r="O81" s="348">
        <f t="shared" si="60"/>
        <v>126137291.7</v>
      </c>
      <c r="P81" s="10"/>
      <c r="Q81" s="10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347" t="s">
        <v>87</v>
      </c>
      <c r="C82" s="349">
        <f>C5</f>
        <v>49902105</v>
      </c>
      <c r="D82" s="349">
        <f t="shared" ref="D82:H82" si="61">C82+D5</f>
        <v>119479768</v>
      </c>
      <c r="E82" s="349">
        <f t="shared" si="61"/>
        <v>185265974</v>
      </c>
      <c r="F82" s="349">
        <f t="shared" si="61"/>
        <v>232906076</v>
      </c>
      <c r="G82" s="349">
        <f t="shared" si="61"/>
        <v>271379857</v>
      </c>
      <c r="H82" s="349">
        <f t="shared" si="61"/>
        <v>304064745</v>
      </c>
      <c r="I82" s="349"/>
      <c r="J82" s="349">
        <f>H82+J5</f>
        <v>338403790</v>
      </c>
      <c r="K82" s="349">
        <f t="shared" ref="K82:O82" si="62">J82+K5</f>
        <v>374909075</v>
      </c>
      <c r="L82" s="349">
        <f t="shared" si="62"/>
        <v>401079869</v>
      </c>
      <c r="M82" s="349">
        <f t="shared" si="62"/>
        <v>425726215</v>
      </c>
      <c r="N82" s="349">
        <f t="shared" si="62"/>
        <v>442375465</v>
      </c>
      <c r="O82" s="349">
        <f t="shared" si="62"/>
        <v>472355018</v>
      </c>
      <c r="P82" s="10"/>
      <c r="Q82" s="10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347" t="s">
        <v>88</v>
      </c>
      <c r="C83" s="349">
        <f>C33</f>
        <v>5077141</v>
      </c>
      <c r="D83" s="349">
        <f t="shared" ref="D83:H83" si="63">C83+D33</f>
        <v>36018881</v>
      </c>
      <c r="E83" s="349">
        <f t="shared" si="63"/>
        <v>62984057</v>
      </c>
      <c r="F83" s="349">
        <f t="shared" si="63"/>
        <v>79315268</v>
      </c>
      <c r="G83" s="349">
        <f t="shared" si="63"/>
        <v>88638539</v>
      </c>
      <c r="H83" s="349">
        <f t="shared" si="63"/>
        <v>93258932</v>
      </c>
      <c r="I83" s="349"/>
      <c r="J83" s="349">
        <f>H83+J33</f>
        <v>100163839</v>
      </c>
      <c r="K83" s="349">
        <f t="shared" ref="K83:O83" si="64">J83+K33</f>
        <v>111196195</v>
      </c>
      <c r="L83" s="349">
        <f t="shared" si="64"/>
        <v>109668773</v>
      </c>
      <c r="M83" s="349">
        <f t="shared" si="64"/>
        <v>110480417</v>
      </c>
      <c r="N83" s="349">
        <f t="shared" si="64"/>
        <v>97988155</v>
      </c>
      <c r="O83" s="349">
        <f t="shared" si="64"/>
        <v>90762316</v>
      </c>
      <c r="P83" s="10"/>
      <c r="Q83" s="10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347" t="s">
        <v>89</v>
      </c>
      <c r="C84" s="349">
        <f>C8</f>
        <v>44277840</v>
      </c>
      <c r="D84" s="349">
        <f t="shared" ref="D84:H84" si="65">C84+D8</f>
        <v>108363960</v>
      </c>
      <c r="E84" s="349">
        <f t="shared" si="65"/>
        <v>170597880</v>
      </c>
      <c r="F84" s="349">
        <f t="shared" si="65"/>
        <v>216082080</v>
      </c>
      <c r="G84" s="349">
        <f t="shared" si="65"/>
        <v>252704880</v>
      </c>
      <c r="H84" s="349">
        <f t="shared" si="65"/>
        <v>284617800</v>
      </c>
      <c r="I84" s="349"/>
      <c r="J84" s="349">
        <f>H84+J8</f>
        <v>317351520</v>
      </c>
      <c r="K84" s="349">
        <f t="shared" ref="K84:O84" si="66">J84+K8</f>
        <v>351824040</v>
      </c>
      <c r="L84" s="349">
        <f t="shared" si="66"/>
        <v>377172720</v>
      </c>
      <c r="M84" s="349">
        <f t="shared" si="66"/>
        <v>399740400</v>
      </c>
      <c r="N84" s="349">
        <f t="shared" si="66"/>
        <v>417254760</v>
      </c>
      <c r="O84" s="349">
        <f t="shared" si="66"/>
        <v>447489360</v>
      </c>
      <c r="P84" s="10"/>
      <c r="Q84" s="10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347" t="s">
        <v>90</v>
      </c>
      <c r="C85" s="348">
        <f>C36</f>
        <v>10147142.2</v>
      </c>
      <c r="D85" s="348">
        <f t="shared" ref="D85:H85" si="67">C85+D36</f>
        <v>43587820.57</v>
      </c>
      <c r="E85" s="348">
        <f t="shared" si="67"/>
        <v>76393263.97</v>
      </c>
      <c r="F85" s="348">
        <f t="shared" si="67"/>
        <v>97686234.58</v>
      </c>
      <c r="G85" s="348">
        <f t="shared" si="67"/>
        <v>113395271.2</v>
      </c>
      <c r="H85" s="348">
        <f t="shared" si="67"/>
        <v>126649095.2</v>
      </c>
      <c r="I85" s="348"/>
      <c r="J85" s="348">
        <f>H85+J36</f>
        <v>139850585.2</v>
      </c>
      <c r="K85" s="348">
        <f t="shared" ref="K85:O85" si="68">J85+K36</f>
        <v>155441596.7</v>
      </c>
      <c r="L85" s="348">
        <f t="shared" si="68"/>
        <v>160369301.6</v>
      </c>
      <c r="M85" s="348">
        <f t="shared" si="68"/>
        <v>166177586.8</v>
      </c>
      <c r="N85" s="348">
        <f t="shared" si="68"/>
        <v>163811359.9</v>
      </c>
      <c r="O85" s="348">
        <f t="shared" si="68"/>
        <v>163302462.4</v>
      </c>
      <c r="P85" s="10"/>
      <c r="Q85" s="10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A32:A38"/>
    <mergeCell ref="A40:A42"/>
    <mergeCell ref="A43:A45"/>
    <mergeCell ref="A1:B3"/>
    <mergeCell ref="C1:I1"/>
    <mergeCell ref="J1:P1"/>
    <mergeCell ref="A4:A10"/>
    <mergeCell ref="A11:A17"/>
    <mergeCell ref="A18:A24"/>
    <mergeCell ref="A25:A31"/>
  </mergeCells>
  <conditionalFormatting sqref="C2:G3 C11:H11 C17 C18:H18 C25:H25 C32:H32 C40:H41 C42:G43 C44:H45 J2:N3 J11:O11 J18:O18 J25:O25 J32:O32 J40:O40">
    <cfRule type="expression" dxfId="3" priority="1" stopIfTrue="1">
      <formula>AND(C$9="確定",D$9="未定")</formula>
    </cfRule>
  </conditionalFormatting>
  <conditionalFormatting sqref="H2:H3">
    <cfRule type="expression" dxfId="3" priority="2" stopIfTrue="1">
      <formula>AND(H$9="確定",J$9="未定")</formula>
    </cfRule>
  </conditionalFormatting>
  <conditionalFormatting sqref="O2:O3">
    <cfRule type="expression" dxfId="3" priority="3" stopIfTrue="1">
      <formula>AND(O$9="確定",#REF!="確定")</formula>
    </cfRule>
  </conditionalFormatting>
  <conditionalFormatting sqref="C4:H4 C7:H7 C10">
    <cfRule type="expression" dxfId="3" priority="4" stopIfTrue="1">
      <formula>AND(C$9="確定",D$9="未定")</formula>
    </cfRule>
  </conditionalFormatting>
  <conditionalFormatting sqref="J4:O4">
    <cfRule type="expression" dxfId="3" priority="5" stopIfTrue="1">
      <formula>AND(J$9="確定",K$9="未定")</formula>
    </cfRule>
  </conditionalFormatting>
  <conditionalFormatting sqref="J7:O7">
    <cfRule type="expression" dxfId="3" priority="6" stopIfTrue="1">
      <formula>AND(J$9="確定",K$9="未定")</formula>
    </cfRule>
  </conditionalFormatting>
  <conditionalFormatting sqref="D10:H10">
    <cfRule type="expression" dxfId="3" priority="7" stopIfTrue="1">
      <formula>AND(D$9="確定",E$9="未定")</formula>
    </cfRule>
  </conditionalFormatting>
  <conditionalFormatting sqref="J10:O10">
    <cfRule type="expression" dxfId="3" priority="8" stopIfTrue="1">
      <formula>AND(J$9="確定",K$9="未定")</formula>
    </cfRule>
  </conditionalFormatting>
  <conditionalFormatting sqref="J45:O45">
    <cfRule type="expression" dxfId="3" priority="9" stopIfTrue="1">
      <formula>AND(J$9="確定",K$9="未定")</formula>
    </cfRule>
  </conditionalFormatting>
  <conditionalFormatting sqref="C14:H14">
    <cfRule type="expression" dxfId="3" priority="10" stopIfTrue="1">
      <formula>AND(C$9="確定",D$9="未定")</formula>
    </cfRule>
  </conditionalFormatting>
  <conditionalFormatting sqref="J14:O14">
    <cfRule type="expression" dxfId="3" priority="11" stopIfTrue="1">
      <formula>AND(J$9="確定",K$9="未定")</formula>
    </cfRule>
  </conditionalFormatting>
  <conditionalFormatting sqref="D17:H17">
    <cfRule type="expression" dxfId="3" priority="12" stopIfTrue="1">
      <formula>AND(D$9="確定",E$9="未定")</formula>
    </cfRule>
  </conditionalFormatting>
  <conditionalFormatting sqref="J44:O44">
    <cfRule type="expression" dxfId="3" priority="13" stopIfTrue="1">
      <formula>AND(J$9="確定",K$9="未定")</formula>
    </cfRule>
  </conditionalFormatting>
  <conditionalFormatting sqref="J17:O17">
    <cfRule type="expression" dxfId="3" priority="14" stopIfTrue="1">
      <formula>AND(J$9="確定",K$9="未定")</formula>
    </cfRule>
  </conditionalFormatting>
  <conditionalFormatting sqref="C21:H21">
    <cfRule type="expression" dxfId="3" priority="15" stopIfTrue="1">
      <formula>AND(C$9="確定",D$9="未定")</formula>
    </cfRule>
  </conditionalFormatting>
  <conditionalFormatting sqref="J21:O21">
    <cfRule type="expression" dxfId="3" priority="16" stopIfTrue="1">
      <formula>AND(J$9="確定",K$9="未定")</formula>
    </cfRule>
  </conditionalFormatting>
  <conditionalFormatting sqref="C24">
    <cfRule type="expression" dxfId="3" priority="17" stopIfTrue="1">
      <formula>AND(C$9="確定",D$9="未定")</formula>
    </cfRule>
  </conditionalFormatting>
  <conditionalFormatting sqref="D24:H24">
    <cfRule type="expression" dxfId="3" priority="18" stopIfTrue="1">
      <formula>AND(D$9="確定",E$9="未定")</formula>
    </cfRule>
  </conditionalFormatting>
  <conditionalFormatting sqref="J24:O24">
    <cfRule type="expression" dxfId="3" priority="19" stopIfTrue="1">
      <formula>AND(J$9="確定",K$9="未定")</formula>
    </cfRule>
  </conditionalFormatting>
  <conditionalFormatting sqref="C28:H28">
    <cfRule type="expression" dxfId="3" priority="20" stopIfTrue="1">
      <formula>AND(C$9="確定",D$9="未定")</formula>
    </cfRule>
  </conditionalFormatting>
  <conditionalFormatting sqref="J28:O28">
    <cfRule type="expression" dxfId="3" priority="21" stopIfTrue="1">
      <formula>AND(J$9="確定",K$9="未定")</formula>
    </cfRule>
  </conditionalFormatting>
  <conditionalFormatting sqref="C31">
    <cfRule type="expression" dxfId="3" priority="22" stopIfTrue="1">
      <formula>AND(C$9="確定",D$9="未定")</formula>
    </cfRule>
  </conditionalFormatting>
  <conditionalFormatting sqref="D31:H31">
    <cfRule type="expression" dxfId="3" priority="23" stopIfTrue="1">
      <formula>AND(D$9="確定",E$9="未定")</formula>
    </cfRule>
  </conditionalFormatting>
  <conditionalFormatting sqref="J31:O31">
    <cfRule type="expression" dxfId="3" priority="24" stopIfTrue="1">
      <formula>AND(J$9="確定",K$9="未定")</formula>
    </cfRule>
  </conditionalFormatting>
  <conditionalFormatting sqref="C35:H35">
    <cfRule type="expression" dxfId="3" priority="25" stopIfTrue="1">
      <formula>AND(C$9="確定",D$9="未定")</formula>
    </cfRule>
  </conditionalFormatting>
  <conditionalFormatting sqref="J35:O35">
    <cfRule type="expression" dxfId="3" priority="26" stopIfTrue="1">
      <formula>AND(J$9="確定",K$9="未定")</formula>
    </cfRule>
  </conditionalFormatting>
  <conditionalFormatting sqref="C38">
    <cfRule type="expression" dxfId="3" priority="27" stopIfTrue="1">
      <formula>AND(C$9="確定",D$9="未定")</formula>
    </cfRule>
  </conditionalFormatting>
  <conditionalFormatting sqref="D38:H38">
    <cfRule type="expression" dxfId="3" priority="28" stopIfTrue="1">
      <formula>AND(D$9="確定",E$9="未定")</formula>
    </cfRule>
  </conditionalFormatting>
  <conditionalFormatting sqref="J38:O38">
    <cfRule type="expression" dxfId="3" priority="29" stopIfTrue="1">
      <formula>AND(J$9="確定",K$9="未定")</formula>
    </cfRule>
  </conditionalFormatting>
  <conditionalFormatting sqref="J41:O41">
    <cfRule type="expression" dxfId="3" priority="30" stopIfTrue="1">
      <formula>AND(J$9="確定",K$9="未定")</formula>
    </cfRule>
  </conditionalFormatting>
  <conditionalFormatting sqref="H42">
    <cfRule type="expression" dxfId="3" priority="31" stopIfTrue="1">
      <formula>AND(H$9="確定",I$9="未定")</formula>
    </cfRule>
  </conditionalFormatting>
  <conditionalFormatting sqref="J42:O42">
    <cfRule type="expression" dxfId="3" priority="32" stopIfTrue="1">
      <formula>AND(J$9="確定",K$9="未定")</formula>
    </cfRule>
  </conditionalFormatting>
  <conditionalFormatting sqref="H43 J43:O43">
    <cfRule type="expression" dxfId="3" priority="33" stopIfTrue="1">
      <formula>AND(H$9="確定",I$9="未定")</formula>
    </cfRule>
  </conditionalFormatting>
  <printOptions/>
  <pageMargins bottom="1.0" footer="0.0" header="0.0" left="0.75" right="0.75" top="1.0"/>
  <pageSetup paperSize="9"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2000-05-27T13:44:58Z</dcterms:created>
  <dc:creator>GO OBUCHI</dc:creator>
</cp:coreProperties>
</file>