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"/>
    </mc:Choice>
  </mc:AlternateContent>
  <xr:revisionPtr revIDLastSave="10640" documentId="8_{D695CC01-A269-488D-956F-DA7CE82E0AFF}" xr6:coauthVersionLast="47" xr6:coauthVersionMax="47" xr10:uidLastSave="{069A4FEF-BA0D-4A20-8176-9965D00A26F9}"/>
  <bookViews>
    <workbookView xWindow="-108" yWindow="-108" windowWidth="30936" windowHeight="17496" xr2:uid="{0DBF3E02-D47D-4B37-9F1E-2FCD1BF58DF4}"/>
  </bookViews>
  <sheets>
    <sheet name="Companies" sheetId="1" r:id="rId1"/>
    <sheet name="Sectors" sheetId="4" r:id="rId2"/>
  </sheets>
  <externalReferences>
    <externalReference r:id="rId3"/>
  </externalReferences>
  <definedNames>
    <definedName name="_xlnm._FilterDatabase" localSheetId="0" hidden="1">Companies!$B$3:$Z$135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1" l="1"/>
  <c r="R88" i="1" l="1"/>
  <c r="Q88" i="1"/>
  <c r="N88" i="1"/>
  <c r="M88" i="1"/>
  <c r="L88" i="1"/>
  <c r="J88" i="1"/>
  <c r="H88" i="1"/>
  <c r="A88" i="1"/>
  <c r="L44" i="1"/>
  <c r="H44" i="1" l="1"/>
  <c r="J44" i="1" s="1"/>
  <c r="A1" i="1"/>
  <c r="A87" i="1"/>
  <c r="R44" i="1" l="1"/>
  <c r="M44" i="1"/>
  <c r="N44" i="1"/>
  <c r="Q44" i="1"/>
  <c r="L11" i="1" l="1"/>
  <c r="H11" i="1"/>
  <c r="J11" i="1" s="1"/>
  <c r="M11" i="1" l="1"/>
  <c r="N11" i="1"/>
  <c r="Q11" i="1"/>
  <c r="R11" i="1"/>
  <c r="L24" i="1" l="1"/>
  <c r="H24" i="1"/>
  <c r="J24" i="1" s="1"/>
  <c r="R24" i="1" s="1"/>
  <c r="Q24" i="1" l="1"/>
  <c r="N24" i="1"/>
  <c r="M24" i="1"/>
  <c r="G45" i="1" l="1"/>
  <c r="A5" i="1" l="1"/>
  <c r="L39" i="1" l="1"/>
  <c r="L32" i="1" l="1"/>
  <c r="H79" i="1" l="1"/>
  <c r="J79" i="1" s="1"/>
  <c r="L35" i="1" l="1"/>
  <c r="L42" i="1" l="1"/>
  <c r="L10" i="1" l="1"/>
  <c r="L25" i="1" l="1"/>
  <c r="L45" i="1" l="1"/>
  <c r="L43" i="1" l="1"/>
  <c r="L15" i="1" l="1"/>
  <c r="L12" i="1" l="1"/>
  <c r="L31" i="1" l="1"/>
  <c r="L20" i="1" l="1"/>
  <c r="L28" i="1" l="1"/>
  <c r="L23" i="1" l="1"/>
  <c r="L13" i="1" l="1"/>
  <c r="L40" i="1" l="1"/>
  <c r="L37" i="1" l="1"/>
  <c r="L16" i="1"/>
  <c r="H85" i="1" l="1"/>
  <c r="J85" i="1" s="1"/>
  <c r="L9" i="1"/>
  <c r="L36" i="1" l="1"/>
  <c r="L17" i="1" l="1"/>
  <c r="L27" i="1" l="1"/>
  <c r="L29" i="1"/>
  <c r="L21" i="1" l="1"/>
  <c r="L34" i="1" l="1"/>
  <c r="L30" i="1" l="1"/>
  <c r="L26" i="1" l="1"/>
  <c r="L19" i="1" l="1"/>
  <c r="L5" i="1" l="1"/>
  <c r="L4" i="1" l="1"/>
  <c r="L6" i="1" l="1"/>
  <c r="L22" i="1" l="1"/>
  <c r="L33" i="1" l="1"/>
  <c r="L38" i="1" l="1"/>
  <c r="L41" i="1" l="1"/>
  <c r="L8" i="1" l="1"/>
  <c r="L14" i="1" l="1"/>
  <c r="L18" i="1" l="1"/>
  <c r="L7" i="1" l="1"/>
  <c r="G86" i="1" l="1"/>
  <c r="H86" i="1" s="1"/>
  <c r="J86" i="1" s="1"/>
  <c r="G43" i="1"/>
  <c r="H35" i="1" l="1"/>
  <c r="J35" i="1" s="1"/>
  <c r="R35" i="1" l="1"/>
  <c r="M35" i="1"/>
  <c r="Q35" i="1"/>
  <c r="N35" i="1"/>
  <c r="H55" i="1"/>
  <c r="J55" i="1" s="1"/>
  <c r="H26" i="1" l="1"/>
  <c r="J26" i="1" s="1"/>
  <c r="H30" i="1"/>
  <c r="J30" i="1" s="1"/>
  <c r="M30" i="1" s="1"/>
  <c r="G34" i="1"/>
  <c r="H34" i="1" s="1"/>
  <c r="J34" i="1" s="1"/>
  <c r="G21" i="1"/>
  <c r="H17" i="1"/>
  <c r="J17" i="1" s="1"/>
  <c r="H59" i="1"/>
  <c r="H76" i="1"/>
  <c r="J76" i="1" s="1"/>
  <c r="H36" i="1"/>
  <c r="J36" i="1" s="1"/>
  <c r="H47" i="1"/>
  <c r="H77" i="1"/>
  <c r="J77" i="1" s="1"/>
  <c r="H27" i="1"/>
  <c r="J27" i="1" s="1"/>
  <c r="M27" i="1" s="1"/>
  <c r="H9" i="1"/>
  <c r="J9" i="1" s="1"/>
  <c r="H84" i="1"/>
  <c r="J84" i="1" s="1"/>
  <c r="H19" i="1"/>
  <c r="J19" i="1" s="1"/>
  <c r="H29" i="1"/>
  <c r="J29" i="1" s="1"/>
  <c r="H69" i="1"/>
  <c r="J69" i="1" s="1"/>
  <c r="H37" i="1"/>
  <c r="J37" i="1" s="1"/>
  <c r="N37" i="1" s="1"/>
  <c r="G40" i="1"/>
  <c r="H40" i="1" s="1"/>
  <c r="J40" i="1" s="1"/>
  <c r="H13" i="1"/>
  <c r="J13" i="1" s="1"/>
  <c r="H23" i="1"/>
  <c r="J23" i="1" s="1"/>
  <c r="H28" i="1"/>
  <c r="J28" i="1" s="1"/>
  <c r="M28" i="1" s="1"/>
  <c r="H20" i="1"/>
  <c r="J20" i="1" s="1"/>
  <c r="Q20" i="1" s="1"/>
  <c r="H71" i="1"/>
  <c r="J71" i="1" s="1"/>
  <c r="H31" i="1"/>
  <c r="J31" i="1" s="1"/>
  <c r="H60" i="1"/>
  <c r="J60" i="1" s="1"/>
  <c r="H39" i="1"/>
  <c r="J39" i="1" s="1"/>
  <c r="H61" i="1"/>
  <c r="H48" i="1"/>
  <c r="J48" i="1" s="1"/>
  <c r="H62" i="1"/>
  <c r="J62" i="1" s="1"/>
  <c r="H12" i="1"/>
  <c r="J12" i="1" s="1"/>
  <c r="H57" i="1"/>
  <c r="H15" i="1"/>
  <c r="J15" i="1" s="1"/>
  <c r="M15" i="1" s="1"/>
  <c r="H63" i="1"/>
  <c r="J63" i="1" s="1"/>
  <c r="H43" i="1"/>
  <c r="J43" i="1" s="1"/>
  <c r="H82" i="1"/>
  <c r="H45" i="1"/>
  <c r="J45" i="1" s="1"/>
  <c r="H25" i="1"/>
  <c r="J25" i="1" s="1"/>
  <c r="H16" i="1"/>
  <c r="J16" i="1" s="1"/>
  <c r="H70" i="1"/>
  <c r="H10" i="1"/>
  <c r="J10" i="1" s="1"/>
  <c r="Q10" i="1" s="1"/>
  <c r="H56" i="1"/>
  <c r="J56" i="1" s="1"/>
  <c r="G58" i="1"/>
  <c r="H58" i="1" s="1"/>
  <c r="J58" i="1" s="1"/>
  <c r="H50" i="1"/>
  <c r="H49" i="1"/>
  <c r="J49" i="1" s="1"/>
  <c r="H83" i="1"/>
  <c r="H72" i="1"/>
  <c r="J72" i="1" s="1"/>
  <c r="H53" i="1"/>
  <c r="J53" i="1" s="1"/>
  <c r="N53" i="1" s="1"/>
  <c r="H42" i="1"/>
  <c r="J42" i="1" s="1"/>
  <c r="H51" i="1"/>
  <c r="H7" i="1"/>
  <c r="J7" i="1" s="1"/>
  <c r="H78" i="1"/>
  <c r="H80" i="1"/>
  <c r="H64" i="1"/>
  <c r="H14" i="1"/>
  <c r="J14" i="1" s="1"/>
  <c r="H18" i="1"/>
  <c r="J18" i="1" s="1"/>
  <c r="M18" i="1" s="1"/>
  <c r="H74" i="1"/>
  <c r="J74" i="1" s="1"/>
  <c r="H65" i="1"/>
  <c r="J65" i="1" s="1"/>
  <c r="M65" i="1" s="1"/>
  <c r="H81" i="1"/>
  <c r="J81" i="1" s="1"/>
  <c r="H8" i="1"/>
  <c r="J8" i="1" s="1"/>
  <c r="H66" i="1"/>
  <c r="H52" i="1"/>
  <c r="H73" i="1"/>
  <c r="J73" i="1" s="1"/>
  <c r="H41" i="1"/>
  <c r="J41" i="1" s="1"/>
  <c r="H38" i="1"/>
  <c r="J38" i="1" s="1"/>
  <c r="H33" i="1"/>
  <c r="J33" i="1" s="1"/>
  <c r="H32" i="1"/>
  <c r="J32" i="1" s="1"/>
  <c r="H22" i="1"/>
  <c r="J22" i="1" s="1"/>
  <c r="H6" i="1"/>
  <c r="J6" i="1" s="1"/>
  <c r="M6" i="1" s="1"/>
  <c r="H75" i="1"/>
  <c r="J75" i="1" s="1"/>
  <c r="H67" i="1"/>
  <c r="H4" i="1"/>
  <c r="J4" i="1" s="1"/>
  <c r="H5" i="1"/>
  <c r="J5" i="1" s="1"/>
  <c r="H46" i="1"/>
  <c r="H68" i="1"/>
  <c r="J68" i="1" s="1"/>
  <c r="H54" i="1"/>
  <c r="J54" i="1" s="1"/>
  <c r="H179" i="1"/>
  <c r="H180" i="1"/>
  <c r="H182" i="1"/>
  <c r="H21" i="1" l="1"/>
  <c r="J21" i="1" s="1"/>
  <c r="R34" i="1"/>
  <c r="Q34" i="1"/>
  <c r="N34" i="1"/>
  <c r="M34" i="1"/>
  <c r="R40" i="1"/>
  <c r="Q40" i="1"/>
  <c r="N40" i="1"/>
  <c r="M40" i="1"/>
  <c r="R39" i="1"/>
  <c r="J67" i="1"/>
  <c r="M67" i="1" s="1"/>
  <c r="M9" i="1"/>
  <c r="R9" i="1"/>
  <c r="Q9" i="1"/>
  <c r="N9" i="1"/>
  <c r="N16" i="1"/>
  <c r="R16" i="1"/>
  <c r="R17" i="1"/>
  <c r="Q17" i="1"/>
  <c r="N17" i="1"/>
  <c r="M17" i="1"/>
  <c r="M53" i="1"/>
  <c r="Q41" i="1"/>
  <c r="M41" i="1"/>
  <c r="M7" i="1"/>
  <c r="R7" i="1"/>
  <c r="M8" i="1"/>
  <c r="Q8" i="1"/>
  <c r="N29" i="1"/>
  <c r="R29" i="1"/>
  <c r="M13" i="1"/>
  <c r="Q13" i="1"/>
  <c r="R13" i="1"/>
  <c r="M5" i="1"/>
  <c r="Q5" i="1"/>
  <c r="R5" i="1"/>
  <c r="N20" i="1"/>
  <c r="M20" i="1"/>
  <c r="N60" i="1"/>
  <c r="M60" i="1"/>
  <c r="Q60" i="1"/>
  <c r="R60" i="1"/>
  <c r="M38" i="1"/>
  <c r="R38" i="1"/>
  <c r="Q38" i="1"/>
  <c r="Q4" i="1"/>
  <c r="M4" i="1"/>
  <c r="N4" i="1"/>
  <c r="Q81" i="1"/>
  <c r="M81" i="1"/>
  <c r="N81" i="1"/>
  <c r="Q16" i="1"/>
  <c r="Q29" i="1"/>
  <c r="R27" i="1"/>
  <c r="R10" i="1"/>
  <c r="M16" i="1"/>
  <c r="R37" i="1"/>
  <c r="M29" i="1"/>
  <c r="Q27" i="1"/>
  <c r="N10" i="1"/>
  <c r="Q37" i="1"/>
  <c r="R53" i="1"/>
  <c r="R15" i="1"/>
  <c r="N41" i="1"/>
  <c r="R8" i="1"/>
  <c r="Q53" i="1"/>
  <c r="M10" i="1"/>
  <c r="Q15" i="1"/>
  <c r="M37" i="1"/>
  <c r="N39" i="1"/>
  <c r="M39" i="1"/>
  <c r="Q39" i="1"/>
  <c r="Q21" i="1"/>
  <c r="M21" i="1"/>
  <c r="N21" i="1"/>
  <c r="R21" i="1"/>
  <c r="R19" i="1"/>
  <c r="N19" i="1"/>
  <c r="M19" i="1"/>
  <c r="Q19" i="1"/>
  <c r="R25" i="1"/>
  <c r="N25" i="1"/>
  <c r="Q25" i="1"/>
  <c r="M25" i="1"/>
  <c r="R12" i="1"/>
  <c r="N12" i="1"/>
  <c r="Q12" i="1"/>
  <c r="M12" i="1"/>
  <c r="M14" i="1"/>
  <c r="N14" i="1"/>
  <c r="Q14" i="1"/>
  <c r="R14" i="1"/>
  <c r="M33" i="1"/>
  <c r="N33" i="1"/>
  <c r="Q33" i="1"/>
  <c r="R33" i="1"/>
  <c r="R43" i="1"/>
  <c r="Q43" i="1"/>
  <c r="M43" i="1"/>
  <c r="N43" i="1"/>
  <c r="N42" i="1"/>
  <c r="Q42" i="1"/>
  <c r="M42" i="1"/>
  <c r="R42" i="1"/>
  <c r="N22" i="1"/>
  <c r="M22" i="1"/>
  <c r="Q22" i="1"/>
  <c r="R22" i="1"/>
  <c r="R31" i="1"/>
  <c r="Q31" i="1"/>
  <c r="N31" i="1"/>
  <c r="M31" i="1"/>
  <c r="M23" i="1"/>
  <c r="N23" i="1"/>
  <c r="Q23" i="1"/>
  <c r="R23" i="1"/>
  <c r="N26" i="1"/>
  <c r="M26" i="1"/>
  <c r="Q26" i="1"/>
  <c r="R26" i="1"/>
  <c r="N5" i="1"/>
  <c r="N38" i="1"/>
  <c r="N8" i="1"/>
  <c r="N15" i="1"/>
  <c r="N13" i="1"/>
  <c r="N27" i="1"/>
  <c r="R6" i="1"/>
  <c r="Q7" i="1"/>
  <c r="R30" i="1"/>
  <c r="Q67" i="1"/>
  <c r="Q18" i="1"/>
  <c r="R4" i="1"/>
  <c r="N67" i="1"/>
  <c r="N6" i="1"/>
  <c r="R41" i="1"/>
  <c r="R81" i="1"/>
  <c r="N65" i="1"/>
  <c r="N18" i="1"/>
  <c r="N7" i="1"/>
  <c r="R20" i="1"/>
  <c r="N28" i="1"/>
  <c r="N30" i="1"/>
  <c r="R67" i="1"/>
  <c r="R65" i="1"/>
  <c r="R18" i="1"/>
  <c r="R28" i="1"/>
  <c r="Q6" i="1"/>
  <c r="Q65" i="1"/>
  <c r="Q28" i="1"/>
  <c r="Q30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tc={23355B99-BECA-4974-8293-4F09AE74428F}</author>
    <author>tc={1557B76F-8366-4BA4-BDD8-F39A17D8D13A}</author>
    <author>tc={2BBE856B-5BC2-4F71-8130-AFD0315390CE}</author>
    <author>tc={9851A7B0-4133-4BA6-A8C7-515B383D7F94}</author>
    <author>tc={1638EF13-B3C8-4B1E-82FA-ED0E8A290FAB}</author>
    <author>tc={FAF121DD-45B3-46B1-979B-56FA8C599090}</author>
    <author>tc={BB64BD1B-8647-4879-B6E5-35548810B040}</author>
    <author>tc={6894787D-4C31-46E6-9154-21FD28EDF953}</author>
    <author>tc={282B8DEF-D446-44CF-9D5A-2A66D307CBC1}</author>
    <author>tc={B3078AB6-891E-4901-AF71-65821D9400F3}</author>
  </authors>
  <commentList>
    <comment ref="M3" authorId="0" shapeId="0" xr:uid="{23355B99-BECA-4974-8293-4F09AE74428F}">
      <text>
        <t>[Threaded comment]
Your version of Excel allows you to read this threaded comment; however, any edits to it will get removed if the file is opened in a newer version of Excel. Learn more: https://go.microsoft.com/fwlink/?linkid=870924
Comment:
    2024 Enterprise value / Earnings</t>
      </text>
    </comment>
    <comment ref="N3" authorId="1" shapeId="0" xr:uid="{1557B76F-8366-4BA4-BDD8-F39A17D8D1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2025 Enterprise value / Earnings
</t>
      </text>
    </comment>
    <comment ref="O3" authorId="2" shapeId="0" xr:uid="{2BBE856B-5BC2-4F71-8130-AFD0315390CE}">
      <text>
        <t>[Threaded comment]
Your version of Excel allows you to read this threaded comment; however, any edits to it will get removed if the file is opened in a newer version of Excel. Learn more: https://go.microsoft.com/fwlink/?linkid=870924
Comment:
    2024 Earnings estimate</t>
      </text>
    </comment>
    <comment ref="P3" authorId="3" shapeId="0" xr:uid="{9851A7B0-4133-4BA6-A8C7-515B383D7F94}">
      <text>
        <t>[Threaded comment]
Your version of Excel allows you to read this threaded comment; however, any edits to it will get removed if the file is opened in a newer version of Excel. Learn more: https://go.microsoft.com/fwlink/?linkid=870924
Comment:
    2025 Earnings estimate</t>
      </text>
    </comment>
    <comment ref="Q3" authorId="4" shapeId="0" xr:uid="{1638EF13-B3C8-4B1E-82FA-ED0E8A290FAB}">
      <text>
        <t>[Threaded comment]
Your version of Excel allows you to read this threaded comment; however, any edits to it will get removed if the file is opened in a newer version of Excel. Learn more: https://go.microsoft.com/fwlink/?linkid=870924
Comment:
    2024 Earnings / Enterprise value</t>
      </text>
    </comment>
    <comment ref="R3" authorId="5" shapeId="0" xr:uid="{FAF121DD-45B3-46B1-979B-56FA8C599090}">
      <text>
        <t>[Threaded comment]
Your version of Excel allows you to read this threaded comment; however, any edits to it will get removed if the file is opened in a newer version of Excel. Learn more: https://go.microsoft.com/fwlink/?linkid=870924
Comment:
    2025 Earnings / Enterprise value</t>
      </text>
    </comment>
    <comment ref="S3" authorId="6" shapeId="0" xr:uid="{BB64BD1B-8647-4879-B6E5-35548810B040}">
      <text>
        <t>[Threaded comment]
Your version of Excel allows you to read this threaded comment; however, any edits to it will get removed if the file is opened in a newer version of Excel. Learn more: https://go.microsoft.com/fwlink/?linkid=870924
Comment:
    2024 Revenue Growth % estimate</t>
      </text>
    </comment>
    <comment ref="T3" authorId="7" shapeId="0" xr:uid="{6894787D-4C31-46E6-9154-21FD28EDF953}">
      <text>
        <t>[Threaded comment]
Your version of Excel allows you to read this threaded comment; however, any edits to it will get removed if the file is opened in a newer version of Excel. Learn more: https://go.microsoft.com/fwlink/?linkid=870924
Comment:
    Gross Margin %</t>
      </text>
    </comment>
    <comment ref="U3" authorId="8" shapeId="0" xr:uid="{282B8DEF-D446-44CF-9D5A-2A66D307CBC1}">
      <text>
        <t>[Threaded comment]
Your version of Excel allows you to read this threaded comment; however, any edits to it will get removed if the file is opened in a newer version of Excel. Learn more: https://go.microsoft.com/fwlink/?linkid=870924
Comment:
    Operating Margin %</t>
      </text>
    </comment>
    <comment ref="V3" authorId="9" shapeId="0" xr:uid="{B3078AB6-891E-4901-AF71-65821D9400F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Rate %</t>
      </text>
    </comment>
  </commentList>
</comments>
</file>

<file path=xl/sharedStrings.xml><?xml version="1.0" encoding="utf-8"?>
<sst xmlns="http://schemas.openxmlformats.org/spreadsheetml/2006/main" count="538" uniqueCount="330">
  <si>
    <t>Ticker</t>
  </si>
  <si>
    <t>Price</t>
  </si>
  <si>
    <t>MC</t>
  </si>
  <si>
    <t>EV</t>
  </si>
  <si>
    <t>Sector</t>
  </si>
  <si>
    <t>Perion Network</t>
  </si>
  <si>
    <t>Skagi</t>
  </si>
  <si>
    <t>IBM</t>
  </si>
  <si>
    <t>Velocity Financial</t>
  </si>
  <si>
    <t>Intel</t>
  </si>
  <si>
    <t>Herbalife</t>
  </si>
  <si>
    <t>Polestar Automotive</t>
  </si>
  <si>
    <t>Advertising</t>
  </si>
  <si>
    <t>Insurance</t>
  </si>
  <si>
    <t>Consulting</t>
  </si>
  <si>
    <t>Distribution</t>
  </si>
  <si>
    <t>Headquartered</t>
  </si>
  <si>
    <t>Cricut Inc</t>
  </si>
  <si>
    <t>South Jordan, UT</t>
  </si>
  <si>
    <t>Charlotte, NC</t>
  </si>
  <si>
    <t>Electronics</t>
  </si>
  <si>
    <t>Food</t>
  </si>
  <si>
    <t>Accessories &amp; Materials</t>
  </si>
  <si>
    <t>Wellness</t>
  </si>
  <si>
    <t>Los Angeles, CA</t>
  </si>
  <si>
    <t>Arrow Electronics Inc</t>
  </si>
  <si>
    <t>Centennial, CO</t>
  </si>
  <si>
    <t>Dallas, TX</t>
  </si>
  <si>
    <t>US Foods Holding Corp</t>
  </si>
  <si>
    <t>Rosemont, IL</t>
  </si>
  <si>
    <t>Sysco Corporation</t>
  </si>
  <si>
    <t>Houston, TX</t>
  </si>
  <si>
    <t>Finance</t>
  </si>
  <si>
    <t>Regional Banks</t>
  </si>
  <si>
    <t>CVB Financial Corporation</t>
  </si>
  <si>
    <t>Ontario, CA</t>
  </si>
  <si>
    <t>Major Banks</t>
  </si>
  <si>
    <t>Kemper Corporation</t>
  </si>
  <si>
    <t>Chicago, IL</t>
  </si>
  <si>
    <t>Denver, CO</t>
  </si>
  <si>
    <t>Consumer Services</t>
  </si>
  <si>
    <t>OneSpaWorld Holdings Ltd</t>
  </si>
  <si>
    <t>Beauty</t>
  </si>
  <si>
    <t>Nassau, Bahamas</t>
  </si>
  <si>
    <t>Consumer Durables</t>
  </si>
  <si>
    <t>Green Brick Partners Inc</t>
  </si>
  <si>
    <t>Homebuilding</t>
  </si>
  <si>
    <t>Plano, TX</t>
  </si>
  <si>
    <t>Dream Finders Homes Inc</t>
  </si>
  <si>
    <t>Jacksonville, FL</t>
  </si>
  <si>
    <t>KB Home</t>
  </si>
  <si>
    <t>Roku Inc</t>
  </si>
  <si>
    <t>Content</t>
  </si>
  <si>
    <t>San Jose, CA</t>
  </si>
  <si>
    <t>Toll Brothers Inc</t>
  </si>
  <si>
    <t>Fort Washington, PA</t>
  </si>
  <si>
    <t>Pulte Group Inc</t>
  </si>
  <si>
    <t>Atlanta, GA</t>
  </si>
  <si>
    <t>Technology Services</t>
  </si>
  <si>
    <t>Packaged Software</t>
  </si>
  <si>
    <t>San Francisco, CA</t>
  </si>
  <si>
    <t>Mobileye Global Inc</t>
  </si>
  <si>
    <t>Jerusalem, Israel</t>
  </si>
  <si>
    <t>Datadog Inc</t>
  </si>
  <si>
    <t>New York, NW</t>
  </si>
  <si>
    <t>Santa Clara, CA</t>
  </si>
  <si>
    <t>Industry</t>
  </si>
  <si>
    <t>Mortgage</t>
  </si>
  <si>
    <t>Verallia SA</t>
  </si>
  <si>
    <t>Process Industries</t>
  </si>
  <si>
    <t>Containers/Packaging</t>
  </si>
  <si>
    <t>Courbevoie, France</t>
  </si>
  <si>
    <t>Gothenburg, Sweden</t>
  </si>
  <si>
    <t>Semiconductors</t>
  </si>
  <si>
    <t>Westlake Village, CA</t>
  </si>
  <si>
    <t>Armonk</t>
  </si>
  <si>
    <t>Holon, Israel</t>
  </si>
  <si>
    <t>Packaged Foods</t>
  </si>
  <si>
    <t>Brim hf</t>
  </si>
  <si>
    <t>Oculis Holding AG</t>
  </si>
  <si>
    <t>Marel hf</t>
  </si>
  <si>
    <t>Arion banki hf</t>
  </si>
  <si>
    <t>Alvotech</t>
  </si>
  <si>
    <t>Íslandsbanki hf</t>
  </si>
  <si>
    <t>Producer Manufacturing</t>
  </si>
  <si>
    <t>Industrial Machinery</t>
  </si>
  <si>
    <t>Biotechnology</t>
  </si>
  <si>
    <t>Health Technology</t>
  </si>
  <si>
    <t>Zug, Switzerland</t>
  </si>
  <si>
    <t>Iceland Seafood International hf</t>
  </si>
  <si>
    <t>Ísfélag hf</t>
  </si>
  <si>
    <t>Redmond, WA</t>
  </si>
  <si>
    <t>Est.</t>
  </si>
  <si>
    <t>2024 E</t>
  </si>
  <si>
    <t>2025 E</t>
  </si>
  <si>
    <t>Síminn hf</t>
  </si>
  <si>
    <t>Festi hf</t>
  </si>
  <si>
    <t>Retail trade</t>
  </si>
  <si>
    <t>Specialty Stores</t>
  </si>
  <si>
    <t>Communications</t>
  </si>
  <si>
    <t>Telecom</t>
  </si>
  <si>
    <t>Nova klúbburinn hf</t>
  </si>
  <si>
    <t>Electric Vehicles</t>
  </si>
  <si>
    <t>Precision Drilling Corp</t>
  </si>
  <si>
    <t>Industrial Services</t>
  </si>
  <si>
    <t>Contract Drilling</t>
  </si>
  <si>
    <t>Calgary, Canada</t>
  </si>
  <si>
    <t>Borr Drilling Limited</t>
  </si>
  <si>
    <t>Hamilton, Bermuda</t>
  </si>
  <si>
    <t>Seadrill Limited</t>
  </si>
  <si>
    <t>Baker Hughes Company</t>
  </si>
  <si>
    <t>Lucid Group</t>
  </si>
  <si>
    <t>Xpeng Inc</t>
  </si>
  <si>
    <t>Rivian Automotive</t>
  </si>
  <si>
    <t>Newark, CA</t>
  </si>
  <si>
    <t>Guangzhou, China</t>
  </si>
  <si>
    <t>Irvine, TX</t>
  </si>
  <si>
    <t>Nio Inc</t>
  </si>
  <si>
    <t>Jiading, China</t>
  </si>
  <si>
    <t>Fisker Inc</t>
  </si>
  <si>
    <t>FSRN</t>
  </si>
  <si>
    <t>Manhattan Beach, CA</t>
  </si>
  <si>
    <t>AT&amp;T</t>
  </si>
  <si>
    <t>Chemicals</t>
  </si>
  <si>
    <t>Vancouver, Canada</t>
  </si>
  <si>
    <t>Albemarle Corporation</t>
  </si>
  <si>
    <t>Technology</t>
  </si>
  <si>
    <t>Cupertino, CA</t>
  </si>
  <si>
    <t>Apple Inc</t>
  </si>
  <si>
    <t>Microsoft Inc</t>
  </si>
  <si>
    <t>Marriott International</t>
  </si>
  <si>
    <t>Hyatt Hotels Corporation</t>
  </si>
  <si>
    <t>Hilton Worldwide  Holdings</t>
  </si>
  <si>
    <t>Hotels</t>
  </si>
  <si>
    <t>Bethesda, MD</t>
  </si>
  <si>
    <t>McLean, VA</t>
  </si>
  <si>
    <t>Medical Specialties</t>
  </si>
  <si>
    <t>Palo Alto, CA</t>
  </si>
  <si>
    <t>BridgeBio Pharma, Inc</t>
  </si>
  <si>
    <t>Ölgerðin hf.</t>
  </si>
  <si>
    <t>Consumer Non-Durables</t>
  </si>
  <si>
    <t xml:space="preserve">Embla Medical </t>
  </si>
  <si>
    <t>Meta Platforms, Inc</t>
  </si>
  <si>
    <t>Internet Software/Services</t>
  </si>
  <si>
    <t>Technology Electric</t>
  </si>
  <si>
    <t>Aerospace &amp; Defence</t>
  </si>
  <si>
    <t>East Aurora, NY</t>
  </si>
  <si>
    <t>Moog, Inc</t>
  </si>
  <si>
    <t>Texas Instruments, Inc</t>
  </si>
  <si>
    <t>Wolfspeed, Inc</t>
  </si>
  <si>
    <t>Transportation</t>
  </si>
  <si>
    <t>Technology Electronic</t>
  </si>
  <si>
    <t>Energy Minerals</t>
  </si>
  <si>
    <t>Durham, NC</t>
  </si>
  <si>
    <t>PayPal Holdings, Inc</t>
  </si>
  <si>
    <t>Credit Services</t>
  </si>
  <si>
    <t>Corning Incorporated</t>
  </si>
  <si>
    <t>Electronic Components</t>
  </si>
  <si>
    <t>Corning, NY</t>
  </si>
  <si>
    <t xml:space="preserve">Alphabet, Inc </t>
  </si>
  <si>
    <t>Mountain View, CA</t>
  </si>
  <si>
    <t>eBay, Inc.</t>
  </si>
  <si>
    <t>Next ER</t>
  </si>
  <si>
    <t xml:space="preserve">   </t>
  </si>
  <si>
    <t>Internet retail</t>
  </si>
  <si>
    <t>ICEAIR</t>
  </si>
  <si>
    <t>Icelandair Group hf.</t>
  </si>
  <si>
    <t>Garmin Ltd.</t>
  </si>
  <si>
    <t>Schaffhausen, Switzerland</t>
  </si>
  <si>
    <t>Telecom Equipment</t>
  </si>
  <si>
    <t>lululemon athletica</t>
  </si>
  <si>
    <t>Airlines</t>
  </si>
  <si>
    <t>Palantir Technologies, Inc</t>
  </si>
  <si>
    <t>Íslandshótel hf.</t>
  </si>
  <si>
    <t>ISHOTEL</t>
  </si>
  <si>
    <t>SoFi Technologies, Inc</t>
  </si>
  <si>
    <t>HighPeak Energy, Inc</t>
  </si>
  <si>
    <t>Fort Worth, TX</t>
  </si>
  <si>
    <t>Oil, Gas &amp; Production</t>
  </si>
  <si>
    <t>Finance/Rental/Leasing</t>
  </si>
  <si>
    <t>Ice Fish Farm</t>
  </si>
  <si>
    <t>Aquaculture/Fish farms</t>
  </si>
  <si>
    <t>Ulta Beauty, Inc</t>
  </si>
  <si>
    <t>CVS Health Corporation</t>
  </si>
  <si>
    <t>Specialty Stores / Beauty</t>
  </si>
  <si>
    <t>Bolingbrook, IL</t>
  </si>
  <si>
    <t>Woonsocket, RI</t>
  </si>
  <si>
    <t>Drugstore chains</t>
  </si>
  <si>
    <t>Humacyte, Inc</t>
  </si>
  <si>
    <t>REG</t>
  </si>
  <si>
    <t>Beverages: Alcahol</t>
  </si>
  <si>
    <t>Reginn hf</t>
  </si>
  <si>
    <t>Hagar hf</t>
  </si>
  <si>
    <t>Real Estate</t>
  </si>
  <si>
    <t>Food retail</t>
  </si>
  <si>
    <t>KBH</t>
  </si>
  <si>
    <t>GRBK</t>
  </si>
  <si>
    <t>PHM</t>
  </si>
  <si>
    <t>BRIM</t>
  </si>
  <si>
    <t>META</t>
  </si>
  <si>
    <t>SDRL</t>
  </si>
  <si>
    <t>TOL</t>
  </si>
  <si>
    <t>SKAGI</t>
  </si>
  <si>
    <t>FESTI</t>
  </si>
  <si>
    <t>PERI</t>
  </si>
  <si>
    <t>PDS</t>
  </si>
  <si>
    <t>LCID</t>
  </si>
  <si>
    <t>ULTA</t>
  </si>
  <si>
    <t>DFH</t>
  </si>
  <si>
    <t>PYPL</t>
  </si>
  <si>
    <t>HPK</t>
  </si>
  <si>
    <t>ISF</t>
  </si>
  <si>
    <t>LULU</t>
  </si>
  <si>
    <t>JBT</t>
  </si>
  <si>
    <t>CRCT</t>
  </si>
  <si>
    <t>BORR</t>
  </si>
  <si>
    <t>OSW</t>
  </si>
  <si>
    <t>GRMN</t>
  </si>
  <si>
    <t>AAPL</t>
  </si>
  <si>
    <t>TXN</t>
  </si>
  <si>
    <t>MOOG</t>
  </si>
  <si>
    <t>MSFT</t>
  </si>
  <si>
    <t>HLT</t>
  </si>
  <si>
    <t>IFISH</t>
  </si>
  <si>
    <t>GLW</t>
  </si>
  <si>
    <t>VEL</t>
  </si>
  <si>
    <t>DDOG</t>
  </si>
  <si>
    <t>EMBLA</t>
  </si>
  <si>
    <t>GOOGL</t>
  </si>
  <si>
    <t>RIVN</t>
  </si>
  <si>
    <t>VRLA</t>
  </si>
  <si>
    <t>MAR</t>
  </si>
  <si>
    <t>T</t>
  </si>
  <si>
    <t>CVBF</t>
  </si>
  <si>
    <t>MBLY</t>
  </si>
  <si>
    <t>ALB</t>
  </si>
  <si>
    <t>INTC</t>
  </si>
  <si>
    <t>PSNY</t>
  </si>
  <si>
    <t>HLF</t>
  </si>
  <si>
    <t>OCS</t>
  </si>
  <si>
    <t>ALVO</t>
  </si>
  <si>
    <t>ISB</t>
  </si>
  <si>
    <t>XPEV</t>
  </si>
  <si>
    <t>OLGERD</t>
  </si>
  <si>
    <t>ICESEA</t>
  </si>
  <si>
    <t>NIO</t>
  </si>
  <si>
    <t>SIMINN</t>
  </si>
  <si>
    <t>ROKU</t>
  </si>
  <si>
    <t>ARION</t>
  </si>
  <si>
    <t>EBAY</t>
  </si>
  <si>
    <t>BBIO</t>
  </si>
  <si>
    <t>BKR</t>
  </si>
  <si>
    <t>MAREL</t>
  </si>
  <si>
    <t>SOFI</t>
  </si>
  <si>
    <t>CVS</t>
  </si>
  <si>
    <t>ARW</t>
  </si>
  <si>
    <t>KMPR</t>
  </si>
  <si>
    <t>PLTR</t>
  </si>
  <si>
    <t>HUMA</t>
  </si>
  <si>
    <t>WOLF</t>
  </si>
  <si>
    <t>REGINN</t>
  </si>
  <si>
    <t>HAGA</t>
  </si>
  <si>
    <t>USFD</t>
  </si>
  <si>
    <t>SYY</t>
  </si>
  <si>
    <t>NOVA</t>
  </si>
  <si>
    <t>DR</t>
  </si>
  <si>
    <t>NPV</t>
  </si>
  <si>
    <t>NC</t>
  </si>
  <si>
    <t>SO</t>
  </si>
  <si>
    <t>EV/E</t>
  </si>
  <si>
    <t>Earnings</t>
  </si>
  <si>
    <t>E/EV</t>
  </si>
  <si>
    <t>GM</t>
  </si>
  <si>
    <t>OM</t>
  </si>
  <si>
    <t>BioEffect hf.</t>
  </si>
  <si>
    <t xml:space="preserve">Papa John's </t>
  </si>
  <si>
    <t>PZZA</t>
  </si>
  <si>
    <t>Louisville, KY</t>
  </si>
  <si>
    <t>Restaurants</t>
  </si>
  <si>
    <t>Whirlpool Corporation</t>
  </si>
  <si>
    <t>WHR</t>
  </si>
  <si>
    <t>Electronics/Appliances</t>
  </si>
  <si>
    <t>Fall River, MA</t>
  </si>
  <si>
    <t>Brookfield Business Partners</t>
  </si>
  <si>
    <t>BBUC</t>
  </si>
  <si>
    <t>UPSIDE</t>
  </si>
  <si>
    <t>Last Q</t>
  </si>
  <si>
    <t>Q124</t>
  </si>
  <si>
    <t>Q324</t>
  </si>
  <si>
    <t>Q224</t>
  </si>
  <si>
    <t>Q423</t>
  </si>
  <si>
    <t>??</t>
  </si>
  <si>
    <t>24'RG</t>
  </si>
  <si>
    <t>Tesla, Inc</t>
  </si>
  <si>
    <t>TSLA</t>
  </si>
  <si>
    <t>Mueller Industries, Inc</t>
  </si>
  <si>
    <t>MLI</t>
  </si>
  <si>
    <t>Metal Fabrication</t>
  </si>
  <si>
    <t>Collierville, TN</t>
  </si>
  <si>
    <t>Q323</t>
  </si>
  <si>
    <t>Nr.</t>
  </si>
  <si>
    <t>???</t>
  </si>
  <si>
    <t>Síldarvinnslan hf.</t>
  </si>
  <si>
    <t>SVN</t>
  </si>
  <si>
    <t>Food: Fish</t>
  </si>
  <si>
    <t>Eik hf.</t>
  </si>
  <si>
    <t>EIK</t>
  </si>
  <si>
    <t>Real Estate Development</t>
  </si>
  <si>
    <t>Iceland</t>
  </si>
  <si>
    <t>John Bean Technologies</t>
  </si>
  <si>
    <t>Biotech</t>
  </si>
  <si>
    <t>Commercial Services</t>
  </si>
  <si>
    <t>Communication</t>
  </si>
  <si>
    <t>Consumer Durables/Services</t>
  </si>
  <si>
    <t>Minerals</t>
  </si>
  <si>
    <t>Producers Manufacturing</t>
  </si>
  <si>
    <t>Retail</t>
  </si>
  <si>
    <t>COMPANY</t>
  </si>
  <si>
    <t>Update</t>
  </si>
  <si>
    <t>WACC</t>
  </si>
  <si>
    <t>Model Template</t>
  </si>
  <si>
    <t>Fjárfestingasjóðir</t>
  </si>
  <si>
    <t>Tetra Tech, Inc</t>
  </si>
  <si>
    <t>TTEK</t>
  </si>
  <si>
    <t>Engineering &amp; Construction</t>
  </si>
  <si>
    <t>Pasadena, CA</t>
  </si>
  <si>
    <t>Dollar General</t>
  </si>
  <si>
    <t>DG</t>
  </si>
  <si>
    <t>Discount Stores</t>
  </si>
  <si>
    <t>Goodlettsville, 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</si>
</sst>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\x"/>
    <numFmt numFmtId="165" formatCode="_-* #,##0.00\ [$kr-40F]_-;\-* #,##0.00\ [$kr-40F]_-;_-* &quot;-&quot;??\ [$kr-40F]_-;_-@_-"/>
    <numFmt numFmtId="166" formatCode="0.00000000000000%"/>
    <numFmt numFmtId="167" formatCode="d\Fh"/>
  </numFmts>
  <fonts count="23">
    <font>
      <sz val="11"/>
      <color theme="1"/>
      <name val="Bw Haas Grotesk"/>
      <family val="2"/>
      <scheme val="minor"/>
    </font>
    <font>
      <sz val="11"/>
      <color theme="1"/>
      <name val="Bw Haas Grotesk"/>
      <family val="2"/>
    </font>
    <font>
      <sz val="11"/>
      <color theme="1"/>
      <name val="Bw Haas Grotesk"/>
      <family val="2"/>
    </font>
    <font>
      <sz val="11"/>
      <color theme="1"/>
      <name val="Bw Haas Grotesk"/>
      <family val="2"/>
    </font>
    <font>
      <u/>
      <sz val="11"/>
      <color theme="10"/>
      <name val="Bw Haas Grotesk"/>
      <family val="2"/>
      <scheme val="minor"/>
    </font>
    <font>
      <b/>
      <sz val="11"/>
      <color theme="1"/>
      <name val="Bw Haas Grotesk"/>
      <family val="2"/>
      <scheme val="minor"/>
    </font>
    <font>
      <i/>
      <sz val="9"/>
      <color theme="1"/>
      <name val="Bw Haas Grotesk"/>
      <family val="2"/>
      <scheme val="minor"/>
    </font>
    <font>
      <sz val="12"/>
      <color theme="1"/>
      <name val="Bw Haas Grotesk"/>
      <family val="2"/>
      <scheme val="minor"/>
    </font>
    <font>
      <sz val="11"/>
      <color theme="1"/>
      <name val="Bw Haas Grotesk"/>
      <family val="2"/>
      <scheme val="minor"/>
    </font>
    <font>
      <i/>
      <sz val="9"/>
      <color theme="1"/>
      <name val="Bw haas grotesk"/>
    </font>
    <font>
      <b/>
      <sz val="11"/>
      <color theme="1"/>
      <name val="Bw haas grotesk"/>
    </font>
    <font>
      <sz val="11"/>
      <color theme="1"/>
      <name val="Bw haas grotesk"/>
    </font>
    <font>
      <sz val="12"/>
      <color theme="1"/>
      <name val="Bw haas grotesk"/>
    </font>
    <font>
      <b/>
      <sz val="11"/>
      <color theme="1"/>
      <name val="Bw Haas Grotesk"/>
      <scheme val="minor"/>
    </font>
    <font>
      <sz val="11"/>
      <color theme="1"/>
      <name val="Bw Haas Grotesk"/>
      <scheme val="minor"/>
    </font>
    <font>
      <i/>
      <sz val="10"/>
      <color theme="1"/>
      <name val="Bw Haas Grotesk"/>
    </font>
    <font>
      <sz val="10"/>
      <color theme="1"/>
      <name val="Bw Haas Grotesk"/>
    </font>
    <font>
      <u/>
      <sz val="10"/>
      <color theme="1"/>
      <name val="Bw Haas Grotesk"/>
    </font>
    <font>
      <b/>
      <sz val="10"/>
      <color theme="1"/>
      <name val="Bw Haas Grotesk"/>
    </font>
    <font>
      <sz val="10"/>
      <name val="Bw Haas Grotesk"/>
    </font>
    <font>
      <b/>
      <sz val="10"/>
      <name val="Bw Haas Grotesk"/>
    </font>
    <font>
      <u/>
      <sz val="10"/>
      <color theme="10"/>
      <name val="Bw haas grotesk"/>
    </font>
    <font>
      <sz val="10"/>
      <color theme="1"/>
      <name val="Bw Haas Grotes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B8B1E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n">
        <color indexed="64"/>
      </left>
      <right/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DotDot">
        <color indexed="64"/>
      </left>
      <right/>
      <top style="mediumDashed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DotDot">
        <color indexed="64"/>
      </left>
      <right/>
      <top style="thin">
        <color indexed="64"/>
      </top>
      <bottom/>
      <diagonal/>
    </border>
    <border>
      <left style="mediumDashed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69">
    <xf numFmtId="0" fontId="0" fillId="0" borderId="0" xfId="0"/>
    <xf numFmtId="3" fontId="0" fillId="0" borderId="0" xfId="0" applyNumberForma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5" fillId="0" borderId="1" xfId="0" applyFont="1" applyBorder="1"/>
    <xf numFmtId="0" fontId="7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14" fontId="9" fillId="0" borderId="0" xfId="0" applyNumberFormat="1" applyFont="1"/>
    <xf numFmtId="0" fontId="11" fillId="0" borderId="0" xfId="0" applyFont="1" applyAlignment="1">
      <alignment horizontal="left"/>
    </xf>
    <xf numFmtId="2" fontId="12" fillId="0" borderId="0" xfId="0" applyNumberFormat="1" applyFont="1"/>
    <xf numFmtId="3" fontId="11" fillId="0" borderId="0" xfId="0" applyNumberFormat="1" applyFont="1"/>
    <xf numFmtId="0" fontId="10" fillId="0" borderId="1" xfId="0" applyFont="1" applyBorder="1"/>
    <xf numFmtId="3" fontId="10" fillId="0" borderId="0" xfId="0" applyNumberFormat="1" applyFont="1"/>
    <xf numFmtId="0" fontId="11" fillId="0" borderId="0" xfId="0" applyFont="1"/>
    <xf numFmtId="3" fontId="10" fillId="0" borderId="0" xfId="0" applyNumberFormat="1" applyFont="1" applyAlignment="1">
      <alignment horizontal="center"/>
    </xf>
    <xf numFmtId="4" fontId="12" fillId="0" borderId="0" xfId="0" applyNumberFormat="1" applyFont="1"/>
    <xf numFmtId="9" fontId="11" fillId="0" borderId="0" xfId="0" applyNumberFormat="1" applyFont="1" applyAlignment="1">
      <alignment horizontal="center"/>
    </xf>
    <xf numFmtId="9" fontId="11" fillId="0" borderId="0" xfId="0" applyNumberFormat="1" applyFont="1"/>
    <xf numFmtId="9" fontId="10" fillId="0" borderId="2" xfId="0" applyNumberFormat="1" applyFont="1" applyBorder="1"/>
    <xf numFmtId="165" fontId="11" fillId="0" borderId="0" xfId="0" applyNumberFormat="1" applyFont="1"/>
    <xf numFmtId="0" fontId="10" fillId="0" borderId="0" xfId="0" applyFont="1"/>
    <xf numFmtId="0" fontId="12" fillId="0" borderId="0" xfId="0" applyFont="1"/>
    <xf numFmtId="2" fontId="11" fillId="0" borderId="0" xfId="0" applyNumberFormat="1" applyFont="1"/>
    <xf numFmtId="1" fontId="11" fillId="0" borderId="0" xfId="0" applyNumberFormat="1" applyFont="1"/>
    <xf numFmtId="9" fontId="10" fillId="0" borderId="0" xfId="2" applyFont="1" applyAlignment="1">
      <alignment horizontal="center"/>
    </xf>
    <xf numFmtId="3" fontId="10" fillId="0" borderId="1" xfId="0" applyNumberFormat="1" applyFont="1" applyBorder="1"/>
    <xf numFmtId="10" fontId="10" fillId="0" borderId="1" xfId="0" applyNumberFormat="1" applyFont="1" applyBorder="1"/>
    <xf numFmtId="3" fontId="9" fillId="0" borderId="0" xfId="0" applyNumberFormat="1" applyFont="1"/>
    <xf numFmtId="10" fontId="10" fillId="0" borderId="0" xfId="0" applyNumberFormat="1" applyFont="1"/>
    <xf numFmtId="0" fontId="3" fillId="0" borderId="0" xfId="0" applyFont="1"/>
    <xf numFmtId="0" fontId="2" fillId="0" borderId="0" xfId="0" applyFont="1"/>
    <xf numFmtId="0" fontId="1" fillId="0" borderId="0" xfId="0" applyFont="1"/>
    <xf numFmtId="9" fontId="10" fillId="0" borderId="2" xfId="2" applyFont="1" applyBorder="1"/>
    <xf numFmtId="9" fontId="0" fillId="0" borderId="0" xfId="0" applyNumberFormat="1" applyAlignment="1">
      <alignment horizontal="center"/>
    </xf>
    <xf numFmtId="9" fontId="0" fillId="0" borderId="0" xfId="0" applyNumberFormat="1"/>
    <xf numFmtId="9" fontId="5" fillId="0" borderId="2" xfId="0" applyNumberFormat="1" applyFont="1" applyBorder="1"/>
    <xf numFmtId="0" fontId="13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3" fontId="10" fillId="0" borderId="0" xfId="0" applyNumberFormat="1" applyFont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3" fontId="1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6" xfId="0" applyFont="1" applyFill="1" applyBorder="1"/>
    <xf numFmtId="0" fontId="16" fillId="2" borderId="6" xfId="0" applyFont="1" applyFill="1" applyBorder="1"/>
    <xf numFmtId="0" fontId="16" fillId="2" borderId="6" xfId="0" applyFont="1" applyFill="1" applyBorder="1" applyAlignment="1">
      <alignment horizontal="left"/>
    </xf>
    <xf numFmtId="0" fontId="16" fillId="2" borderId="6" xfId="0" applyFont="1" applyFill="1" applyBorder="1" applyAlignment="1">
      <alignment horizontal="right"/>
    </xf>
    <xf numFmtId="0" fontId="16" fillId="2" borderId="17" xfId="0" applyFont="1" applyFill="1" applyBorder="1" applyAlignment="1">
      <alignment horizontal="center"/>
    </xf>
    <xf numFmtId="3" fontId="16" fillId="2" borderId="6" xfId="0" applyNumberFormat="1" applyFont="1" applyFill="1" applyBorder="1" applyAlignment="1">
      <alignment horizontal="right"/>
    </xf>
    <xf numFmtId="9" fontId="16" fillId="2" borderId="6" xfId="0" applyNumberFormat="1" applyFont="1" applyFill="1" applyBorder="1" applyAlignment="1">
      <alignment horizontal="center"/>
    </xf>
    <xf numFmtId="9" fontId="16" fillId="2" borderId="6" xfId="0" applyNumberFormat="1" applyFont="1" applyFill="1" applyBorder="1" applyAlignment="1">
      <alignment horizontal="right"/>
    </xf>
    <xf numFmtId="0" fontId="16" fillId="2" borderId="7" xfId="0" applyFont="1" applyFill="1" applyBorder="1" applyAlignment="1">
      <alignment horizontal="left"/>
    </xf>
    <xf numFmtId="0" fontId="16" fillId="2" borderId="8" xfId="0" applyFont="1" applyFill="1" applyBorder="1" applyAlignment="1">
      <alignment horizontal="right"/>
    </xf>
    <xf numFmtId="0" fontId="15" fillId="2" borderId="3" xfId="0" applyFont="1" applyFill="1" applyBorder="1" applyAlignment="1">
      <alignment horizontal="center"/>
    </xf>
    <xf numFmtId="14" fontId="15" fillId="2" borderId="7" xfId="0" applyNumberFormat="1" applyFont="1" applyFill="1" applyBorder="1"/>
    <xf numFmtId="0" fontId="17" fillId="2" borderId="7" xfId="1" applyFont="1" applyFill="1" applyBorder="1"/>
    <xf numFmtId="0" fontId="18" fillId="2" borderId="7" xfId="0" applyFont="1" applyFill="1" applyBorder="1" applyAlignment="1">
      <alignment horizontal="left"/>
    </xf>
    <xf numFmtId="2" fontId="16" fillId="2" borderId="7" xfId="0" applyNumberFormat="1" applyFont="1" applyFill="1" applyBorder="1"/>
    <xf numFmtId="3" fontId="16" fillId="2" borderId="7" xfId="0" applyNumberFormat="1" applyFont="1" applyFill="1" applyBorder="1"/>
    <xf numFmtId="4" fontId="18" fillId="2" borderId="9" xfId="0" applyNumberFormat="1" applyFont="1" applyFill="1" applyBorder="1" applyAlignment="1">
      <alignment horizontal="right"/>
    </xf>
    <xf numFmtId="9" fontId="16" fillId="2" borderId="12" xfId="0" applyNumberFormat="1" applyFont="1" applyFill="1" applyBorder="1" applyAlignment="1">
      <alignment horizontal="right"/>
    </xf>
    <xf numFmtId="164" fontId="18" fillId="2" borderId="9" xfId="0" applyNumberFormat="1" applyFont="1" applyFill="1" applyBorder="1" applyAlignment="1">
      <alignment horizontal="center"/>
    </xf>
    <xf numFmtId="164" fontId="18" fillId="2" borderId="7" xfId="0" applyNumberFormat="1" applyFont="1" applyFill="1" applyBorder="1" applyAlignment="1">
      <alignment horizontal="center"/>
    </xf>
    <xf numFmtId="9" fontId="18" fillId="2" borderId="7" xfId="0" applyNumberFormat="1" applyFont="1" applyFill="1" applyBorder="1" applyAlignment="1">
      <alignment horizontal="center"/>
    </xf>
    <xf numFmtId="9" fontId="16" fillId="2" borderId="7" xfId="0" applyNumberFormat="1" applyFont="1" applyFill="1" applyBorder="1" applyAlignment="1">
      <alignment horizontal="center"/>
    </xf>
    <xf numFmtId="9" fontId="16" fillId="2" borderId="7" xfId="0" applyNumberFormat="1" applyFont="1" applyFill="1" applyBorder="1"/>
    <xf numFmtId="9" fontId="18" fillId="2" borderId="7" xfId="0" applyNumberFormat="1" applyFont="1" applyFill="1" applyBorder="1"/>
    <xf numFmtId="0" fontId="16" fillId="2" borderId="7" xfId="0" applyFont="1" applyFill="1" applyBorder="1"/>
    <xf numFmtId="14" fontId="16" fillId="2" borderId="10" xfId="0" applyNumberFormat="1" applyFont="1" applyFill="1" applyBorder="1"/>
    <xf numFmtId="14" fontId="15" fillId="2" borderId="11" xfId="0" applyNumberFormat="1" applyFont="1" applyFill="1" applyBorder="1"/>
    <xf numFmtId="0" fontId="17" fillId="2" borderId="11" xfId="1" applyFont="1" applyFill="1" applyBorder="1"/>
    <xf numFmtId="0" fontId="18" fillId="2" borderId="11" xfId="0" applyFont="1" applyFill="1" applyBorder="1" applyAlignment="1">
      <alignment horizontal="left"/>
    </xf>
    <xf numFmtId="2" fontId="16" fillId="2" borderId="11" xfId="0" applyNumberFormat="1" applyFont="1" applyFill="1" applyBorder="1"/>
    <xf numFmtId="3" fontId="16" fillId="2" borderId="11" xfId="0" applyNumberFormat="1" applyFont="1" applyFill="1" applyBorder="1"/>
    <xf numFmtId="4" fontId="18" fillId="2" borderId="12" xfId="0" applyNumberFormat="1" applyFont="1" applyFill="1" applyBorder="1" applyAlignment="1">
      <alignment horizontal="right"/>
    </xf>
    <xf numFmtId="164" fontId="18" fillId="2" borderId="12" xfId="0" applyNumberFormat="1" applyFont="1" applyFill="1" applyBorder="1" applyAlignment="1">
      <alignment horizontal="center"/>
    </xf>
    <xf numFmtId="164" fontId="18" fillId="2" borderId="11" xfId="0" applyNumberFormat="1" applyFont="1" applyFill="1" applyBorder="1" applyAlignment="1">
      <alignment horizontal="center"/>
    </xf>
    <xf numFmtId="9" fontId="18" fillId="2" borderId="11" xfId="0" applyNumberFormat="1" applyFont="1" applyFill="1" applyBorder="1" applyAlignment="1">
      <alignment horizontal="center"/>
    </xf>
    <xf numFmtId="9" fontId="16" fillId="2" borderId="11" xfId="0" applyNumberFormat="1" applyFont="1" applyFill="1" applyBorder="1" applyAlignment="1">
      <alignment horizontal="center"/>
    </xf>
    <xf numFmtId="9" fontId="16" fillId="2" borderId="11" xfId="0" applyNumberFormat="1" applyFont="1" applyFill="1" applyBorder="1"/>
    <xf numFmtId="9" fontId="18" fillId="2" borderId="11" xfId="0" applyNumberFormat="1" applyFont="1" applyFill="1" applyBorder="1"/>
    <xf numFmtId="0" fontId="16" fillId="2" borderId="11" xfId="0" applyFont="1" applyFill="1" applyBorder="1"/>
    <xf numFmtId="14" fontId="16" fillId="2" borderId="5" xfId="0" applyNumberFormat="1" applyFont="1" applyFill="1" applyBorder="1"/>
    <xf numFmtId="9" fontId="16" fillId="2" borderId="11" xfId="2" applyFont="1" applyFill="1" applyBorder="1" applyAlignment="1">
      <alignment horizontal="center"/>
    </xf>
    <xf numFmtId="9" fontId="16" fillId="2" borderId="11" xfId="2" applyFont="1" applyFill="1" applyBorder="1"/>
    <xf numFmtId="9" fontId="18" fillId="2" borderId="11" xfId="2" applyFont="1" applyFill="1" applyBorder="1"/>
    <xf numFmtId="0" fontId="18" fillId="2" borderId="11" xfId="0" applyFont="1" applyFill="1" applyBorder="1"/>
    <xf numFmtId="1" fontId="16" fillId="2" borderId="11" xfId="0" applyNumberFormat="1" applyFont="1" applyFill="1" applyBorder="1"/>
    <xf numFmtId="9" fontId="16" fillId="2" borderId="6" xfId="0" applyNumberFormat="1" applyFont="1" applyFill="1" applyBorder="1"/>
    <xf numFmtId="9" fontId="18" fillId="2" borderId="13" xfId="0" applyNumberFormat="1" applyFont="1" applyFill="1" applyBorder="1"/>
    <xf numFmtId="0" fontId="16" fillId="2" borderId="11" xfId="0" applyFont="1" applyFill="1" applyBorder="1" applyAlignment="1">
      <alignment horizontal="left"/>
    </xf>
    <xf numFmtId="167" fontId="16" fillId="2" borderId="11" xfId="0" applyNumberFormat="1" applyFont="1" applyFill="1" applyBorder="1"/>
    <xf numFmtId="3" fontId="17" fillId="2" borderId="11" xfId="1" applyNumberFormat="1" applyFont="1" applyFill="1" applyBorder="1"/>
    <xf numFmtId="4" fontId="16" fillId="2" borderId="11" xfId="0" applyNumberFormat="1" applyFont="1" applyFill="1" applyBorder="1"/>
    <xf numFmtId="0" fontId="18" fillId="2" borderId="12" xfId="0" applyFont="1" applyFill="1" applyBorder="1" applyAlignment="1">
      <alignment horizontal="right"/>
    </xf>
    <xf numFmtId="0" fontId="18" fillId="2" borderId="12" xfId="0" applyFont="1" applyFill="1" applyBorder="1"/>
    <xf numFmtId="3" fontId="18" fillId="2" borderId="11" xfId="0" applyNumberFormat="1" applyFont="1" applyFill="1" applyBorder="1"/>
    <xf numFmtId="0" fontId="18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right"/>
    </xf>
    <xf numFmtId="0" fontId="18" fillId="2" borderId="3" xfId="0" applyFont="1" applyFill="1" applyBorder="1"/>
    <xf numFmtId="3" fontId="16" fillId="2" borderId="14" xfId="0" applyNumberFormat="1" applyFont="1" applyFill="1" applyBorder="1"/>
    <xf numFmtId="4" fontId="16" fillId="2" borderId="12" xfId="0" applyNumberFormat="1" applyFont="1" applyFill="1" applyBorder="1" applyAlignment="1">
      <alignment horizontal="right"/>
    </xf>
    <xf numFmtId="164" fontId="18" fillId="2" borderId="3" xfId="0" applyNumberFormat="1" applyFont="1" applyFill="1" applyBorder="1" applyAlignment="1">
      <alignment horizontal="center"/>
    </xf>
    <xf numFmtId="0" fontId="16" fillId="2" borderId="5" xfId="0" applyFont="1" applyFill="1" applyBorder="1"/>
    <xf numFmtId="3" fontId="18" fillId="2" borderId="11" xfId="0" applyNumberFormat="1" applyFont="1" applyFill="1" applyBorder="1" applyAlignment="1">
      <alignment horizontal="center"/>
    </xf>
    <xf numFmtId="3" fontId="16" fillId="2" borderId="11" xfId="0" applyNumberFormat="1" applyFont="1" applyFill="1" applyBorder="1" applyAlignment="1">
      <alignment horizontal="left"/>
    </xf>
    <xf numFmtId="3" fontId="18" fillId="2" borderId="12" xfId="0" applyNumberFormat="1" applyFont="1" applyFill="1" applyBorder="1"/>
    <xf numFmtId="1" fontId="17" fillId="2" borderId="11" xfId="1" applyNumberFormat="1" applyFont="1" applyFill="1" applyBorder="1"/>
    <xf numFmtId="166" fontId="18" fillId="2" borderId="11" xfId="0" applyNumberFormat="1" applyFont="1" applyFill="1" applyBorder="1" applyAlignment="1">
      <alignment horizontal="center"/>
    </xf>
    <xf numFmtId="9" fontId="18" fillId="2" borderId="11" xfId="2" applyFont="1" applyFill="1" applyBorder="1" applyAlignment="1">
      <alignment horizontal="center"/>
    </xf>
    <xf numFmtId="3" fontId="18" fillId="2" borderId="12" xfId="0" applyNumberFormat="1" applyFont="1" applyFill="1" applyBorder="1" applyAlignment="1">
      <alignment horizontal="right"/>
    </xf>
    <xf numFmtId="3" fontId="16" fillId="2" borderId="12" xfId="0" applyNumberFormat="1" applyFont="1" applyFill="1" applyBorder="1" applyAlignment="1">
      <alignment horizontal="right"/>
    </xf>
    <xf numFmtId="14" fontId="15" fillId="2" borderId="4" xfId="0" applyNumberFormat="1" applyFont="1" applyFill="1" applyBorder="1"/>
    <xf numFmtId="0" fontId="16" fillId="2" borderId="3" xfId="0" applyFont="1" applyFill="1" applyBorder="1"/>
    <xf numFmtId="3" fontId="19" fillId="2" borderId="3" xfId="0" applyNumberFormat="1" applyFont="1" applyFill="1" applyBorder="1" applyAlignment="1">
      <alignment horizontal="right"/>
    </xf>
    <xf numFmtId="0" fontId="16" fillId="2" borderId="4" xfId="0" applyFont="1" applyFill="1" applyBorder="1"/>
    <xf numFmtId="2" fontId="16" fillId="2" borderId="4" xfId="0" applyNumberFormat="1" applyFont="1" applyFill="1" applyBorder="1"/>
    <xf numFmtId="3" fontId="16" fillId="2" borderId="4" xfId="0" applyNumberFormat="1" applyFont="1" applyFill="1" applyBorder="1"/>
    <xf numFmtId="0" fontId="18" fillId="2" borderId="15" xfId="0" applyFont="1" applyFill="1" applyBorder="1" applyAlignment="1">
      <alignment horizontal="right"/>
    </xf>
    <xf numFmtId="9" fontId="16" fillId="2" borderId="4" xfId="0" applyNumberFormat="1" applyFont="1" applyFill="1" applyBorder="1"/>
    <xf numFmtId="9" fontId="18" fillId="2" borderId="4" xfId="0" applyNumberFormat="1" applyFont="1" applyFill="1" applyBorder="1"/>
    <xf numFmtId="14" fontId="16" fillId="2" borderId="3" xfId="0" applyNumberFormat="1" applyFont="1" applyFill="1" applyBorder="1"/>
    <xf numFmtId="10" fontId="16" fillId="2" borderId="4" xfId="0" applyNumberFormat="1" applyFont="1" applyFill="1" applyBorder="1" applyAlignment="1">
      <alignment horizontal="right"/>
    </xf>
    <xf numFmtId="0" fontId="21" fillId="2" borderId="4" xfId="1" applyFont="1" applyFill="1" applyBorder="1"/>
    <xf numFmtId="0" fontId="16" fillId="2" borderId="3" xfId="0" applyFont="1" applyFill="1" applyBorder="1" applyAlignment="1">
      <alignment horizontal="center"/>
    </xf>
    <xf numFmtId="0" fontId="21" fillId="2" borderId="11" xfId="1" applyFont="1" applyFill="1" applyBorder="1"/>
    <xf numFmtId="0" fontId="17" fillId="2" borderId="4" xfId="1" applyFont="1" applyFill="1" applyBorder="1"/>
    <xf numFmtId="0" fontId="22" fillId="0" borderId="0" xfId="0" applyFont="1"/>
    <xf numFmtId="0" fontId="4" fillId="0" borderId="0" xfId="1"/>
    <xf numFmtId="0" fontId="6" fillId="0" borderId="0" xfId="0" applyFont="1" applyAlignment="1">
      <alignment horizontal="right"/>
    </xf>
    <xf numFmtId="0" fontId="15" fillId="2" borderId="6" xfId="0" applyFont="1" applyFill="1" applyBorder="1" applyAlignment="1">
      <alignment horizontal="right"/>
    </xf>
    <xf numFmtId="14" fontId="15" fillId="2" borderId="7" xfId="0" applyNumberFormat="1" applyFont="1" applyFill="1" applyBorder="1" applyAlignment="1">
      <alignment horizontal="right"/>
    </xf>
    <xf numFmtId="14" fontId="15" fillId="2" borderId="11" xfId="0" applyNumberFormat="1" applyFont="1" applyFill="1" applyBorder="1" applyAlignment="1">
      <alignment horizontal="right"/>
    </xf>
    <xf numFmtId="14" fontId="15" fillId="2" borderId="4" xfId="0" applyNumberFormat="1" applyFont="1" applyFill="1" applyBorder="1" applyAlignment="1">
      <alignment horizontal="right"/>
    </xf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3" fontId="19" fillId="2" borderId="11" xfId="0" applyNumberFormat="1" applyFont="1" applyFill="1" applyBorder="1" applyAlignment="1">
      <alignment horizontal="right"/>
    </xf>
    <xf numFmtId="3" fontId="16" fillId="2" borderId="3" xfId="0" applyNumberFormat="1" applyFont="1" applyFill="1" applyBorder="1"/>
    <xf numFmtId="164" fontId="18" fillId="2" borderId="19" xfId="0" applyNumberFormat="1" applyFont="1" applyFill="1" applyBorder="1" applyAlignment="1">
      <alignment horizontal="center"/>
    </xf>
    <xf numFmtId="0" fontId="20" fillId="2" borderId="12" xfId="0" applyFont="1" applyFill="1" applyBorder="1"/>
    <xf numFmtId="0" fontId="19" fillId="2" borderId="11" xfId="0" applyFont="1" applyFill="1" applyBorder="1"/>
    <xf numFmtId="0" fontId="20" fillId="2" borderId="11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9" fontId="19" fillId="2" borderId="11" xfId="2" applyFont="1" applyFill="1" applyBorder="1" applyAlignment="1">
      <alignment horizontal="right"/>
    </xf>
    <xf numFmtId="10" fontId="16" fillId="2" borderId="11" xfId="0" applyNumberFormat="1" applyFont="1" applyFill="1" applyBorder="1" applyAlignment="1">
      <alignment horizontal="right"/>
    </xf>
    <xf numFmtId="9" fontId="16" fillId="2" borderId="4" xfId="0" applyNumberFormat="1" applyFont="1" applyFill="1" applyBorder="1" applyAlignment="1">
      <alignment horizontal="center"/>
    </xf>
    <xf numFmtId="9" fontId="16" fillId="2" borderId="11" xfId="0" applyNumberFormat="1" applyFont="1" applyFill="1" applyBorder="1" applyAlignment="1">
      <alignment horizontal="right"/>
    </xf>
    <xf numFmtId="9" fontId="16" fillId="2" borderId="3" xfId="0" applyNumberFormat="1" applyFont="1" applyFill="1" applyBorder="1" applyAlignment="1">
      <alignment horizontal="center"/>
    </xf>
    <xf numFmtId="9" fontId="16" fillId="2" borderId="3" xfId="0" applyNumberFormat="1" applyFont="1" applyFill="1" applyBorder="1"/>
    <xf numFmtId="0" fontId="15" fillId="2" borderId="4" xfId="0" applyFont="1" applyFill="1" applyBorder="1"/>
    <xf numFmtId="2" fontId="16" fillId="2" borderId="3" xfId="0" applyNumberFormat="1" applyFont="1" applyFill="1" applyBorder="1"/>
    <xf numFmtId="2" fontId="19" fillId="2" borderId="11" xfId="0" applyNumberFormat="1" applyFont="1" applyFill="1" applyBorder="1" applyAlignment="1">
      <alignment horizontal="right"/>
    </xf>
    <xf numFmtId="1" fontId="19" fillId="2" borderId="11" xfId="0" applyNumberFormat="1" applyFont="1" applyFill="1" applyBorder="1"/>
    <xf numFmtId="14" fontId="19" fillId="2" borderId="5" xfId="0" applyNumberFormat="1" applyFont="1" applyFill="1" applyBorder="1"/>
    <xf numFmtId="1" fontId="16" fillId="2" borderId="4" xfId="0" applyNumberFormat="1" applyFont="1" applyFill="1" applyBorder="1"/>
    <xf numFmtId="0" fontId="16" fillId="2" borderId="15" xfId="0" applyFont="1" applyFill="1" applyBorder="1" applyAlignment="1">
      <alignment horizontal="right"/>
    </xf>
    <xf numFmtId="9" fontId="16" fillId="2" borderId="3" xfId="2" applyFont="1" applyFill="1" applyBorder="1"/>
    <xf numFmtId="9" fontId="18" fillId="2" borderId="3" xfId="2" applyFont="1" applyFill="1" applyBorder="1"/>
    <xf numFmtId="0" fontId="4" fillId="2" borderId="4" xfId="1" applyFill="1" applyBorder="1"/>
    <xf numFmtId="0" fontId="4" fillId="2" borderId="11" xfId="1" applyFill="1" applyBorder="1"/>
    <xf numFmtId="0" fontId="5" fillId="0" borderId="3" xfId="0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3" fillId="0" borderId="16" xfId="0" applyNumberFormat="1" applyFont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1">
    <dxf>
      <fill>
        <patternFill>
          <bgColor rgb="FFFB8B1E"/>
        </patternFill>
      </fill>
    </dxf>
  </dxfs>
  <tableStyles count="1" defaultTableStyle="TableStyleMedium2" defaultPivotStyle="PivotStyleLight16">
    <tableStyle name="Töflustíll 1" pivot="0" count="1" xr9:uid="{E32F49A7-C8C8-45BC-ABAC-4060AE1B197F}">
      <tableStyleElement type="wholeTable" dxfId="0"/>
    </tableStyle>
  </tableStyles>
  <colors>
    <mruColors>
      <color rgb="FFFB8B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057fd7477d87051/Desktop/Kaupandi%20ehf/Greiningar/Iceland.xlsx" TargetMode="External"/><Relationship Id="rId1" Type="http://schemas.openxmlformats.org/officeDocument/2006/relationships/externalLinkPath" Target="Icela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nies"/>
    </sheetNames>
    <sheetDataSet>
      <sheetData sheetId="0">
        <row r="18">
          <cell r="G18">
            <v>426.93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erbert Guðmundsson" id="{CC1BD845-8AB2-4BF4-AD2B-609840192C8F}" userId="c057fd7477d87051" providerId="Windows Live"/>
</personList>
</file>

<file path=xl/theme/theme1.xml><?xml version="1.0" encoding="utf-8"?>
<a:theme xmlns:a="http://schemas.openxmlformats.org/drawingml/2006/main" name="Office-þ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Bloomberg font">
      <a:majorFont>
        <a:latin typeface="Bw Haas Grotesk"/>
        <a:ea typeface=""/>
        <a:cs typeface=""/>
      </a:majorFont>
      <a:minorFont>
        <a:latin typeface="Bw Haas Grotes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" dT="2024-04-27T05:42:30.50" personId="{CC1BD845-8AB2-4BF4-AD2B-609840192C8F}" id="{23355B99-BECA-4974-8293-4F09AE74428F}">
    <text>2024 Enterprise value / Earnings</text>
  </threadedComment>
  <threadedComment ref="N3" dT="2024-04-27T05:42:43.78" personId="{CC1BD845-8AB2-4BF4-AD2B-609840192C8F}" id="{1557B76F-8366-4BA4-BDD8-F39A17D8D13A}">
    <text xml:space="preserve">2025 Enterprise value / Earnings
</text>
  </threadedComment>
  <threadedComment ref="O3" dT="2024-04-27T05:43:20.15" personId="{CC1BD845-8AB2-4BF4-AD2B-609840192C8F}" id="{2BBE856B-5BC2-4F71-8130-AFD0315390CE}">
    <text>2024 Earnings estimate</text>
  </threadedComment>
  <threadedComment ref="P3" dT="2024-04-27T05:43:32.06" personId="{CC1BD845-8AB2-4BF4-AD2B-609840192C8F}" id="{9851A7B0-4133-4BA6-A8C7-515B383D7F94}">
    <text>2025 Earnings estimate</text>
  </threadedComment>
  <threadedComment ref="Q3" dT="2024-04-27T05:45:21.05" personId="{CC1BD845-8AB2-4BF4-AD2B-609840192C8F}" id="{1638EF13-B3C8-4B1E-82FA-ED0E8A290FAB}">
    <text>2024 Earnings / Enterprise value</text>
  </threadedComment>
  <threadedComment ref="R3" dT="2024-04-27T05:45:37.51" personId="{CC1BD845-8AB2-4BF4-AD2B-609840192C8F}" id="{FAF121DD-45B3-46B1-979B-56FA8C599090}">
    <text>2025 Earnings / Enterprise value</text>
  </threadedComment>
  <threadedComment ref="S3" dT="2024-04-27T05:45:57.24" personId="{CC1BD845-8AB2-4BF4-AD2B-609840192C8F}" id="{BB64BD1B-8647-4879-B6E5-35548810B040}">
    <text>2024 Revenue Growth % estimate</text>
  </threadedComment>
  <threadedComment ref="T3" dT="2024-04-27T05:46:09.92" personId="{CC1BD845-8AB2-4BF4-AD2B-609840192C8F}" id="{6894787D-4C31-46E6-9154-21FD28EDF953}">
    <text>Gross Margin %</text>
  </threadedComment>
  <threadedComment ref="U3" dT="2024-04-27T05:46:19.34" personId="{CC1BD845-8AB2-4BF4-AD2B-609840192C8F}" id="{282B8DEF-D446-44CF-9D5A-2A66D307CBC1}">
    <text>Operating Margin %</text>
  </threadedComment>
  <threadedComment ref="V3" dT="2024-04-27T05:46:28.75" personId="{CC1BD845-8AB2-4BF4-AD2B-609840192C8F}" id="{B3078AB6-891E-4901-AF71-65821D9400F3}">
    <text>Discount Rate %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C:\Users\herbe\OneDrive\Desktop\Kaupandi%20ehf\Greiningar\Sectors\Technology.xlsx" TargetMode="External"/><Relationship Id="rId21" Type="http://schemas.openxmlformats.org/officeDocument/2006/relationships/hyperlink" Target="file:///C:\Users\herbe\OneDrive\Desktop\Kaupandi%20ehf\Greiningar\US\DDOG.xlsx" TargetMode="External"/><Relationship Id="rId42" Type="http://schemas.openxmlformats.org/officeDocument/2006/relationships/hyperlink" Target="file:///C:\Users\herbe\OneDrive\Desktop\Kaupandi%20ehf\Greiningar\ICE\SIMINN%20ICE.xlsx" TargetMode="External"/><Relationship Id="rId63" Type="http://schemas.openxmlformats.org/officeDocument/2006/relationships/hyperlink" Target="file:///C:\Users\herbe\OneDrive\Desktop\Kaupandi%20ehf\Greiningar\ICE\ARION%20ICE.xlsx" TargetMode="External"/><Relationship Id="rId84" Type="http://schemas.openxmlformats.org/officeDocument/2006/relationships/hyperlink" Target="file:///C:\Users\herbe\OneDrive\Desktop\Kaupandi%20ehf\Greiningar\Sectors\Biotech.xlsx" TargetMode="External"/><Relationship Id="rId138" Type="http://schemas.openxmlformats.org/officeDocument/2006/relationships/hyperlink" Target="file:///C:\Users\herbe\OneDrive\Desktop\Kaupandi%20ehf\Greiningar\Sectors\Consumer%20Durables-Services.xlsx" TargetMode="External"/><Relationship Id="rId159" Type="http://schemas.openxmlformats.org/officeDocument/2006/relationships/hyperlink" Target="file:///C:\Users\herbe\OneDrive\Desktop\Kaupandi%20ehf\Greiningar\Sectors\Health%20Technology.xlsx" TargetMode="External"/><Relationship Id="rId170" Type="http://schemas.openxmlformats.org/officeDocument/2006/relationships/hyperlink" Target="file:///C:\Users\herbe\OneDrive\Desktop\Kaupandi%20ehf\Greiningar\Iceland.xlsx" TargetMode="External"/><Relationship Id="rId107" Type="http://schemas.openxmlformats.org/officeDocument/2006/relationships/hyperlink" Target="file:///C:\Users\herbe\OneDrive\Desktop\Kaupandi%20ehf\Greiningar\Sectors\Technology.xlsx" TargetMode="External"/><Relationship Id="rId11" Type="http://schemas.openxmlformats.org/officeDocument/2006/relationships/hyperlink" Target="file:///C:\Users\herbe\OneDrive\Desktop\Kaupandi%20ehf\Greiningar\US\MSFT%20US.xlsx" TargetMode="External"/><Relationship Id="rId32" Type="http://schemas.openxmlformats.org/officeDocument/2006/relationships/hyperlink" Target="file:///C:\Users\herbe\OneDrive\Desktop\Kaupandi%20ehf\Greiningar\US\ULTA.xlsx" TargetMode="External"/><Relationship Id="rId53" Type="http://schemas.openxmlformats.org/officeDocument/2006/relationships/hyperlink" Target="file:///C:\Users\herbe\OneDrive\Desktop\Kaupandi%20ehf\Greiningar\US\H%20US.xlsx" TargetMode="External"/><Relationship Id="rId74" Type="http://schemas.openxmlformats.org/officeDocument/2006/relationships/hyperlink" Target="file:///C:\Users\herbe\OneDrive\Desktop\Kaupandi%20ehf\Greiningar\US\PZZA.xlsx" TargetMode="External"/><Relationship Id="rId128" Type="http://schemas.openxmlformats.org/officeDocument/2006/relationships/hyperlink" Target="file:///C:\Users\herbe\OneDrive\Desktop\Kaupandi%20ehf\Greiningar\Sectors\Consumer%20Durables-Services.xlsx" TargetMode="External"/><Relationship Id="rId149" Type="http://schemas.openxmlformats.org/officeDocument/2006/relationships/hyperlink" Target="file:///C:\Users\herbe\OneDrive\Desktop\Kaupandi%20ehf\Greiningar\Sectors\Distribution.xlsx" TargetMode="External"/><Relationship Id="rId5" Type="http://schemas.openxmlformats.org/officeDocument/2006/relationships/hyperlink" Target="file:///C:\Users\herbe\OneDrive\Desktop\Kaupandi%20ehf\Greiningar\US\IBM%20US.xlsx" TargetMode="External"/><Relationship Id="rId95" Type="http://schemas.openxmlformats.org/officeDocument/2006/relationships/hyperlink" Target="file:///C:\Users\herbe\OneDrive\Desktop\Kaupandi%20ehf\Greiningar\Sectors\Retail.xlsx" TargetMode="External"/><Relationship Id="rId160" Type="http://schemas.openxmlformats.org/officeDocument/2006/relationships/hyperlink" Target="file:///C:\Users\herbe\OneDrive\Desktop\Kaupandi%20ehf\Greiningar\Sectors\Communication.xlsx" TargetMode="External"/><Relationship Id="rId181" Type="http://schemas.openxmlformats.org/officeDocument/2006/relationships/hyperlink" Target="file:///C:\Users\herbe\OneDrive\Desktop\Kaupandi%20ehf\Greiningar\US\DG.xlsx" TargetMode="External"/><Relationship Id="rId22" Type="http://schemas.openxmlformats.org/officeDocument/2006/relationships/hyperlink" Target="file:///C:\Users\herbe\OneDrive\Desktop\Kaupandi%20ehf\Greiningar\US\BKR.xlsx" TargetMode="External"/><Relationship Id="rId43" Type="http://schemas.openxmlformats.org/officeDocument/2006/relationships/hyperlink" Target="file:///C:\Users\herbe\OneDrive\Greiningar\ICE\ICESEA%20ICE.xlsx" TargetMode="External"/><Relationship Id="rId64" Type="http://schemas.openxmlformats.org/officeDocument/2006/relationships/hyperlink" Target="file:///C:\Users\herbe\OneDrive\Desktop\Kaupandi%20ehf\Greiningar\US\PYPL%20US.xlsx" TargetMode="External"/><Relationship Id="rId118" Type="http://schemas.openxmlformats.org/officeDocument/2006/relationships/hyperlink" Target="file:///C:\Users\herbe\OneDrive\Desktop\Kaupandi%20ehf\Greiningar\Sectors\Technology.xlsx" TargetMode="External"/><Relationship Id="rId139" Type="http://schemas.openxmlformats.org/officeDocument/2006/relationships/hyperlink" Target="file:///C:\Users\herbe\OneDrive\Desktop\Kaupandi%20ehf\Greiningar\Sectors\Consumer%20Durables-Services.xlsx" TargetMode="External"/><Relationship Id="rId85" Type="http://schemas.openxmlformats.org/officeDocument/2006/relationships/hyperlink" Target="file:///C:\Users\herbe\OneDrive\Desktop\Kaupandi%20ehf\Greiningar\Sectors\Health%20Technology.xlsx" TargetMode="External"/><Relationship Id="rId150" Type="http://schemas.openxmlformats.org/officeDocument/2006/relationships/hyperlink" Target="file:///C:\Users\herbe\OneDrive\Desktop\Kaupandi%20ehf\Greiningar\Sectors\Distribution.xlsx" TargetMode="External"/><Relationship Id="rId171" Type="http://schemas.openxmlformats.org/officeDocument/2006/relationships/hyperlink" Target="file:///C:\Users\herbe\OneDrive\Desktop\Kaupandi%20ehf\Greiningar\Iceland.xlsx" TargetMode="External"/><Relationship Id="rId12" Type="http://schemas.openxmlformats.org/officeDocument/2006/relationships/hyperlink" Target="file:///C:\Users\herbe\OneDrive\Desktop\Kaupandi%20ehf\Greiningar\ICE\EMBLA%20ICE.xlsx" TargetMode="External"/><Relationship Id="rId33" Type="http://schemas.openxmlformats.org/officeDocument/2006/relationships/hyperlink" Target="file:///C:\Users\herbe\OneDrive\Desktop\Kaupandi%20ehf\Greiningar\US\HUMA.xlsx" TargetMode="External"/><Relationship Id="rId108" Type="http://schemas.openxmlformats.org/officeDocument/2006/relationships/hyperlink" Target="file:///C:\Users\herbe\OneDrive\Desktop\Kaupandi%20ehf\Greiningar\Sectors\Technology.xlsx" TargetMode="External"/><Relationship Id="rId129" Type="http://schemas.openxmlformats.org/officeDocument/2006/relationships/hyperlink" Target="file:///C:\Users\herbe\OneDrive\Desktop\Kaupandi%20ehf\Greiningar\Sectors\Consumer%20Durables-Services.xlsx" TargetMode="External"/><Relationship Id="rId54" Type="http://schemas.openxmlformats.org/officeDocument/2006/relationships/hyperlink" Target="file:///C:\Users\herbe\OneDrive\Desktop\Kaupandi%20ehf\Greiningar\US\CRCT%20US.xlsx" TargetMode="External"/><Relationship Id="rId75" Type="http://schemas.openxmlformats.org/officeDocument/2006/relationships/hyperlink" Target="file:///C:\Users\herbe\OneDrive\Desktop\Kaupandi%20ehf\Greiningar\ICE\BIOEFFECT.xlsx" TargetMode="External"/><Relationship Id="rId96" Type="http://schemas.openxmlformats.org/officeDocument/2006/relationships/hyperlink" Target="file:///C:\Users\herbe\OneDrive\Desktop\Kaupandi%20ehf\Greiningar\Sectors\Retail.xlsx" TargetMode="External"/><Relationship Id="rId140" Type="http://schemas.openxmlformats.org/officeDocument/2006/relationships/hyperlink" Target="file:///C:\Users\herbe\OneDrive\Desktop\Kaupandi%20ehf\Greiningar\Sectors\Consumer%20Durables-Services.xlsx" TargetMode="External"/><Relationship Id="rId161" Type="http://schemas.openxmlformats.org/officeDocument/2006/relationships/hyperlink" Target="file:///C:\Users\herbe\OneDrive\Desktop\Kaupandi%20ehf\Greiningar\Sectors\Communication.xlsx" TargetMode="External"/><Relationship Id="rId182" Type="http://schemas.openxmlformats.org/officeDocument/2006/relationships/hyperlink" Target="file:///C:\Users\herbe\OneDrive\Desktop\Kaupandi%20ehf\Greiningar\Sectors\Retail.xlsx" TargetMode="External"/><Relationship Id="rId6" Type="http://schemas.openxmlformats.org/officeDocument/2006/relationships/hyperlink" Target="file:///C:\Users\herbe\OneDrive\Desktop\Kaupandi%20ehf\Greiningar\US\OCS%20US.xlsx" TargetMode="External"/><Relationship Id="rId23" Type="http://schemas.openxmlformats.org/officeDocument/2006/relationships/hyperlink" Target="file:///C:\Users\herbe\OneDrive\Desktop\Kaupandi%20ehf\Greiningar\US\SDRL.xlsx" TargetMode="External"/><Relationship Id="rId119" Type="http://schemas.openxmlformats.org/officeDocument/2006/relationships/hyperlink" Target="file:///C:\Users\herbe\OneDrive\Desktop\Kaupandi%20ehf\Greiningar\Sectors\Technology.xlsx" TargetMode="External"/><Relationship Id="rId44" Type="http://schemas.openxmlformats.org/officeDocument/2006/relationships/hyperlink" Target="file:///C:\Users\herbe\OneDrive\Desktop\Kaupandi%20ehf\Greiningar\CN\NIO%20CN.xlsx" TargetMode="External"/><Relationship Id="rId65" Type="http://schemas.openxmlformats.org/officeDocument/2006/relationships/hyperlink" Target="file:///C:\Users\herbe\OneDrive\Greiningar\ICE\ISB%20ICE.xlsx" TargetMode="External"/><Relationship Id="rId86" Type="http://schemas.openxmlformats.org/officeDocument/2006/relationships/hyperlink" Target="file:///C:\Users\herbe\OneDrive\Desktop\Kaupandi%20ehf\Greiningar\Sectors\Health%20Technology.xlsx" TargetMode="External"/><Relationship Id="rId130" Type="http://schemas.openxmlformats.org/officeDocument/2006/relationships/hyperlink" Target="file:///C:\Users\herbe\OneDrive\Desktop\Kaupandi%20ehf\Greiningar\Sectors\Consumer%20Durables-Services.xlsx" TargetMode="External"/><Relationship Id="rId151" Type="http://schemas.openxmlformats.org/officeDocument/2006/relationships/hyperlink" Target="file:///C:\Users\herbe\OneDrive\Desktop\Kaupandi%20ehf\Greiningar\Sectors\Distribution.xlsx" TargetMode="External"/><Relationship Id="rId172" Type="http://schemas.openxmlformats.org/officeDocument/2006/relationships/hyperlink" Target="file:///C:\Users\herbe\OneDrive\Desktop\Kaupandi%20ehf\Greiningar\Iceland.xlsx" TargetMode="External"/><Relationship Id="rId13" Type="http://schemas.openxmlformats.org/officeDocument/2006/relationships/hyperlink" Target="file:///C:\Users\herbe\OneDrive\Desktop\Kaupandi%20ehf\Greiningar\US\META%20US.xlsx" TargetMode="External"/><Relationship Id="rId18" Type="http://schemas.openxmlformats.org/officeDocument/2006/relationships/hyperlink" Target="file:///C:\Users\herbe\OneDrive\Desktop\Kaupandi%20ehf\Greiningar\US\EBAY.xlsx" TargetMode="External"/><Relationship Id="rId39" Type="http://schemas.openxmlformats.org/officeDocument/2006/relationships/hyperlink" Target="file:///C:\Users\herbe\OneDrive\Desktop\Kaupandi%20ehf\Greiningar\US\FSRN%20US.xlsx" TargetMode="External"/><Relationship Id="rId109" Type="http://schemas.openxmlformats.org/officeDocument/2006/relationships/hyperlink" Target="file:///C:\Users\herbe\OneDrive\Desktop\Kaupandi%20ehf\Greiningar\Sectors\Technology.xlsx" TargetMode="External"/><Relationship Id="rId34" Type="http://schemas.openxmlformats.org/officeDocument/2006/relationships/hyperlink" Target="file:///C:\Users\herbe\OneDrive\Greiningar\US\PSNY%20US.xlsx" TargetMode="External"/><Relationship Id="rId50" Type="http://schemas.openxmlformats.org/officeDocument/2006/relationships/hyperlink" Target="file:///C:\Users\herbe\OneDrive\Desktop\Kaupandi%20ehf\Greiningar\US\GRBK%20US.xlsx" TargetMode="External"/><Relationship Id="rId55" Type="http://schemas.openxmlformats.org/officeDocument/2006/relationships/hyperlink" Target="file:///C:\Users\herbe\OneDrive\Desktop\Kaupandi%20ehf\Greiningar\US\OSW.xlsx" TargetMode="External"/><Relationship Id="rId76" Type="http://schemas.openxmlformats.org/officeDocument/2006/relationships/hyperlink" Target="file:///C:\Users\herbe\OneDrive\Desktop\Kaupandi%20ehf\Greiningar\US\WHR.xlsx" TargetMode="External"/><Relationship Id="rId97" Type="http://schemas.openxmlformats.org/officeDocument/2006/relationships/hyperlink" Target="file:///C:\Users\herbe\OneDrive\Desktop\Kaupandi%20ehf\Greiningar\Sectors\Finance.xlsx" TargetMode="External"/><Relationship Id="rId104" Type="http://schemas.openxmlformats.org/officeDocument/2006/relationships/hyperlink" Target="file:///C:\Users\herbe\OneDrive\Desktop\Kaupandi%20ehf\Greiningar\Sectors\Finance.xlsx" TargetMode="External"/><Relationship Id="rId120" Type="http://schemas.openxmlformats.org/officeDocument/2006/relationships/hyperlink" Target="file:///C:\Users\herbe\OneDrive\Desktop\Kaupandi%20ehf\Greiningar\Sectors\Technology.xlsx" TargetMode="External"/><Relationship Id="rId125" Type="http://schemas.openxmlformats.org/officeDocument/2006/relationships/hyperlink" Target="file:///C:\Users\herbe\OneDrive\Desktop\Kaupandi%20ehf\Greiningar\Sectors\Consumer%20Durables-Services.xlsx" TargetMode="External"/><Relationship Id="rId141" Type="http://schemas.openxmlformats.org/officeDocument/2006/relationships/hyperlink" Target="file:///C:\Users\herbe\OneDrive\Desktop\Kaupandi%20ehf\Greiningar\Sectors\Consumer%20Durables-Services.xlsx" TargetMode="External"/><Relationship Id="rId146" Type="http://schemas.openxmlformats.org/officeDocument/2006/relationships/hyperlink" Target="file:///C:\Users\herbe\OneDrive\Desktop\Kaupandi%20ehf\Greiningar\Sectors\Industrial%20Services.xlsx" TargetMode="External"/><Relationship Id="rId167" Type="http://schemas.openxmlformats.org/officeDocument/2006/relationships/hyperlink" Target="file:///C:\Users\herbe\OneDrive\Desktop\Kaupandi%20ehf\Greiningar\Iceland.xlsx" TargetMode="External"/><Relationship Id="rId7" Type="http://schemas.openxmlformats.org/officeDocument/2006/relationships/hyperlink" Target="file:///C:\Users\herbe\OneDrive\Greiningar\ICE\ALVO%20ICE.xlsx" TargetMode="External"/><Relationship Id="rId71" Type="http://schemas.openxmlformats.org/officeDocument/2006/relationships/hyperlink" Target="file:///C:\Users\herbe\OneDrive\Desktop\Kaupandi%20ehf\Greiningar\CA\LULU.xlsx" TargetMode="External"/><Relationship Id="rId92" Type="http://schemas.openxmlformats.org/officeDocument/2006/relationships/hyperlink" Target="file:///C:\Users\herbe\OneDrive\Desktop\Kaupandi%20ehf\Greiningar\Sectors\Retail.xlsx" TargetMode="External"/><Relationship Id="rId162" Type="http://schemas.openxmlformats.org/officeDocument/2006/relationships/hyperlink" Target="file:///C:\Users\herbe\OneDrive\Desktop\Kaupandi%20ehf\Greiningar\Sectors\Communication.xlsx" TargetMode="External"/><Relationship Id="rId183" Type="http://schemas.openxmlformats.org/officeDocument/2006/relationships/vmlDrawing" Target="../drawings/vmlDrawing1.vml"/><Relationship Id="rId2" Type="http://schemas.openxmlformats.org/officeDocument/2006/relationships/hyperlink" Target="file:///C:\Users\herbe\OneDrive\Greiningar\ICE\FESTI%20ICE.xlsx" TargetMode="External"/><Relationship Id="rId29" Type="http://schemas.openxmlformats.org/officeDocument/2006/relationships/hyperlink" Target="file:///C:\Users\herbe\OneDrive\Desktop\Kaupandi%20ehf\Greiningar\NO\IFISH.xlsx" TargetMode="External"/><Relationship Id="rId24" Type="http://schemas.openxmlformats.org/officeDocument/2006/relationships/hyperlink" Target="file:///C:\Users\herbe\OneDrive\Desktop\Kaupandi%20ehf\Greiningar\ICE\ICEAIR.xlsx" TargetMode="External"/><Relationship Id="rId40" Type="http://schemas.openxmlformats.org/officeDocument/2006/relationships/hyperlink" Target="file:///C:\Users\herbe\OneDrive\Desktop\Kaupandi%20ehf\Greiningar\CN\XPEV%20CN.xlsx" TargetMode="External"/><Relationship Id="rId45" Type="http://schemas.openxmlformats.org/officeDocument/2006/relationships/hyperlink" Target="file:///C:\Users\herbe\OneDrive\Desktop\Kaupandi%20ehf\Greiningar\US\PHM%20US.xlsx" TargetMode="External"/><Relationship Id="rId66" Type="http://schemas.openxmlformats.org/officeDocument/2006/relationships/hyperlink" Target="file:///C:\Users\herbe\OneDrive\Desktop\Kaupandi%20ehf\Greiningar\US\VEL%20US.xlsx" TargetMode="External"/><Relationship Id="rId87" Type="http://schemas.openxmlformats.org/officeDocument/2006/relationships/hyperlink" Target="file:///C:\Users\herbe\OneDrive\Desktop\Kaupandi%20ehf\Greiningar\Sectors\Health%20Technology.xlsx" TargetMode="External"/><Relationship Id="rId110" Type="http://schemas.openxmlformats.org/officeDocument/2006/relationships/hyperlink" Target="file:///C:\Users\herbe\OneDrive\Desktop\Kaupandi%20ehf\Greiningar\Sectors\Technology.xlsx" TargetMode="External"/><Relationship Id="rId115" Type="http://schemas.openxmlformats.org/officeDocument/2006/relationships/hyperlink" Target="file:///C:\Users\herbe\OneDrive\Desktop\Kaupandi%20ehf\Greiningar\Sectors\Technology.xlsx" TargetMode="External"/><Relationship Id="rId131" Type="http://schemas.openxmlformats.org/officeDocument/2006/relationships/hyperlink" Target="file:///C:\Users\herbe\OneDrive\Desktop\Kaupandi%20ehf\Greiningar\Sectors\Consumer%20Durables-Services.xlsx" TargetMode="External"/><Relationship Id="rId136" Type="http://schemas.openxmlformats.org/officeDocument/2006/relationships/hyperlink" Target="file:///C:\Users\herbe\OneDrive\Desktop\Kaupandi%20ehf\Greiningar\Sectors\Retail.xlsx" TargetMode="External"/><Relationship Id="rId157" Type="http://schemas.openxmlformats.org/officeDocument/2006/relationships/hyperlink" Target="file:///C:\Users\herbe\OneDrive\Desktop\Kaupandi%20ehf\Greiningar\Sectors\Process%20Industries.xlsx" TargetMode="External"/><Relationship Id="rId178" Type="http://schemas.openxmlformats.org/officeDocument/2006/relationships/hyperlink" Target="file:///C:\Users\herbe\OneDrive\Desktop\Kaupandi%20ehf\Greiningar\Iceland.xlsx" TargetMode="External"/><Relationship Id="rId61" Type="http://schemas.openxmlformats.org/officeDocument/2006/relationships/hyperlink" Target="file:///C:\Users\herbe\OneDrive\Desktop\Kaupandi%20ehf\Greiningar\US\SOFI.xlsx" TargetMode="External"/><Relationship Id="rId82" Type="http://schemas.openxmlformats.org/officeDocument/2006/relationships/hyperlink" Target="file:///C:\Users\herbe\OneDrive\Desktop\Kaupandi%20ehf\Greiningar\ICE\SVN.xlsx" TargetMode="External"/><Relationship Id="rId152" Type="http://schemas.openxmlformats.org/officeDocument/2006/relationships/hyperlink" Target="file:///C:\Users\herbe\OneDrive\Desktop\Kaupandi%20ehf\Greiningar\Sectors\Distribution.xlsx" TargetMode="External"/><Relationship Id="rId173" Type="http://schemas.openxmlformats.org/officeDocument/2006/relationships/hyperlink" Target="file:///C:\Users\herbe\OneDrive\Desktop\Kaupandi%20ehf\Greiningar\Iceland.xlsx" TargetMode="External"/><Relationship Id="rId19" Type="http://schemas.openxmlformats.org/officeDocument/2006/relationships/hyperlink" Target="file:///C:\Users\herbe\OneDrive\Desktop\Kaupandi%20ehf\Greiningar\US\MOG.A.xlsx" TargetMode="External"/><Relationship Id="rId14" Type="http://schemas.openxmlformats.org/officeDocument/2006/relationships/hyperlink" Target="file:///C:\Users\herbe\OneDrive\Desktop\Kaupandi%20ehf\Greiningar\FR\VRLA%20FR.xlsx" TargetMode="External"/><Relationship Id="rId30" Type="http://schemas.openxmlformats.org/officeDocument/2006/relationships/hyperlink" Target="file:///C:\Users\herbe\OneDrive\Desktop\Kaupandi%20ehf\Greiningar\US\JBT.xlsx" TargetMode="External"/><Relationship Id="rId35" Type="http://schemas.openxmlformats.org/officeDocument/2006/relationships/hyperlink" Target="file:///C:\Users\herbe\OneDrive\Desktop\Kaupandi%20ehf\Greiningar\US\HLF%20US.xlsx" TargetMode="External"/><Relationship Id="rId56" Type="http://schemas.openxmlformats.org/officeDocument/2006/relationships/hyperlink" Target="file:///C:\Users\herbe\OneDrive\Desktop\Kaupandi%20ehf\Greiningar\US\ARW.xlsx" TargetMode="External"/><Relationship Id="rId77" Type="http://schemas.openxmlformats.org/officeDocument/2006/relationships/hyperlink" Target="file:///C:\Users\herbe\OneDrive\Desktop\Kaupandi%20ehf\Greiningar\CA\BBUC.xlsx" TargetMode="External"/><Relationship Id="rId100" Type="http://schemas.openxmlformats.org/officeDocument/2006/relationships/hyperlink" Target="file:///C:\Users\herbe\OneDrive\Desktop\Kaupandi%20ehf\Greiningar\Sectors\Finance.xlsx" TargetMode="External"/><Relationship Id="rId105" Type="http://schemas.openxmlformats.org/officeDocument/2006/relationships/hyperlink" Target="file:///C:\Users\herbe\OneDrive\Desktop\Kaupandi%20ehf\Greiningar\Sectors\Finance.xlsx" TargetMode="External"/><Relationship Id="rId126" Type="http://schemas.openxmlformats.org/officeDocument/2006/relationships/hyperlink" Target="file:///C:\Users\herbe\OneDrive\Desktop\Kaupandi%20ehf\Greiningar\Sectors\Consumer%20Durables-Services.xlsx" TargetMode="External"/><Relationship Id="rId147" Type="http://schemas.openxmlformats.org/officeDocument/2006/relationships/hyperlink" Target="file:///C:\Users\herbe\OneDrive\Desktop\Kaupandi%20ehf\Greiningar\Sectors\Minerals.xlsx" TargetMode="External"/><Relationship Id="rId168" Type="http://schemas.openxmlformats.org/officeDocument/2006/relationships/hyperlink" Target="file:///C:\Users\herbe\OneDrive\Desktop\Kaupandi%20ehf\Greiningar\Iceland.xlsx" TargetMode="External"/><Relationship Id="rId8" Type="http://schemas.openxmlformats.org/officeDocument/2006/relationships/hyperlink" Target="file:///C:\Users\herbe\OneDrive\Desktop\Kaupandi%20ehf\Greiningar\US\PERI%20US.xlsx" TargetMode="External"/><Relationship Id="rId51" Type="http://schemas.openxmlformats.org/officeDocument/2006/relationships/hyperlink" Target="file:///C:\Users\herbe\OneDrive\Desktop\Kaupandi%20ehf\Greiningar\US\MAR%20US.xlsx" TargetMode="External"/><Relationship Id="rId72" Type="http://schemas.openxmlformats.org/officeDocument/2006/relationships/hyperlink" Target="file:///C:\Users\herbe\OneDrive\Desktop\Kaupandi%20ehf\Greiningar\ICE\REGINN.xlsx" TargetMode="External"/><Relationship Id="rId93" Type="http://schemas.openxmlformats.org/officeDocument/2006/relationships/hyperlink" Target="file:///C:\Users\herbe\OneDrive\Desktop\Kaupandi%20ehf\Greiningar\Sectors\Retail.xlsx" TargetMode="External"/><Relationship Id="rId98" Type="http://schemas.openxmlformats.org/officeDocument/2006/relationships/hyperlink" Target="file:///C:\Users\herbe\OneDrive\Desktop\Kaupandi%20ehf\Greiningar\Sectors\Finance.xlsx" TargetMode="External"/><Relationship Id="rId121" Type="http://schemas.openxmlformats.org/officeDocument/2006/relationships/hyperlink" Target="file:///C:\Users\herbe\OneDrive\Desktop\Kaupandi%20ehf\Greiningar\Sectors\Consumer%20Durables-Services.xlsx" TargetMode="External"/><Relationship Id="rId142" Type="http://schemas.openxmlformats.org/officeDocument/2006/relationships/hyperlink" Target="file:///C:\Users\herbe\OneDrive\Desktop\Kaupandi%20ehf\Greiningar\Sectors\Consumer%20Durables-Services.xlsx" TargetMode="External"/><Relationship Id="rId163" Type="http://schemas.openxmlformats.org/officeDocument/2006/relationships/hyperlink" Target="file:///C:\Users\herbe\OneDrive\Desktop\Kaupandi%20ehf\Greiningar\Iceland.xlsx" TargetMode="External"/><Relationship Id="rId184" Type="http://schemas.openxmlformats.org/officeDocument/2006/relationships/comments" Target="../comments1.xml"/><Relationship Id="rId3" Type="http://schemas.openxmlformats.org/officeDocument/2006/relationships/hyperlink" Target="file:///C:\Users\herbe\OneDrive\Desktop\Kaupandi%20ehf\Greiningar\US\INTC.xlsx" TargetMode="External"/><Relationship Id="rId25" Type="http://schemas.openxmlformats.org/officeDocument/2006/relationships/hyperlink" Target="file:///C:\Users\herbe\OneDrive\Desktop\Kaupandi%20ehf\Greiningar\US\GRMN.xlsx" TargetMode="External"/><Relationship Id="rId46" Type="http://schemas.openxmlformats.org/officeDocument/2006/relationships/hyperlink" Target="file:///C:\Users\herbe\OneDrive\Desktop\Kaupandi%20ehf\Greiningar\US\TOL%20US.xlsx" TargetMode="External"/><Relationship Id="rId67" Type="http://schemas.openxmlformats.org/officeDocument/2006/relationships/hyperlink" Target="file:///C:\Users\herbe\OneDrive\Greiningar\US\CVBF%20US.xlsx" TargetMode="External"/><Relationship Id="rId116" Type="http://schemas.openxmlformats.org/officeDocument/2006/relationships/hyperlink" Target="file:///C:\Users\herbe\OneDrive\Desktop\Kaupandi%20ehf\Greiningar\Sectors\Technology.xlsx" TargetMode="External"/><Relationship Id="rId137" Type="http://schemas.openxmlformats.org/officeDocument/2006/relationships/hyperlink" Target="file:///C:\Users\herbe\OneDrive\Desktop\Kaupandi%20ehf\Greiningar\Sectors\Consumer%20Durables-Services.xlsx" TargetMode="External"/><Relationship Id="rId158" Type="http://schemas.openxmlformats.org/officeDocument/2006/relationships/hyperlink" Target="file:///C:\Users\herbe\OneDrive\Desktop\Kaupandi%20ehf\Greiningar\Sectors\Process%20Industries.xlsx" TargetMode="External"/><Relationship Id="rId20" Type="http://schemas.openxmlformats.org/officeDocument/2006/relationships/hyperlink" Target="file:///C:\Users\herbe\OneDrive\Desktop\Kaupandi%20ehf\Greiningar\US\BBIO.xlsx" TargetMode="External"/><Relationship Id="rId41" Type="http://schemas.openxmlformats.org/officeDocument/2006/relationships/hyperlink" Target="file:///C:\Users\herbe\OneDrive\Greiningar\US\LCID%20US.xlsx" TargetMode="External"/><Relationship Id="rId62" Type="http://schemas.openxmlformats.org/officeDocument/2006/relationships/hyperlink" Target="file:///C:\Users\herbe\OneDrive\Desktop\Kaupandi%20ehf\Greiningar\US\KMPR.xlsx" TargetMode="External"/><Relationship Id="rId83" Type="http://schemas.openxmlformats.org/officeDocument/2006/relationships/hyperlink" Target="file:///C:\Users\herbe\OneDrive\Desktop\Kaupandi%20ehf\Greiningar\Sectors\Biotech.xlsx" TargetMode="External"/><Relationship Id="rId88" Type="http://schemas.openxmlformats.org/officeDocument/2006/relationships/hyperlink" Target="file:///C:\Users\herbe\OneDrive\Desktop\Kaupandi%20ehf\Greiningar\Sectors\Health%20Technology.xlsx" TargetMode="External"/><Relationship Id="rId111" Type="http://schemas.openxmlformats.org/officeDocument/2006/relationships/hyperlink" Target="file:///C:\Users\herbe\OneDrive\Desktop\Kaupandi%20ehf\Greiningar\Sectors\Technology.xlsx" TargetMode="External"/><Relationship Id="rId132" Type="http://schemas.openxmlformats.org/officeDocument/2006/relationships/hyperlink" Target="file:///C:\Users\herbe\OneDrive\Desktop\Kaupandi%20ehf\Greiningar\Sectors\Consumer%20Durables-Services.xlsx" TargetMode="External"/><Relationship Id="rId153" Type="http://schemas.openxmlformats.org/officeDocument/2006/relationships/hyperlink" Target="file:///C:\Users\herbe\OneDrive\Desktop\Kaupandi%20ehf\Greiningar\Sectors\Distribution.xlsx" TargetMode="External"/><Relationship Id="rId174" Type="http://schemas.openxmlformats.org/officeDocument/2006/relationships/hyperlink" Target="file:///C:\Users\herbe\OneDrive\Desktop\Kaupandi%20ehf\Greiningar\Iceland.xlsx" TargetMode="External"/><Relationship Id="rId179" Type="http://schemas.openxmlformats.org/officeDocument/2006/relationships/hyperlink" Target="file:///C:\Users\herbe\OneDrive\Desktop\Kaupandi%20ehf\Greiningar\Sectors\Industrial%20Services.xlsx" TargetMode="External"/><Relationship Id="rId15" Type="http://schemas.openxmlformats.org/officeDocument/2006/relationships/hyperlink" Target="file:///C:\Users\herbe\OneDrive\Desktop\Kaupandi%20ehf\Greiningar\US\GOOGL%20US.xlsx" TargetMode="External"/><Relationship Id="rId36" Type="http://schemas.openxmlformats.org/officeDocument/2006/relationships/hyperlink" Target="file:///C:\Users\herbe\OneDrive\Greiningar\US\T%20US.xlsx" TargetMode="External"/><Relationship Id="rId57" Type="http://schemas.openxmlformats.org/officeDocument/2006/relationships/hyperlink" Target="file:///C:\Users\herbe\OneDrive\Desktop\Kaupandi%20ehf\Greiningar\US\SYY.xlsx" TargetMode="External"/><Relationship Id="rId106" Type="http://schemas.openxmlformats.org/officeDocument/2006/relationships/hyperlink" Target="file:///C:\Users\herbe\OneDrive\Desktop\Kaupandi%20ehf\Greiningar\Sectors\Finance.xlsx" TargetMode="External"/><Relationship Id="rId127" Type="http://schemas.openxmlformats.org/officeDocument/2006/relationships/hyperlink" Target="file:///C:\Users\herbe\OneDrive\Desktop\Kaupandi%20ehf\Greiningar\Sectors\Consumer%20Durables-Services.xlsx" TargetMode="External"/><Relationship Id="rId10" Type="http://schemas.openxmlformats.org/officeDocument/2006/relationships/hyperlink" Target="file:///C:\Users\herbe\OneDrive\Desktop\Kaupandi%20ehf\Greiningar\US\AAPL%20US.xlsx" TargetMode="External"/><Relationship Id="rId31" Type="http://schemas.openxmlformats.org/officeDocument/2006/relationships/hyperlink" Target="file:///C:\Users\herbe\OneDrive\Desktop\Kaupandi%20ehf\Greiningar\US\CVS.xlsx" TargetMode="External"/><Relationship Id="rId52" Type="http://schemas.openxmlformats.org/officeDocument/2006/relationships/hyperlink" Target="file:///C:\Users\herbe\OneDrive\Desktop\Kaupandi%20ehf\Greiningar\US\HLT%20US.xlsx" TargetMode="External"/><Relationship Id="rId73" Type="http://schemas.openxmlformats.org/officeDocument/2006/relationships/hyperlink" Target="file:///C:\Users\herbe\OneDrive\Desktop\Kaupandi%20ehf\Greiningar\ICE\HAGAR.xlsx" TargetMode="External"/><Relationship Id="rId78" Type="http://schemas.openxmlformats.org/officeDocument/2006/relationships/hyperlink" Target="file:///C:\Users\herbe\OneDrive\Desktop\Kaupandi%20ehf\Greiningar\ICE\BRIM.xlsx" TargetMode="External"/><Relationship Id="rId94" Type="http://schemas.openxmlformats.org/officeDocument/2006/relationships/hyperlink" Target="file:///C:\Users\herbe\OneDrive\Desktop\Kaupandi%20ehf\Greiningar\Sectors\Retail.xlsx" TargetMode="External"/><Relationship Id="rId99" Type="http://schemas.openxmlformats.org/officeDocument/2006/relationships/hyperlink" Target="file:///C:\Users\herbe\OneDrive\Desktop\Kaupandi%20ehf\Greiningar\Sectors\Finance.xlsx" TargetMode="External"/><Relationship Id="rId101" Type="http://schemas.openxmlformats.org/officeDocument/2006/relationships/hyperlink" Target="file:///C:\Users\herbe\OneDrive\Desktop\Kaupandi%20ehf\Greiningar\Sectors\Finance.xlsx" TargetMode="External"/><Relationship Id="rId122" Type="http://schemas.openxmlformats.org/officeDocument/2006/relationships/hyperlink" Target="file:///C:\Users\herbe\OneDrive\Desktop\Kaupandi%20ehf\Greiningar\Sectors\Consumer%20Durables-Services.xlsx" TargetMode="External"/><Relationship Id="rId143" Type="http://schemas.openxmlformats.org/officeDocument/2006/relationships/hyperlink" Target="file:///C:\Users\herbe\OneDrive\Desktop\Kaupandi%20ehf\Greiningar\Sectors\Industrial%20Services.xlsx" TargetMode="External"/><Relationship Id="rId148" Type="http://schemas.openxmlformats.org/officeDocument/2006/relationships/hyperlink" Target="file:///C:\Users\herbe\OneDrive\Desktop\Kaupandi%20ehf\Greiningar\Sectors\Distribution.xlsx" TargetMode="External"/><Relationship Id="rId164" Type="http://schemas.openxmlformats.org/officeDocument/2006/relationships/hyperlink" Target="file:///C:\Users\herbe\OneDrive\Desktop\Kaupandi%20ehf\Greiningar\Iceland.xlsx" TargetMode="External"/><Relationship Id="rId169" Type="http://schemas.openxmlformats.org/officeDocument/2006/relationships/hyperlink" Target="file:///C:\Users\herbe\OneDrive\Desktop\Kaupandi%20ehf\Greiningar\Iceland.xlsx" TargetMode="External"/><Relationship Id="rId185" Type="http://schemas.microsoft.com/office/2017/10/relationships/threadedComment" Target="../threadedComments/threadedComment1.xml"/><Relationship Id="rId4" Type="http://schemas.openxmlformats.org/officeDocument/2006/relationships/hyperlink" Target="file:///C:\Users\herbe\OneDrive\Desktop\Kaupandi%20ehf\Greiningar\ICE\ISF%20ICE.xlsx" TargetMode="External"/><Relationship Id="rId9" Type="http://schemas.openxmlformats.org/officeDocument/2006/relationships/hyperlink" Target="file:///C:\Users\herbe\OneDrive\Greiningar\US\ALB%20US.xlsx" TargetMode="External"/><Relationship Id="rId180" Type="http://schemas.openxmlformats.org/officeDocument/2006/relationships/hyperlink" Target="file:///C:\Users\herbe\OneDrive\Desktop\Kaupandi%20ehf\Greiningar\Iceland.xlsx" TargetMode="External"/><Relationship Id="rId26" Type="http://schemas.openxmlformats.org/officeDocument/2006/relationships/hyperlink" Target="file:///C:\Users\herbe\OneDrive\Desktop\Kaupandi%20ehf\Greiningar\NO\BORR.xlsx" TargetMode="External"/><Relationship Id="rId47" Type="http://schemas.openxmlformats.org/officeDocument/2006/relationships/hyperlink" Target="file:///C:\Users\herbe\OneDrive\Desktop\Kaupandi%20ehf\Greiningar\US\ROKU%20US.xlsx" TargetMode="External"/><Relationship Id="rId68" Type="http://schemas.openxmlformats.org/officeDocument/2006/relationships/hyperlink" Target="file:///C:\Users\herbe\OneDrive\Greiningar\ICE\OLGERD%20ICE.xlsx" TargetMode="External"/><Relationship Id="rId89" Type="http://schemas.openxmlformats.org/officeDocument/2006/relationships/hyperlink" Target="file:///C:\Users\herbe\OneDrive\Desktop\Kaupandi%20ehf\Greiningar\Sectors\Producer%20Manufacturing.xlsx" TargetMode="External"/><Relationship Id="rId112" Type="http://schemas.openxmlformats.org/officeDocument/2006/relationships/hyperlink" Target="file:///C:\Users\herbe\OneDrive\Desktop\Kaupandi%20ehf\Greiningar\Sectors\Technology.xlsx" TargetMode="External"/><Relationship Id="rId133" Type="http://schemas.openxmlformats.org/officeDocument/2006/relationships/hyperlink" Target="file:///C:\Users\herbe\OneDrive\Desktop\Kaupandi%20ehf\Greiningar\Sectors\Consumer%20Durables-Services.xlsx" TargetMode="External"/><Relationship Id="rId154" Type="http://schemas.openxmlformats.org/officeDocument/2006/relationships/hyperlink" Target="file:///C:\Users\herbe\OneDrive\Desktop\Kaupandi%20ehf\Greiningar\Sectors\Process%20Industries.xlsx" TargetMode="External"/><Relationship Id="rId175" Type="http://schemas.openxmlformats.org/officeDocument/2006/relationships/hyperlink" Target="file:///C:\Users\herbe\OneDrive\Desktop\Kaupandi%20ehf\Greiningar\Iceland.xlsx" TargetMode="External"/><Relationship Id="rId16" Type="http://schemas.openxmlformats.org/officeDocument/2006/relationships/hyperlink" Target="file:///C:\Users\herbe\OneDrive\Desktop\Kaupandi%20ehf\Greiningar\US\GLW%20US.xlsx" TargetMode="External"/><Relationship Id="rId37" Type="http://schemas.openxmlformats.org/officeDocument/2006/relationships/hyperlink" Target="file:///C:\Users\herbe\OneDrive\Greiningar\ICE\NOVA%20ICE.xlsx" TargetMode="External"/><Relationship Id="rId58" Type="http://schemas.openxmlformats.org/officeDocument/2006/relationships/hyperlink" Target="file:///C:\Users\herbe\OneDrive\Desktop\Kaupandi%20ehf\Greiningar\US\USFD.xlsx" TargetMode="External"/><Relationship Id="rId79" Type="http://schemas.openxmlformats.org/officeDocument/2006/relationships/hyperlink" Target="file:///C:\Users\herbe\OneDrive\Desktop\Kaupandi%20ehf\Greiningar\ICE\SKAGI.xlsx" TargetMode="External"/><Relationship Id="rId102" Type="http://schemas.openxmlformats.org/officeDocument/2006/relationships/hyperlink" Target="file:///C:\Users\herbe\OneDrive\Desktop\Kaupandi%20ehf\Greiningar\Sectors\Finance.xlsx" TargetMode="External"/><Relationship Id="rId123" Type="http://schemas.openxmlformats.org/officeDocument/2006/relationships/hyperlink" Target="file:///C:\Users\herbe\OneDrive\Desktop\Kaupandi%20ehf\Greiningar\Sectors\Consumer%20Durables-Services.xlsx" TargetMode="External"/><Relationship Id="rId144" Type="http://schemas.openxmlformats.org/officeDocument/2006/relationships/hyperlink" Target="file:///C:\Users\herbe\OneDrive\Desktop\Kaupandi%20ehf\Greiningar\Sectors\Industrial%20Services.xlsx" TargetMode="External"/><Relationship Id="rId90" Type="http://schemas.openxmlformats.org/officeDocument/2006/relationships/hyperlink" Target="file:///C:\Users\herbe\OneDrive\Desktop\Kaupandi%20ehf\Greiningar\Sectors\Producer%20Manufacturing.xlsx" TargetMode="External"/><Relationship Id="rId165" Type="http://schemas.openxmlformats.org/officeDocument/2006/relationships/hyperlink" Target="file:///C:\Users\herbe\OneDrive\Desktop\Kaupandi%20ehf\Greiningar\Iceland.xlsx" TargetMode="External"/><Relationship Id="rId27" Type="http://schemas.openxmlformats.org/officeDocument/2006/relationships/hyperlink" Target="file:///C:\Users\herbe\OneDrive\Desktop\Kaupandi%20ehf\Greiningar\CA\PDS.xlsx" TargetMode="External"/><Relationship Id="rId48" Type="http://schemas.openxmlformats.org/officeDocument/2006/relationships/hyperlink" Target="file:///C:\Users\herbe\OneDrive\Desktop\Kaupandi%20ehf\Greiningar\US\KBH%20US.xlsx" TargetMode="External"/><Relationship Id="rId69" Type="http://schemas.openxmlformats.org/officeDocument/2006/relationships/hyperlink" Target="file:///C:\Users\herbe\OneDrive\Desktop\Kaupandi%20ehf\Greiningar\US\WOLF.xlsx" TargetMode="External"/><Relationship Id="rId113" Type="http://schemas.openxmlformats.org/officeDocument/2006/relationships/hyperlink" Target="file:///C:\Users\herbe\OneDrive\Desktop\Kaupandi%20ehf\Greiningar\Sectors\Technology.xlsx" TargetMode="External"/><Relationship Id="rId134" Type="http://schemas.openxmlformats.org/officeDocument/2006/relationships/hyperlink" Target="file:///C:\Users\herbe\OneDrive\Desktop\Kaupandi%20ehf\Greiningar\Sectors\Consumer%20Durables-Services.xlsx" TargetMode="External"/><Relationship Id="rId80" Type="http://schemas.openxmlformats.org/officeDocument/2006/relationships/hyperlink" Target="file:///C:\Users\herbe\OneDrive\Desktop\Kaupandi%20ehf\Greiningar\US\TSLA.xlsx" TargetMode="External"/><Relationship Id="rId155" Type="http://schemas.openxmlformats.org/officeDocument/2006/relationships/hyperlink" Target="file:///C:\Users\herbe\OneDrive\Desktop\Kaupandi%20ehf\Greiningar\Sectors\Process%20Industries.xlsx" TargetMode="External"/><Relationship Id="rId176" Type="http://schemas.openxmlformats.org/officeDocument/2006/relationships/hyperlink" Target="file:///C:\Users\herbe\OneDrive\Desktop\Kaupandi%20ehf\Greiningar\Iceland.xlsx" TargetMode="External"/><Relationship Id="rId17" Type="http://schemas.openxmlformats.org/officeDocument/2006/relationships/hyperlink" Target="file:///C:\Users\herbe\OneDrive\Desktop\Kaupandi%20ehf\Greiningar\ICE\MAREL%20ICE.xlsx" TargetMode="External"/><Relationship Id="rId38" Type="http://schemas.openxmlformats.org/officeDocument/2006/relationships/hyperlink" Target="file:///C:\Users\herbe\OneDrive\Greiningar\US\RIVN%20US.xlsx" TargetMode="External"/><Relationship Id="rId59" Type="http://schemas.openxmlformats.org/officeDocument/2006/relationships/hyperlink" Target="file:///C:\Users\herbe\OneDrive\Desktop\Kaupandi%20ehf\Greiningar\ICE\ISHOTEL.xlsx" TargetMode="External"/><Relationship Id="rId103" Type="http://schemas.openxmlformats.org/officeDocument/2006/relationships/hyperlink" Target="file:///C:\Users\herbe\OneDrive\Desktop\Kaupandi%20ehf\Greiningar\Sectors\Finance.xlsx" TargetMode="External"/><Relationship Id="rId124" Type="http://schemas.openxmlformats.org/officeDocument/2006/relationships/hyperlink" Target="file:///C:\Users\herbe\OneDrive\Desktop\Kaupandi%20ehf\Greiningar\Sectors\Consumer%20Durables-Services.xlsx" TargetMode="External"/><Relationship Id="rId70" Type="http://schemas.openxmlformats.org/officeDocument/2006/relationships/hyperlink" Target="file:///C:\Users\herbe\OneDrive\Desktop\Kaupandi%20ehf\Greiningar\US\TXN.xlsx" TargetMode="External"/><Relationship Id="rId91" Type="http://schemas.openxmlformats.org/officeDocument/2006/relationships/hyperlink" Target="file:///C:\Users\herbe\OneDrive\Desktop\Kaupandi%20ehf\Greiningar\Sectors\Producer%20Manufacturing.xlsx" TargetMode="External"/><Relationship Id="rId145" Type="http://schemas.openxmlformats.org/officeDocument/2006/relationships/hyperlink" Target="file:///C:\Users\herbe\OneDrive\Desktop\Kaupandi%20ehf\Greiningar\Sectors\Industrial%20Services.xlsx" TargetMode="External"/><Relationship Id="rId166" Type="http://schemas.openxmlformats.org/officeDocument/2006/relationships/hyperlink" Target="file:///C:\Users\herbe\OneDrive\Desktop\Kaupandi%20ehf\Greiningar\Iceland.xlsx" TargetMode="External"/><Relationship Id="rId1" Type="http://schemas.openxmlformats.org/officeDocument/2006/relationships/hyperlink" Target="file:///C:\Users\herbe\OneDrive\Greiningar\US\MBLY%20US.xlsx" TargetMode="External"/><Relationship Id="rId28" Type="http://schemas.openxmlformats.org/officeDocument/2006/relationships/hyperlink" Target="file:///C:\Users\herbe\OneDrive\Desktop\Kaupandi%20ehf\Greiningar\US\PLTR.xlsx" TargetMode="External"/><Relationship Id="rId49" Type="http://schemas.openxmlformats.org/officeDocument/2006/relationships/hyperlink" Target="file:///C:\Users\herbe\OneDrive\Desktop\Kaupandi%20ehf\Greiningar\US\DFH%20US.xlsx" TargetMode="External"/><Relationship Id="rId114" Type="http://schemas.openxmlformats.org/officeDocument/2006/relationships/hyperlink" Target="file:///C:\Users\herbe\OneDrive\Desktop\Kaupandi%20ehf\Greiningar\Sectors\Technology.xlsx" TargetMode="External"/><Relationship Id="rId60" Type="http://schemas.openxmlformats.org/officeDocument/2006/relationships/hyperlink" Target="file:///C:\Users\herbe\OneDrive\Desktop\Kaupandi%20ehf\Greiningar\US\HPK.xlsx" TargetMode="External"/><Relationship Id="rId81" Type="http://schemas.openxmlformats.org/officeDocument/2006/relationships/hyperlink" Target="file:///C:\Users\herbe\OneDrive\Desktop\Kaupandi%20ehf\Greiningar\US\MLI.xlsx" TargetMode="External"/><Relationship Id="rId135" Type="http://schemas.openxmlformats.org/officeDocument/2006/relationships/hyperlink" Target="file:///C:\Users\herbe\OneDrive\Desktop\Kaupandi%20ehf\Greiningar\Sectors\Technology.xlsx" TargetMode="External"/><Relationship Id="rId156" Type="http://schemas.openxmlformats.org/officeDocument/2006/relationships/hyperlink" Target="file:///C:\Users\herbe\OneDrive\Desktop\Kaupandi%20ehf\Greiningar\Sectors\Process%20Industries.xlsx" TargetMode="External"/><Relationship Id="rId177" Type="http://schemas.openxmlformats.org/officeDocument/2006/relationships/hyperlink" Target="file:///C:\Users\herbe\OneDrive\Desktop\Kaupandi%20ehf\Greiningar\Iceland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herbe\OneDrive\Desktop\Kaupandi%20ehf\Greiningar\Sectors\Industrial%20Services.xlsx" TargetMode="External"/><Relationship Id="rId13" Type="http://schemas.openxmlformats.org/officeDocument/2006/relationships/hyperlink" Target="file:///C:\Users\herbe\OneDrive\Desktop\Kaupandi%20ehf\Greiningar\Sectors\Technology.xlsx" TargetMode="External"/><Relationship Id="rId3" Type="http://schemas.openxmlformats.org/officeDocument/2006/relationships/hyperlink" Target="file:///C:\Users\herbe\OneDrive\Desktop\Kaupandi%20ehf\Greiningar\Sectors\Communication.xlsx" TargetMode="External"/><Relationship Id="rId7" Type="http://schemas.openxmlformats.org/officeDocument/2006/relationships/hyperlink" Target="file:///C:\Users\herbe\OneDrive\Desktop\Kaupandi%20ehf\Greiningar\Sectors\Health%20Technology.xlsx" TargetMode="External"/><Relationship Id="rId12" Type="http://schemas.openxmlformats.org/officeDocument/2006/relationships/hyperlink" Target="file:///C:\Users\herbe\OneDrive\Desktop\Kaupandi%20ehf\Greiningar\Sectors\Retail.xlsx" TargetMode="External"/><Relationship Id="rId17" Type="http://schemas.openxmlformats.org/officeDocument/2006/relationships/hyperlink" Target="file:///C:\Users\herbe\OneDrive\Desktop\Kaupandi%20ehf\Greiningar\Fj&#225;rfestingasj&#243;&#240;ir.xlsx" TargetMode="External"/><Relationship Id="rId2" Type="http://schemas.openxmlformats.org/officeDocument/2006/relationships/hyperlink" Target="file:///C:\Users\herbe\OneDrive\Desktop\Kaupandi%20ehf\Greiningar\Sectors\Commercial%20Services.xlsx" TargetMode="External"/><Relationship Id="rId16" Type="http://schemas.openxmlformats.org/officeDocument/2006/relationships/hyperlink" Target="file:///C:\Users\herbe\OneDrive\Desktop\Kaupandi%20ehf\Greiningar\Iceland.xlsx" TargetMode="External"/><Relationship Id="rId1" Type="http://schemas.openxmlformats.org/officeDocument/2006/relationships/hyperlink" Target="file:///C:\Users\herbe\OneDrive\Desktop\Kaupandi%20ehf\Greiningar\Sectors\Biotech.xlsx" TargetMode="External"/><Relationship Id="rId6" Type="http://schemas.openxmlformats.org/officeDocument/2006/relationships/hyperlink" Target="file:///C:\Users\herbe\OneDrive\Desktop\Kaupandi%20ehf\Greiningar\Sectors\Finance.xlsx" TargetMode="External"/><Relationship Id="rId11" Type="http://schemas.openxmlformats.org/officeDocument/2006/relationships/hyperlink" Target="file:///C:\Users\herbe\OneDrive\Desktop\Kaupandi%20ehf\Greiningar\Sectors\Producer%20Manufacturing.xlsx" TargetMode="External"/><Relationship Id="rId5" Type="http://schemas.openxmlformats.org/officeDocument/2006/relationships/hyperlink" Target="file:///C:\Users\herbe\OneDrive\Desktop\Kaupandi%20ehf\Greiningar\Sectors\Distribution.xlsx" TargetMode="External"/><Relationship Id="rId15" Type="http://schemas.openxmlformats.org/officeDocument/2006/relationships/hyperlink" Target="file:///C:\Users\herbe\OneDrive\Desktop\Kaupandi%20ehf\Greiningar\Model%20Template.xlsx" TargetMode="External"/><Relationship Id="rId10" Type="http://schemas.openxmlformats.org/officeDocument/2006/relationships/hyperlink" Target="file:///C:\Users\herbe\OneDrive\Desktop\Kaupandi%20ehf\Greiningar\Sectors\Process%20Industries.xlsx" TargetMode="External"/><Relationship Id="rId4" Type="http://schemas.openxmlformats.org/officeDocument/2006/relationships/hyperlink" Target="file:///C:\Users\herbe\OneDrive\Desktop\Kaupandi%20ehf\Greiningar\Sectors\Consumer%20Durables-Services.xlsx" TargetMode="External"/><Relationship Id="rId9" Type="http://schemas.openxmlformats.org/officeDocument/2006/relationships/hyperlink" Target="file:///C:\Users\herbe\OneDrive\Desktop\Kaupandi%20ehf\Greiningar\Sectors\Minerals.xlsx" TargetMode="External"/><Relationship Id="rId14" Type="http://schemas.openxmlformats.org/officeDocument/2006/relationships/hyperlink" Target="file:///C:\Users\herbe\OneDrive\Desktop\Kaupandi%20ehf\Greiningar\WACC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7A39-07BE-41F7-BD79-B33F797798F5}">
  <sheetPr codeName="Sheet1"/>
  <dimension ref="A1:AA192"/>
  <sheetViews>
    <sheetView tabSelected="1" zoomScale="175" zoomScaleNormal="175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G29" sqref="G29"/>
    </sheetView>
  </sheetViews>
  <sheetFormatPr defaultRowHeight="15"/>
  <cols>
    <col min="1" max="1" width="4.09765625" style="45" customWidth="1"/>
    <col min="2" max="2" width="21.3984375" style="41" customWidth="1"/>
    <col min="3" max="3" width="9.09765625" style="134" customWidth="1"/>
    <col min="4" max="4" width="6.59765625" style="3" customWidth="1"/>
    <col min="5" max="5" width="9.59765625" customWidth="1"/>
    <col min="6" max="6" width="7.69921875" style="6" customWidth="1"/>
    <col min="7" max="7" width="6.69921875" customWidth="1"/>
    <col min="8" max="8" width="9.09765625" customWidth="1"/>
    <col min="9" max="9" width="8.19921875" customWidth="1"/>
    <col min="10" max="10" width="10.19921875" customWidth="1"/>
    <col min="11" max="11" width="8.59765625" style="38" customWidth="1"/>
    <col min="12" max="12" width="8.59765625" style="42" customWidth="1"/>
    <col min="13" max="13" width="8.59765625" style="5" customWidth="1"/>
    <col min="14" max="14" width="9.69921875" style="4" customWidth="1"/>
    <col min="15" max="15" width="7.796875" style="1" customWidth="1"/>
    <col min="16" max="16" width="8.796875" style="1" customWidth="1"/>
    <col min="17" max="18" width="8.59765625" style="2" customWidth="1"/>
    <col min="19" max="19" width="7.69921875" style="35" customWidth="1"/>
    <col min="20" max="20" width="7.3984375" style="36" customWidth="1"/>
    <col min="21" max="21" width="7.69921875" style="36" customWidth="1"/>
    <col min="22" max="22" width="7.3984375" style="37" customWidth="1"/>
    <col min="23" max="23" width="22.59765625" customWidth="1"/>
    <col min="24" max="24" width="22.796875" customWidth="1"/>
    <col min="25" max="25" width="21.5" customWidth="1"/>
    <col min="26" max="26" width="6.296875" customWidth="1"/>
    <col min="27" max="27" width="11.8984375" customWidth="1"/>
  </cols>
  <sheetData>
    <row r="1" spans="1:27">
      <c r="A1" s="45">
        <f>COUNT(A4:A97)</f>
        <v>85</v>
      </c>
      <c r="M1" s="4"/>
    </row>
    <row r="2" spans="1:27" ht="15.6" thickBot="1">
      <c r="M2" s="166" t="s">
        <v>269</v>
      </c>
      <c r="N2" s="166"/>
      <c r="O2" s="167" t="s">
        <v>270</v>
      </c>
      <c r="P2" s="168"/>
      <c r="Q2" s="166" t="s">
        <v>271</v>
      </c>
      <c r="R2" s="166"/>
    </row>
    <row r="3" spans="1:27" ht="14.4" thickBot="1">
      <c r="A3" s="47" t="s">
        <v>300</v>
      </c>
      <c r="B3" s="49" t="s">
        <v>317</v>
      </c>
      <c r="C3" s="135" t="s">
        <v>318</v>
      </c>
      <c r="D3" s="48" t="s">
        <v>286</v>
      </c>
      <c r="E3" s="50" t="s">
        <v>0</v>
      </c>
      <c r="F3" s="51" t="s">
        <v>1</v>
      </c>
      <c r="G3" s="51" t="s">
        <v>268</v>
      </c>
      <c r="H3" s="51" t="s">
        <v>2</v>
      </c>
      <c r="I3" s="51" t="s">
        <v>267</v>
      </c>
      <c r="J3" s="51" t="s">
        <v>3</v>
      </c>
      <c r="K3" s="51" t="s">
        <v>266</v>
      </c>
      <c r="L3" s="51" t="s">
        <v>285</v>
      </c>
      <c r="M3" s="52">
        <v>2024</v>
      </c>
      <c r="N3" s="52">
        <v>2025</v>
      </c>
      <c r="O3" s="53" t="s">
        <v>93</v>
      </c>
      <c r="P3" s="53" t="s">
        <v>94</v>
      </c>
      <c r="Q3" s="52">
        <v>2024</v>
      </c>
      <c r="R3" s="52">
        <v>2025</v>
      </c>
      <c r="S3" s="54" t="s">
        <v>292</v>
      </c>
      <c r="T3" s="55" t="s">
        <v>272</v>
      </c>
      <c r="U3" s="55" t="s">
        <v>273</v>
      </c>
      <c r="V3" s="55" t="s">
        <v>265</v>
      </c>
      <c r="W3" s="56" t="s">
        <v>66</v>
      </c>
      <c r="X3" s="50" t="s">
        <v>4</v>
      </c>
      <c r="Y3" s="50" t="s">
        <v>16</v>
      </c>
      <c r="Z3" s="51" t="s">
        <v>92</v>
      </c>
      <c r="AA3" s="57" t="s">
        <v>162</v>
      </c>
    </row>
    <row r="4" spans="1:27" ht="14.4" customHeight="1">
      <c r="A4" s="58">
        <v>1</v>
      </c>
      <c r="B4" s="60" t="s">
        <v>8</v>
      </c>
      <c r="C4" s="136">
        <v>45414</v>
      </c>
      <c r="D4" s="59" t="s">
        <v>287</v>
      </c>
      <c r="E4" s="61" t="s">
        <v>225</v>
      </c>
      <c r="F4" s="62">
        <v>18.53</v>
      </c>
      <c r="G4" s="63">
        <v>32.965000000000003</v>
      </c>
      <c r="H4" s="63">
        <f t="shared" ref="H4:H10" si="0">G4*F4</f>
        <v>610.84145000000012</v>
      </c>
      <c r="I4" s="63">
        <v>-3780.1390000000001</v>
      </c>
      <c r="J4" s="63">
        <f>H4-I4</f>
        <v>4390.98045</v>
      </c>
      <c r="K4" s="64">
        <v>116</v>
      </c>
      <c r="L4" s="65">
        <f t="shared" ref="L4:L45" si="1">K4/F4-1</f>
        <v>5.2601187263896376</v>
      </c>
      <c r="M4" s="66">
        <f t="shared" ref="M4:M31" si="2">J4/O4</f>
        <v>61.21539732329569</v>
      </c>
      <c r="N4" s="67">
        <f t="shared" ref="N4:N31" si="3">J4/P4</f>
        <v>50.464659066095095</v>
      </c>
      <c r="O4" s="63">
        <v>71.73</v>
      </c>
      <c r="P4" s="63">
        <v>87.010999999999996</v>
      </c>
      <c r="Q4" s="68">
        <f t="shared" ref="Q4:Q31" si="4">O4/J4</f>
        <v>1.633575936326476E-2</v>
      </c>
      <c r="R4" s="68">
        <f t="shared" ref="R4:R31" si="5">P4/J4</f>
        <v>1.9815847733961101E-2</v>
      </c>
      <c r="S4" s="69">
        <v>3.9E-2</v>
      </c>
      <c r="T4" s="70">
        <v>0.9</v>
      </c>
      <c r="U4" s="70">
        <v>0.86</v>
      </c>
      <c r="V4" s="71">
        <v>5.6399999999999999E-2</v>
      </c>
      <c r="W4" s="72" t="s">
        <v>67</v>
      </c>
      <c r="X4" s="128" t="s">
        <v>32</v>
      </c>
      <c r="Y4" s="72" t="s">
        <v>74</v>
      </c>
      <c r="Z4" s="72">
        <v>2004</v>
      </c>
      <c r="AA4" s="73">
        <v>45505</v>
      </c>
    </row>
    <row r="5" spans="1:27" ht="14.4" customHeight="1">
      <c r="A5" s="129">
        <f>1+A4</f>
        <v>2</v>
      </c>
      <c r="B5" s="75" t="s">
        <v>5</v>
      </c>
      <c r="C5" s="137">
        <v>45420</v>
      </c>
      <c r="D5" s="74" t="s">
        <v>287</v>
      </c>
      <c r="E5" s="76" t="s">
        <v>204</v>
      </c>
      <c r="F5" s="77">
        <v>11.54</v>
      </c>
      <c r="G5" s="78">
        <v>46.795000000000002</v>
      </c>
      <c r="H5" s="78">
        <f t="shared" si="0"/>
        <v>540.01429999999993</v>
      </c>
      <c r="I5" s="78">
        <v>181.3</v>
      </c>
      <c r="J5" s="78">
        <f>H5+I5</f>
        <v>721.3143</v>
      </c>
      <c r="K5" s="79">
        <v>27.68</v>
      </c>
      <c r="L5" s="65">
        <f t="shared" si="1"/>
        <v>1.3986135181975738</v>
      </c>
      <c r="M5" s="80">
        <f t="shared" si="2"/>
        <v>13.137736776919713</v>
      </c>
      <c r="N5" s="81">
        <f t="shared" si="3"/>
        <v>8.6231072696625191</v>
      </c>
      <c r="O5" s="78">
        <v>54.904000000000003</v>
      </c>
      <c r="P5" s="78">
        <v>83.649000000000001</v>
      </c>
      <c r="Q5" s="82">
        <f t="shared" si="4"/>
        <v>7.6116611025180012E-2</v>
      </c>
      <c r="R5" s="82">
        <f t="shared" si="5"/>
        <v>0.11596747770008164</v>
      </c>
      <c r="S5" s="83">
        <v>-0.12570000000000001</v>
      </c>
      <c r="T5" s="84">
        <v>0.36649999999999999</v>
      </c>
      <c r="U5" s="84">
        <v>0.18529999999999999</v>
      </c>
      <c r="V5" s="85">
        <v>8.8499999999999995E-2</v>
      </c>
      <c r="W5" s="86" t="s">
        <v>12</v>
      </c>
      <c r="X5" s="130" t="s">
        <v>58</v>
      </c>
      <c r="Y5" s="86" t="s">
        <v>76</v>
      </c>
      <c r="Z5" s="86">
        <v>1999</v>
      </c>
      <c r="AA5" s="87">
        <v>45504</v>
      </c>
    </row>
    <row r="6" spans="1:27" ht="14.4" customHeight="1">
      <c r="A6" s="129">
        <f t="shared" ref="A6:A69" si="6">1+A5</f>
        <v>3</v>
      </c>
      <c r="B6" s="75" t="s">
        <v>103</v>
      </c>
      <c r="C6" s="137">
        <v>45419</v>
      </c>
      <c r="D6" s="74" t="s">
        <v>287</v>
      </c>
      <c r="E6" s="86" t="s">
        <v>205</v>
      </c>
      <c r="F6" s="77">
        <v>70.790000000000006</v>
      </c>
      <c r="G6" s="78">
        <v>14.478581999999999</v>
      </c>
      <c r="H6" s="78">
        <f t="shared" si="0"/>
        <v>1024.9388197800001</v>
      </c>
      <c r="I6" s="78">
        <v>-703</v>
      </c>
      <c r="J6" s="78">
        <f t="shared" ref="J6:J13" si="7">H6-I6</f>
        <v>1727.9388197800001</v>
      </c>
      <c r="K6" s="79">
        <v>167.46</v>
      </c>
      <c r="L6" s="65">
        <f t="shared" si="1"/>
        <v>1.3655883599378442</v>
      </c>
      <c r="M6" s="80">
        <f t="shared" si="2"/>
        <v>9.9880856634682083</v>
      </c>
      <c r="N6" s="81">
        <f t="shared" si="3"/>
        <v>9.0944148409473691</v>
      </c>
      <c r="O6" s="78">
        <v>173</v>
      </c>
      <c r="P6" s="78">
        <v>190</v>
      </c>
      <c r="Q6" s="82">
        <f t="shared" si="4"/>
        <v>0.10011928548606033</v>
      </c>
      <c r="R6" s="82">
        <f t="shared" si="5"/>
        <v>0.10995759677659805</v>
      </c>
      <c r="S6" s="83">
        <v>1.5E-3</v>
      </c>
      <c r="T6" s="84">
        <v>0.36</v>
      </c>
      <c r="U6" s="84">
        <v>0.27</v>
      </c>
      <c r="V6" s="85">
        <v>0.08</v>
      </c>
      <c r="W6" s="86" t="s">
        <v>105</v>
      </c>
      <c r="X6" s="130" t="s">
        <v>104</v>
      </c>
      <c r="Y6" s="86" t="s">
        <v>106</v>
      </c>
      <c r="Z6" s="86">
        <v>1951</v>
      </c>
      <c r="AA6" s="87">
        <v>45504</v>
      </c>
    </row>
    <row r="7" spans="1:27" ht="14.4" customHeight="1">
      <c r="A7" s="129">
        <f t="shared" si="6"/>
        <v>4</v>
      </c>
      <c r="B7" s="75" t="s">
        <v>50</v>
      </c>
      <c r="C7" s="137">
        <v>45410</v>
      </c>
      <c r="D7" s="74" t="s">
        <v>287</v>
      </c>
      <c r="E7" s="86" t="s">
        <v>195</v>
      </c>
      <c r="F7" s="86">
        <v>64.19</v>
      </c>
      <c r="G7" s="78">
        <v>75.915210000000002</v>
      </c>
      <c r="H7" s="78">
        <f t="shared" si="0"/>
        <v>4872.9973299000003</v>
      </c>
      <c r="I7" s="78">
        <v>-1025</v>
      </c>
      <c r="J7" s="78">
        <f t="shared" si="7"/>
        <v>5897.9973299000003</v>
      </c>
      <c r="K7" s="79">
        <v>131.71</v>
      </c>
      <c r="L7" s="65">
        <f t="shared" si="1"/>
        <v>1.0518772394453966</v>
      </c>
      <c r="M7" s="80">
        <f t="shared" si="2"/>
        <v>10.030607703911565</v>
      </c>
      <c r="N7" s="81">
        <f t="shared" si="3"/>
        <v>9.5902395608130089</v>
      </c>
      <c r="O7" s="78">
        <v>588</v>
      </c>
      <c r="P7" s="78">
        <v>615</v>
      </c>
      <c r="Q7" s="82">
        <f t="shared" si="4"/>
        <v>9.9694856933746606E-2</v>
      </c>
      <c r="R7" s="82">
        <f t="shared" si="5"/>
        <v>0.10427268199703088</v>
      </c>
      <c r="S7" s="88">
        <v>0.06</v>
      </c>
      <c r="T7" s="89">
        <v>0.19</v>
      </c>
      <c r="U7" s="89">
        <v>0.11</v>
      </c>
      <c r="V7" s="90">
        <v>7.0000000000000007E-2</v>
      </c>
      <c r="W7" s="86" t="s">
        <v>46</v>
      </c>
      <c r="X7" s="130" t="s">
        <v>44</v>
      </c>
      <c r="Y7" s="86" t="s">
        <v>24</v>
      </c>
      <c r="Z7" s="86">
        <v>1957</v>
      </c>
      <c r="AA7" s="87">
        <v>45462</v>
      </c>
    </row>
    <row r="8" spans="1:27" ht="14.4" customHeight="1">
      <c r="A8" s="129">
        <f t="shared" si="6"/>
        <v>5</v>
      </c>
      <c r="B8" s="75" t="s">
        <v>45</v>
      </c>
      <c r="C8" s="137">
        <v>45411</v>
      </c>
      <c r="D8" s="74" t="s">
        <v>287</v>
      </c>
      <c r="E8" s="91" t="s">
        <v>196</v>
      </c>
      <c r="F8" s="77">
        <v>54.67</v>
      </c>
      <c r="G8" s="78">
        <v>44.97</v>
      </c>
      <c r="H8" s="78">
        <f t="shared" si="0"/>
        <v>2458.5099</v>
      </c>
      <c r="I8" s="78">
        <v>-161</v>
      </c>
      <c r="J8" s="78">
        <f t="shared" si="7"/>
        <v>2619.5099</v>
      </c>
      <c r="K8" s="79">
        <v>107.25</v>
      </c>
      <c r="L8" s="65">
        <f t="shared" si="1"/>
        <v>0.96177062374245459</v>
      </c>
      <c r="M8" s="80">
        <f t="shared" si="2"/>
        <v>7.9139271903323261</v>
      </c>
      <c r="N8" s="81">
        <f t="shared" si="3"/>
        <v>7.8663960960960964</v>
      </c>
      <c r="O8" s="78">
        <v>331</v>
      </c>
      <c r="P8" s="78">
        <v>333</v>
      </c>
      <c r="Q8" s="82">
        <f t="shared" si="4"/>
        <v>0.12635951480847621</v>
      </c>
      <c r="R8" s="82">
        <f t="shared" si="5"/>
        <v>0.12712301640852741</v>
      </c>
      <c r="S8" s="83">
        <v>8.5999999999999993E-2</v>
      </c>
      <c r="T8" s="89">
        <v>0.31</v>
      </c>
      <c r="U8" s="89">
        <v>0.22</v>
      </c>
      <c r="V8" s="90">
        <v>7.0000000000000007E-2</v>
      </c>
      <c r="W8" s="86" t="s">
        <v>46</v>
      </c>
      <c r="X8" s="130" t="s">
        <v>44</v>
      </c>
      <c r="Y8" s="86" t="s">
        <v>47</v>
      </c>
      <c r="Z8" s="86">
        <v>2006</v>
      </c>
      <c r="AA8" s="87">
        <v>45462</v>
      </c>
    </row>
    <row r="9" spans="1:27" ht="14.4" customHeight="1">
      <c r="A9" s="129">
        <f t="shared" si="6"/>
        <v>6</v>
      </c>
      <c r="B9" s="75" t="s">
        <v>183</v>
      </c>
      <c r="C9" s="137">
        <v>45429</v>
      </c>
      <c r="D9" s="74" t="s">
        <v>287</v>
      </c>
      <c r="E9" s="91" t="s">
        <v>254</v>
      </c>
      <c r="F9" s="77">
        <v>53.67</v>
      </c>
      <c r="G9" s="78">
        <v>1255.3729719999999</v>
      </c>
      <c r="H9" s="78">
        <f t="shared" si="0"/>
        <v>67375.867407240003</v>
      </c>
      <c r="I9" s="78">
        <v>-68703</v>
      </c>
      <c r="J9" s="78">
        <f t="shared" si="7"/>
        <v>136078.86740724</v>
      </c>
      <c r="K9" s="79">
        <v>99.04</v>
      </c>
      <c r="L9" s="65">
        <f t="shared" si="1"/>
        <v>0.84535122042109201</v>
      </c>
      <c r="M9" s="80">
        <f t="shared" si="2"/>
        <v>17.629079855841432</v>
      </c>
      <c r="N9" s="81">
        <f t="shared" si="3"/>
        <v>14.617989838569127</v>
      </c>
      <c r="O9" s="78">
        <v>7719</v>
      </c>
      <c r="P9" s="78">
        <v>9309</v>
      </c>
      <c r="Q9" s="82">
        <f t="shared" si="4"/>
        <v>5.6724458007866359E-2</v>
      </c>
      <c r="R9" s="82">
        <f t="shared" si="5"/>
        <v>6.840885860800984E-2</v>
      </c>
      <c r="S9" s="83">
        <v>5.8299999999999998E-2</v>
      </c>
      <c r="T9" s="84">
        <v>0.11</v>
      </c>
      <c r="U9" s="84">
        <v>3.7999999999999999E-2</v>
      </c>
      <c r="V9" s="85">
        <v>0.06</v>
      </c>
      <c r="W9" s="86" t="s">
        <v>187</v>
      </c>
      <c r="X9" s="130" t="s">
        <v>97</v>
      </c>
      <c r="Y9" s="86" t="s">
        <v>186</v>
      </c>
      <c r="Z9" s="86">
        <v>1963</v>
      </c>
      <c r="AA9" s="87">
        <v>45504</v>
      </c>
    </row>
    <row r="10" spans="1:27" ht="14.4" customHeight="1">
      <c r="A10" s="129">
        <f t="shared" si="6"/>
        <v>7</v>
      </c>
      <c r="B10" s="75" t="s">
        <v>176</v>
      </c>
      <c r="C10" s="137">
        <v>45427</v>
      </c>
      <c r="D10" s="74" t="s">
        <v>287</v>
      </c>
      <c r="E10" s="86" t="s">
        <v>210</v>
      </c>
      <c r="F10" s="77">
        <v>14.91</v>
      </c>
      <c r="G10" s="92">
        <v>127.855429</v>
      </c>
      <c r="H10" s="78">
        <f t="shared" si="0"/>
        <v>1906.32444639</v>
      </c>
      <c r="I10" s="78">
        <v>-924</v>
      </c>
      <c r="J10" s="78">
        <f t="shared" si="7"/>
        <v>2830.32444639</v>
      </c>
      <c r="K10" s="79">
        <v>25.98</v>
      </c>
      <c r="L10" s="65">
        <f t="shared" si="1"/>
        <v>0.74245472837022142</v>
      </c>
      <c r="M10" s="80">
        <f t="shared" si="2"/>
        <v>18.868829642600002</v>
      </c>
      <c r="N10" s="81">
        <f t="shared" si="3"/>
        <v>13.806460714097561</v>
      </c>
      <c r="O10" s="78">
        <v>150</v>
      </c>
      <c r="P10" s="78">
        <v>205</v>
      </c>
      <c r="Q10" s="82">
        <f t="shared" si="4"/>
        <v>5.2997457655895537E-2</v>
      </c>
      <c r="R10" s="82">
        <f t="shared" si="5"/>
        <v>7.2429858796390564E-2</v>
      </c>
      <c r="S10" s="83">
        <v>0.06</v>
      </c>
      <c r="T10" s="84">
        <v>0.81</v>
      </c>
      <c r="U10" s="84">
        <v>0.38</v>
      </c>
      <c r="V10" s="85">
        <v>7.0000000000000007E-2</v>
      </c>
      <c r="W10" s="86" t="s">
        <v>178</v>
      </c>
      <c r="X10" s="130" t="s">
        <v>152</v>
      </c>
      <c r="Y10" s="86" t="s">
        <v>177</v>
      </c>
      <c r="Z10" s="86">
        <v>2019</v>
      </c>
      <c r="AA10" s="87">
        <v>45509</v>
      </c>
    </row>
    <row r="11" spans="1:27" ht="14.4" customHeight="1" thickBot="1">
      <c r="A11" s="129">
        <f t="shared" si="6"/>
        <v>8</v>
      </c>
      <c r="B11" s="75" t="s">
        <v>305</v>
      </c>
      <c r="C11" s="137">
        <v>45443</v>
      </c>
      <c r="D11" s="74" t="s">
        <v>287</v>
      </c>
      <c r="E11" s="86" t="s">
        <v>306</v>
      </c>
      <c r="F11" s="86">
        <v>9.4</v>
      </c>
      <c r="G11" s="86">
        <v>3415</v>
      </c>
      <c r="H11" s="142">
        <f>F11*G11</f>
        <v>32101</v>
      </c>
      <c r="I11" s="78">
        <v>-75568</v>
      </c>
      <c r="J11" s="78">
        <f t="shared" si="7"/>
        <v>107669</v>
      </c>
      <c r="K11" s="99">
        <v>16.18</v>
      </c>
      <c r="L11" s="65">
        <f t="shared" si="1"/>
        <v>0.72127659574468073</v>
      </c>
      <c r="M11" s="80">
        <f t="shared" si="2"/>
        <v>14.120524590163935</v>
      </c>
      <c r="N11" s="81">
        <f t="shared" si="3"/>
        <v>13.128764784782344</v>
      </c>
      <c r="O11" s="78">
        <v>7625</v>
      </c>
      <c r="P11" s="78">
        <v>8201</v>
      </c>
      <c r="Q11" s="82">
        <f t="shared" si="4"/>
        <v>7.0818898661638915E-2</v>
      </c>
      <c r="R11" s="82">
        <f t="shared" si="5"/>
        <v>7.6168627924472224E-2</v>
      </c>
      <c r="S11" s="150">
        <v>1.0999999999999999E-2</v>
      </c>
      <c r="T11" s="84">
        <v>0.628</v>
      </c>
      <c r="U11" s="84">
        <v>1.62</v>
      </c>
      <c r="V11" s="85">
        <v>0.08</v>
      </c>
      <c r="W11" s="86" t="s">
        <v>307</v>
      </c>
      <c r="X11" s="130" t="s">
        <v>32</v>
      </c>
      <c r="Y11" s="130" t="s">
        <v>308</v>
      </c>
      <c r="Z11" s="86">
        <v>2002</v>
      </c>
      <c r="AA11" s="87"/>
    </row>
    <row r="12" spans="1:27" ht="14.4" customHeight="1" thickBot="1">
      <c r="A12" s="129">
        <f t="shared" si="6"/>
        <v>9</v>
      </c>
      <c r="B12" s="75" t="s">
        <v>56</v>
      </c>
      <c r="C12" s="137">
        <v>45415</v>
      </c>
      <c r="D12" s="74" t="s">
        <v>287</v>
      </c>
      <c r="E12" s="86" t="s">
        <v>197</v>
      </c>
      <c r="F12" s="77">
        <v>114.8</v>
      </c>
      <c r="G12" s="78">
        <v>213.54599999999999</v>
      </c>
      <c r="H12" s="78">
        <f t="shared" ref="H12:H23" si="8">G12*F12</f>
        <v>24515.0808</v>
      </c>
      <c r="I12" s="78">
        <v>-654.90200000000004</v>
      </c>
      <c r="J12" s="78">
        <f t="shared" si="7"/>
        <v>25169.982799999998</v>
      </c>
      <c r="K12" s="79">
        <v>189.28</v>
      </c>
      <c r="L12" s="65">
        <f t="shared" si="1"/>
        <v>0.64878048780487818</v>
      </c>
      <c r="M12" s="80">
        <f t="shared" si="2"/>
        <v>8.4733693970774411</v>
      </c>
      <c r="N12" s="81">
        <f t="shared" si="3"/>
        <v>8.0564182682689882</v>
      </c>
      <c r="O12" s="78">
        <v>2970.4810000000002</v>
      </c>
      <c r="P12" s="78">
        <v>3124.2150000000001</v>
      </c>
      <c r="Q12" s="82">
        <f t="shared" si="4"/>
        <v>0.11801680690858479</v>
      </c>
      <c r="R12" s="82">
        <f t="shared" si="5"/>
        <v>0.12412463786030081</v>
      </c>
      <c r="S12" s="83">
        <v>0.106</v>
      </c>
      <c r="T12" s="84">
        <v>0.3</v>
      </c>
      <c r="U12" s="93">
        <v>0.22</v>
      </c>
      <c r="V12" s="94">
        <v>8.9499999999999996E-2</v>
      </c>
      <c r="W12" s="86" t="s">
        <v>46</v>
      </c>
      <c r="X12" s="128" t="s">
        <v>44</v>
      </c>
      <c r="Y12" s="86" t="s">
        <v>57</v>
      </c>
      <c r="Z12" s="86">
        <v>1950</v>
      </c>
      <c r="AA12" s="87">
        <v>45496</v>
      </c>
    </row>
    <row r="13" spans="1:27" ht="14.4" customHeight="1">
      <c r="A13" s="129">
        <f t="shared" si="6"/>
        <v>10</v>
      </c>
      <c r="B13" s="75" t="s">
        <v>191</v>
      </c>
      <c r="C13" s="137">
        <v>45432</v>
      </c>
      <c r="D13" s="74" t="s">
        <v>287</v>
      </c>
      <c r="E13" s="86" t="s">
        <v>260</v>
      </c>
      <c r="F13" s="86">
        <v>23.2</v>
      </c>
      <c r="G13" s="78">
        <v>1809</v>
      </c>
      <c r="H13" s="78">
        <f t="shared" si="8"/>
        <v>41968.799999999996</v>
      </c>
      <c r="I13" s="78">
        <v>-117502</v>
      </c>
      <c r="J13" s="78">
        <f t="shared" si="7"/>
        <v>159470.79999999999</v>
      </c>
      <c r="K13" s="79">
        <v>37.880000000000003</v>
      </c>
      <c r="L13" s="65">
        <f t="shared" si="1"/>
        <v>0.63275862068965538</v>
      </c>
      <c r="M13" s="80">
        <f t="shared" si="2"/>
        <v>24.413778322106552</v>
      </c>
      <c r="N13" s="81">
        <f t="shared" si="3"/>
        <v>16.939749309538982</v>
      </c>
      <c r="O13" s="78">
        <v>6532</v>
      </c>
      <c r="P13" s="78">
        <v>9414</v>
      </c>
      <c r="Q13" s="82">
        <f t="shared" si="4"/>
        <v>4.096047677693973E-2</v>
      </c>
      <c r="R13" s="82">
        <f t="shared" si="5"/>
        <v>5.9032750823348232E-2</v>
      </c>
      <c r="S13" s="83">
        <v>0.08</v>
      </c>
      <c r="T13" s="84">
        <v>0.73</v>
      </c>
      <c r="U13" s="70">
        <v>0.67</v>
      </c>
      <c r="V13" s="85">
        <v>0.08</v>
      </c>
      <c r="W13" s="86" t="s">
        <v>193</v>
      </c>
      <c r="X13" s="130" t="s">
        <v>32</v>
      </c>
      <c r="Y13" s="130" t="s">
        <v>308</v>
      </c>
      <c r="Z13" s="86"/>
      <c r="AA13" s="87"/>
    </row>
    <row r="14" spans="1:27" ht="14.4" customHeight="1">
      <c r="A14" s="129">
        <f t="shared" si="6"/>
        <v>11</v>
      </c>
      <c r="B14" s="75" t="s">
        <v>109</v>
      </c>
      <c r="C14" s="137">
        <v>45417</v>
      </c>
      <c r="D14" s="74" t="s">
        <v>287</v>
      </c>
      <c r="E14" s="95" t="s">
        <v>200</v>
      </c>
      <c r="F14" s="77">
        <v>52.37</v>
      </c>
      <c r="G14" s="78">
        <v>73.705342999999999</v>
      </c>
      <c r="H14" s="78">
        <f t="shared" si="8"/>
        <v>3859.9488129099996</v>
      </c>
      <c r="I14" s="78">
        <v>89</v>
      </c>
      <c r="J14" s="78">
        <f>H14+I14</f>
        <v>3948.9488129099996</v>
      </c>
      <c r="K14" s="79">
        <v>83.72</v>
      </c>
      <c r="L14" s="65">
        <f t="shared" si="1"/>
        <v>0.59862516708038949</v>
      </c>
      <c r="M14" s="80">
        <f t="shared" si="2"/>
        <v>15.072323713396944</v>
      </c>
      <c r="N14" s="81">
        <f t="shared" si="3"/>
        <v>9.5385237026811591</v>
      </c>
      <c r="O14" s="78">
        <v>262</v>
      </c>
      <c r="P14" s="78">
        <v>414</v>
      </c>
      <c r="Q14" s="82">
        <f t="shared" si="4"/>
        <v>6.6346770346443387E-2</v>
      </c>
      <c r="R14" s="82">
        <f t="shared" si="5"/>
        <v>0.10483802642529605</v>
      </c>
      <c r="S14" s="83">
        <v>0.08</v>
      </c>
      <c r="T14" s="84">
        <v>0.39</v>
      </c>
      <c r="U14" s="84">
        <v>0.22</v>
      </c>
      <c r="V14" s="85">
        <v>0.08</v>
      </c>
      <c r="W14" s="86" t="s">
        <v>105</v>
      </c>
      <c r="X14" s="130" t="s">
        <v>104</v>
      </c>
      <c r="Y14" s="86" t="s">
        <v>108</v>
      </c>
      <c r="Z14" s="86">
        <v>2005</v>
      </c>
      <c r="AA14" s="87">
        <v>45490</v>
      </c>
    </row>
    <row r="15" spans="1:27" ht="14.4" customHeight="1">
      <c r="A15" s="129">
        <f t="shared" si="6"/>
        <v>12</v>
      </c>
      <c r="B15" s="75" t="s">
        <v>182</v>
      </c>
      <c r="C15" s="137">
        <v>45429</v>
      </c>
      <c r="D15" s="74" t="s">
        <v>290</v>
      </c>
      <c r="E15" s="86" t="s">
        <v>207</v>
      </c>
      <c r="F15" s="77">
        <v>379.1</v>
      </c>
      <c r="G15" s="92">
        <v>47.935023999999999</v>
      </c>
      <c r="H15" s="78">
        <f t="shared" si="8"/>
        <v>18172.167598399999</v>
      </c>
      <c r="I15" s="78">
        <v>-1144</v>
      </c>
      <c r="J15" s="78">
        <f t="shared" ref="J15:J21" si="9">H15-I15</f>
        <v>19316.167598399999</v>
      </c>
      <c r="K15" s="79">
        <v>537.38</v>
      </c>
      <c r="L15" s="65">
        <f t="shared" si="1"/>
        <v>0.41751516750197837</v>
      </c>
      <c r="M15" s="80">
        <f t="shared" si="2"/>
        <v>13.876557182758621</v>
      </c>
      <c r="N15" s="81">
        <f t="shared" si="3"/>
        <v>13.033851280971659</v>
      </c>
      <c r="O15" s="78">
        <v>1392</v>
      </c>
      <c r="P15" s="78">
        <v>1482</v>
      </c>
      <c r="Q15" s="82">
        <f t="shared" si="4"/>
        <v>7.2063984375208182E-2</v>
      </c>
      <c r="R15" s="82">
        <f t="shared" si="5"/>
        <v>7.6723293709812151E-2</v>
      </c>
      <c r="S15" s="83">
        <v>5.3999999999999999E-2</v>
      </c>
      <c r="T15" s="84">
        <v>0.39</v>
      </c>
      <c r="U15" s="84">
        <v>0.15</v>
      </c>
      <c r="V15" s="85">
        <v>7.0000000000000007E-2</v>
      </c>
      <c r="W15" s="86" t="s">
        <v>184</v>
      </c>
      <c r="X15" s="130" t="s">
        <v>97</v>
      </c>
      <c r="Y15" s="86" t="s">
        <v>185</v>
      </c>
      <c r="Z15" s="86">
        <v>2016</v>
      </c>
      <c r="AA15" s="87">
        <v>45442</v>
      </c>
    </row>
    <row r="16" spans="1:27" ht="14.4" customHeight="1">
      <c r="A16" s="129">
        <f t="shared" si="6"/>
        <v>13</v>
      </c>
      <c r="B16" s="75" t="s">
        <v>54</v>
      </c>
      <c r="C16" s="137">
        <v>45408</v>
      </c>
      <c r="D16" s="74" t="s">
        <v>289</v>
      </c>
      <c r="E16" s="86" t="s">
        <v>201</v>
      </c>
      <c r="F16" s="77">
        <v>119.3</v>
      </c>
      <c r="G16" s="78">
        <v>112.336</v>
      </c>
      <c r="H16" s="78">
        <f t="shared" si="8"/>
        <v>13401.684799999999</v>
      </c>
      <c r="I16" s="78">
        <v>-1968.9639999999999</v>
      </c>
      <c r="J16" s="78">
        <f t="shared" si="9"/>
        <v>15370.648799999999</v>
      </c>
      <c r="K16" s="79">
        <v>167.13</v>
      </c>
      <c r="L16" s="65">
        <f t="shared" si="1"/>
        <v>0.40092204526404029</v>
      </c>
      <c r="M16" s="80">
        <f t="shared" si="2"/>
        <v>10.435678874379283</v>
      </c>
      <c r="N16" s="81">
        <f t="shared" si="3"/>
        <v>10.141639669622155</v>
      </c>
      <c r="O16" s="78">
        <v>1472.894</v>
      </c>
      <c r="P16" s="78">
        <v>1515.598</v>
      </c>
      <c r="Q16" s="82">
        <f t="shared" si="4"/>
        <v>9.5825102711344243E-2</v>
      </c>
      <c r="R16" s="82">
        <f t="shared" si="5"/>
        <v>9.860338491371945E-2</v>
      </c>
      <c r="S16" s="88">
        <v>8.1900000000000001E-2</v>
      </c>
      <c r="T16" s="84">
        <v>0.28000000000000003</v>
      </c>
      <c r="U16" s="84">
        <v>0.18</v>
      </c>
      <c r="V16" s="85">
        <v>8.5699999999999998E-2</v>
      </c>
      <c r="W16" s="86" t="s">
        <v>46</v>
      </c>
      <c r="X16" s="128" t="s">
        <v>44</v>
      </c>
      <c r="Y16" s="86" t="s">
        <v>55</v>
      </c>
      <c r="Z16" s="86">
        <v>1967</v>
      </c>
      <c r="AA16" s="87">
        <v>45524</v>
      </c>
    </row>
    <row r="17" spans="1:27" ht="14.4" customHeight="1">
      <c r="A17" s="129">
        <f t="shared" si="6"/>
        <v>14</v>
      </c>
      <c r="B17" s="75" t="s">
        <v>81</v>
      </c>
      <c r="C17" s="137">
        <v>45412</v>
      </c>
      <c r="D17" s="74" t="s">
        <v>287</v>
      </c>
      <c r="E17" s="95" t="s">
        <v>248</v>
      </c>
      <c r="F17" s="77">
        <v>131</v>
      </c>
      <c r="G17" s="78">
        <v>1525</v>
      </c>
      <c r="H17" s="78">
        <f t="shared" si="8"/>
        <v>199775</v>
      </c>
      <c r="I17" s="78">
        <v>-165764</v>
      </c>
      <c r="J17" s="78">
        <f t="shared" si="9"/>
        <v>365539</v>
      </c>
      <c r="K17" s="79">
        <v>182.43</v>
      </c>
      <c r="L17" s="65">
        <f t="shared" si="1"/>
        <v>0.39259541984732826</v>
      </c>
      <c r="M17" s="80">
        <f t="shared" si="2"/>
        <v>14.206723668869024</v>
      </c>
      <c r="N17" s="81">
        <f t="shared" si="3"/>
        <v>12.868372878969232</v>
      </c>
      <c r="O17" s="78">
        <v>25730</v>
      </c>
      <c r="P17" s="78">
        <v>28406</v>
      </c>
      <c r="Q17" s="82">
        <f t="shared" si="4"/>
        <v>7.03892060765062E-2</v>
      </c>
      <c r="R17" s="82">
        <f t="shared" si="5"/>
        <v>7.7709902363359312E-2</v>
      </c>
      <c r="S17" s="83">
        <v>0.21</v>
      </c>
      <c r="T17" s="84">
        <v>0.39</v>
      </c>
      <c r="U17" s="84">
        <v>0.39</v>
      </c>
      <c r="V17" s="85">
        <v>0.08</v>
      </c>
      <c r="W17" s="86" t="s">
        <v>36</v>
      </c>
      <c r="X17" s="130" t="s">
        <v>32</v>
      </c>
      <c r="Y17" s="130" t="s">
        <v>308</v>
      </c>
      <c r="Z17" s="86">
        <v>2008</v>
      </c>
      <c r="AA17" s="87">
        <v>45504</v>
      </c>
    </row>
    <row r="18" spans="1:27" ht="14.4" customHeight="1">
      <c r="A18" s="129">
        <f t="shared" si="6"/>
        <v>15</v>
      </c>
      <c r="B18" s="75" t="s">
        <v>48</v>
      </c>
      <c r="C18" s="137">
        <v>45414</v>
      </c>
      <c r="D18" s="74" t="s">
        <v>287</v>
      </c>
      <c r="E18" s="96" t="s">
        <v>208</v>
      </c>
      <c r="F18" s="86">
        <v>28.25</v>
      </c>
      <c r="G18" s="78">
        <v>93.728229999999996</v>
      </c>
      <c r="H18" s="78">
        <f t="shared" si="8"/>
        <v>2647.8224974999998</v>
      </c>
      <c r="I18" s="78">
        <v>-786</v>
      </c>
      <c r="J18" s="78">
        <f t="shared" si="9"/>
        <v>3433.8224974999998</v>
      </c>
      <c r="K18" s="79">
        <v>37.700000000000003</v>
      </c>
      <c r="L18" s="65">
        <f t="shared" si="1"/>
        <v>0.33451327433628331</v>
      </c>
      <c r="M18" s="80">
        <f t="shared" si="2"/>
        <v>11.22164214869281</v>
      </c>
      <c r="N18" s="81">
        <f t="shared" si="3"/>
        <v>9.4335782898351646</v>
      </c>
      <c r="O18" s="78">
        <v>306</v>
      </c>
      <c r="P18" s="78">
        <v>364</v>
      </c>
      <c r="Q18" s="82">
        <f t="shared" si="4"/>
        <v>8.9113517143877941E-2</v>
      </c>
      <c r="R18" s="82">
        <f t="shared" si="5"/>
        <v>0.1060043145110182</v>
      </c>
      <c r="S18" s="88">
        <v>9.9000000000000005E-2</v>
      </c>
      <c r="T18" s="89">
        <v>0.19</v>
      </c>
      <c r="U18" s="89">
        <v>0.11</v>
      </c>
      <c r="V18" s="90">
        <v>8.5300000000000001E-2</v>
      </c>
      <c r="W18" s="86" t="s">
        <v>46</v>
      </c>
      <c r="X18" s="128" t="s">
        <v>44</v>
      </c>
      <c r="Y18" s="86" t="s">
        <v>49</v>
      </c>
      <c r="Z18" s="86">
        <v>2008</v>
      </c>
      <c r="AA18" s="87">
        <v>45505</v>
      </c>
    </row>
    <row r="19" spans="1:27" ht="14.4" customHeight="1">
      <c r="A19" s="129">
        <f t="shared" si="6"/>
        <v>16</v>
      </c>
      <c r="B19" s="75" t="s">
        <v>154</v>
      </c>
      <c r="C19" s="137">
        <v>45412</v>
      </c>
      <c r="D19" s="74" t="s">
        <v>287</v>
      </c>
      <c r="E19" s="86" t="s">
        <v>209</v>
      </c>
      <c r="F19" s="77">
        <v>62.32</v>
      </c>
      <c r="G19" s="78">
        <v>1071.742</v>
      </c>
      <c r="H19" s="78">
        <f t="shared" si="8"/>
        <v>66790.961439999999</v>
      </c>
      <c r="I19" s="78">
        <v>4384</v>
      </c>
      <c r="J19" s="78">
        <f t="shared" si="9"/>
        <v>62406.961439999999</v>
      </c>
      <c r="K19" s="79">
        <v>74.98</v>
      </c>
      <c r="L19" s="65">
        <f t="shared" si="1"/>
        <v>0.20314505776636715</v>
      </c>
      <c r="M19" s="80">
        <f t="shared" si="2"/>
        <v>13.6707473033954</v>
      </c>
      <c r="N19" s="81">
        <f t="shared" si="3"/>
        <v>12.942132194110327</v>
      </c>
      <c r="O19" s="78">
        <v>4565</v>
      </c>
      <c r="P19" s="78">
        <v>4822</v>
      </c>
      <c r="Q19" s="82">
        <f t="shared" si="4"/>
        <v>7.3148890679270342E-2</v>
      </c>
      <c r="R19" s="82">
        <f t="shared" si="5"/>
        <v>7.7267020997906166E-2</v>
      </c>
      <c r="S19" s="88">
        <v>7.0000000000000007E-2</v>
      </c>
      <c r="T19" s="89">
        <v>0.4</v>
      </c>
      <c r="U19" s="89">
        <v>0.17</v>
      </c>
      <c r="V19" s="90">
        <v>8.5000000000000006E-2</v>
      </c>
      <c r="W19" s="86" t="s">
        <v>155</v>
      </c>
      <c r="X19" s="130" t="s">
        <v>32</v>
      </c>
      <c r="Y19" s="86" t="s">
        <v>53</v>
      </c>
      <c r="Z19" s="86">
        <v>1998</v>
      </c>
      <c r="AA19" s="87">
        <v>45505</v>
      </c>
    </row>
    <row r="20" spans="1:27" ht="14.4" customHeight="1">
      <c r="A20" s="129">
        <f t="shared" si="6"/>
        <v>17</v>
      </c>
      <c r="B20" s="75" t="s">
        <v>30</v>
      </c>
      <c r="C20" s="137">
        <v>45424</v>
      </c>
      <c r="D20" s="74" t="s">
        <v>288</v>
      </c>
      <c r="E20" s="86" t="s">
        <v>263</v>
      </c>
      <c r="F20" s="86">
        <v>75.25</v>
      </c>
      <c r="G20" s="78">
        <v>497.83</v>
      </c>
      <c r="H20" s="78">
        <f t="shared" si="8"/>
        <v>37461.707499999997</v>
      </c>
      <c r="I20" s="78">
        <v>-11731</v>
      </c>
      <c r="J20" s="78">
        <f t="shared" si="9"/>
        <v>49192.707499999997</v>
      </c>
      <c r="K20" s="79">
        <v>83.97</v>
      </c>
      <c r="L20" s="65">
        <f t="shared" si="1"/>
        <v>0.11588039867109634</v>
      </c>
      <c r="M20" s="80">
        <f t="shared" si="2"/>
        <v>27.103420110192836</v>
      </c>
      <c r="N20" s="81">
        <f t="shared" si="3"/>
        <v>24.732381850175965</v>
      </c>
      <c r="O20" s="78">
        <v>1815</v>
      </c>
      <c r="P20" s="78">
        <v>1989</v>
      </c>
      <c r="Q20" s="82">
        <f t="shared" si="4"/>
        <v>3.6895712641960197E-2</v>
      </c>
      <c r="R20" s="82">
        <f t="shared" si="5"/>
        <v>4.0432822283668776E-2</v>
      </c>
      <c r="S20" s="83">
        <v>3.3300000000000003E-2</v>
      </c>
      <c r="T20" s="84">
        <v>0.18</v>
      </c>
      <c r="U20" s="84">
        <v>0.04</v>
      </c>
      <c r="V20" s="85">
        <v>0.06</v>
      </c>
      <c r="W20" s="86" t="s">
        <v>21</v>
      </c>
      <c r="X20" s="130" t="s">
        <v>15</v>
      </c>
      <c r="Y20" s="86" t="s">
        <v>31</v>
      </c>
      <c r="Z20" s="86">
        <v>1969</v>
      </c>
      <c r="AA20" s="87">
        <v>45510</v>
      </c>
    </row>
    <row r="21" spans="1:27" ht="14.4" customHeight="1">
      <c r="A21" s="129">
        <f t="shared" si="6"/>
        <v>18</v>
      </c>
      <c r="B21" s="97" t="s">
        <v>142</v>
      </c>
      <c r="C21" s="137">
        <v>45406</v>
      </c>
      <c r="D21" s="74" t="s">
        <v>287</v>
      </c>
      <c r="E21" s="78" t="s">
        <v>199</v>
      </c>
      <c r="F21" s="98">
        <v>475.97</v>
      </c>
      <c r="G21" s="78">
        <f>2200.048+349.356</f>
        <v>2549.4039999999995</v>
      </c>
      <c r="H21" s="78">
        <f t="shared" si="8"/>
        <v>1213439.8218799999</v>
      </c>
      <c r="I21" s="78">
        <v>53159</v>
      </c>
      <c r="J21" s="78">
        <f t="shared" si="9"/>
        <v>1160280.8218799999</v>
      </c>
      <c r="K21" s="79">
        <v>530.22</v>
      </c>
      <c r="L21" s="65">
        <f t="shared" si="1"/>
        <v>0.11397777170830103</v>
      </c>
      <c r="M21" s="80">
        <f t="shared" si="2"/>
        <v>21.395158154561042</v>
      </c>
      <c r="N21" s="81">
        <f t="shared" si="3"/>
        <v>19.882121078172659</v>
      </c>
      <c r="O21" s="78">
        <v>54231</v>
      </c>
      <c r="P21" s="78">
        <v>58358</v>
      </c>
      <c r="Q21" s="82">
        <f t="shared" si="4"/>
        <v>4.6739546993571482E-2</v>
      </c>
      <c r="R21" s="82">
        <f t="shared" si="5"/>
        <v>5.0296444532662951E-2</v>
      </c>
      <c r="S21" s="83">
        <v>0.34300000000000003</v>
      </c>
      <c r="T21" s="84"/>
      <c r="U21" s="84"/>
      <c r="V21" s="85"/>
      <c r="W21" s="78" t="s">
        <v>143</v>
      </c>
      <c r="X21" s="130" t="s">
        <v>58</v>
      </c>
      <c r="Y21" s="78"/>
      <c r="Z21" s="78"/>
      <c r="AA21" s="87">
        <v>45497</v>
      </c>
    </row>
    <row r="22" spans="1:27" ht="14.4" customHeight="1">
      <c r="A22" s="129">
        <f t="shared" si="6"/>
        <v>19</v>
      </c>
      <c r="B22" s="130" t="s">
        <v>78</v>
      </c>
      <c r="C22" s="137">
        <v>45436</v>
      </c>
      <c r="D22" s="74" t="s">
        <v>287</v>
      </c>
      <c r="E22" s="95" t="s">
        <v>198</v>
      </c>
      <c r="F22" s="77">
        <v>0.52</v>
      </c>
      <c r="G22" s="78">
        <v>1955.9796060000001</v>
      </c>
      <c r="H22" s="78">
        <f t="shared" si="8"/>
        <v>1017.10939512</v>
      </c>
      <c r="I22" s="78">
        <v>32.277000000000001</v>
      </c>
      <c r="J22" s="78">
        <f>H22+I22</f>
        <v>1049.3863951200001</v>
      </c>
      <c r="K22" s="79">
        <v>0.56999999999999995</v>
      </c>
      <c r="L22" s="65">
        <f t="shared" si="1"/>
        <v>9.6153846153846034E-2</v>
      </c>
      <c r="M22" s="80">
        <f t="shared" si="2"/>
        <v>9.0464344406896551</v>
      </c>
      <c r="N22" s="81">
        <f t="shared" si="3"/>
        <v>15.432152869411766</v>
      </c>
      <c r="O22" s="78">
        <v>116</v>
      </c>
      <c r="P22" s="78">
        <v>68</v>
      </c>
      <c r="Q22" s="82">
        <f t="shared" si="4"/>
        <v>0.11054078892144881</v>
      </c>
      <c r="R22" s="82">
        <f t="shared" si="5"/>
        <v>6.4799772816021714E-2</v>
      </c>
      <c r="S22" s="83">
        <v>0.12</v>
      </c>
      <c r="T22" s="84">
        <v>0.23</v>
      </c>
      <c r="U22" s="84">
        <v>0.18</v>
      </c>
      <c r="V22" s="85">
        <v>6.9599999999999995E-2</v>
      </c>
      <c r="W22" s="86" t="s">
        <v>77</v>
      </c>
      <c r="X22" s="130" t="s">
        <v>69</v>
      </c>
      <c r="Y22" s="130" t="s">
        <v>308</v>
      </c>
      <c r="Z22" s="86">
        <v>2004</v>
      </c>
      <c r="AA22" s="87">
        <v>45435</v>
      </c>
    </row>
    <row r="23" spans="1:27" ht="14.4" customHeight="1">
      <c r="A23" s="129">
        <f t="shared" si="6"/>
        <v>20</v>
      </c>
      <c r="B23" s="75" t="s">
        <v>63</v>
      </c>
      <c r="C23" s="137">
        <v>45416</v>
      </c>
      <c r="D23" s="74" t="s">
        <v>290</v>
      </c>
      <c r="E23" s="86" t="s">
        <v>226</v>
      </c>
      <c r="F23" s="86">
        <v>123.26</v>
      </c>
      <c r="G23" s="78">
        <v>332.54</v>
      </c>
      <c r="H23" s="78">
        <f t="shared" si="8"/>
        <v>40988.880400000002</v>
      </c>
      <c r="I23" s="78">
        <v>1681</v>
      </c>
      <c r="J23" s="78">
        <f>H23+I23</f>
        <v>42669.880400000002</v>
      </c>
      <c r="K23" s="79">
        <v>133.99</v>
      </c>
      <c r="L23" s="65">
        <f t="shared" si="1"/>
        <v>8.7051760506247078E-2</v>
      </c>
      <c r="M23" s="80">
        <f t="shared" si="2"/>
        <v>656.45969846153844</v>
      </c>
      <c r="N23" s="81">
        <f t="shared" si="3"/>
        <v>371.04243826086957</v>
      </c>
      <c r="O23" s="78">
        <v>65</v>
      </c>
      <c r="P23" s="78">
        <v>115</v>
      </c>
      <c r="Q23" s="82">
        <f t="shared" si="4"/>
        <v>1.5233227604734508E-3</v>
      </c>
      <c r="R23" s="82">
        <f t="shared" si="5"/>
        <v>2.6951094992991825E-3</v>
      </c>
      <c r="S23" s="83">
        <v>0.22</v>
      </c>
      <c r="T23" s="84">
        <v>0.81</v>
      </c>
      <c r="U23" s="84">
        <v>-0.02</v>
      </c>
      <c r="V23" s="85">
        <v>7.4999999999999997E-2</v>
      </c>
      <c r="W23" s="86" t="s">
        <v>59</v>
      </c>
      <c r="X23" s="130" t="s">
        <v>58</v>
      </c>
      <c r="Y23" s="86" t="s">
        <v>64</v>
      </c>
      <c r="Z23" s="86">
        <v>2010</v>
      </c>
      <c r="AA23" s="87">
        <v>45504</v>
      </c>
    </row>
    <row r="24" spans="1:27" ht="14.4" customHeight="1">
      <c r="A24" s="129">
        <f t="shared" si="6"/>
        <v>21</v>
      </c>
      <c r="B24" s="130" t="s">
        <v>302</v>
      </c>
      <c r="C24" s="137">
        <v>45448</v>
      </c>
      <c r="D24" s="74" t="s">
        <v>287</v>
      </c>
      <c r="E24" s="86" t="s">
        <v>303</v>
      </c>
      <c r="F24" s="77">
        <v>0.61</v>
      </c>
      <c r="G24" s="78">
        <v>1845.9397489999999</v>
      </c>
      <c r="H24" s="142">
        <f>F24*G24</f>
        <v>1126.0232468899999</v>
      </c>
      <c r="I24" s="78">
        <v>-222</v>
      </c>
      <c r="J24" s="78">
        <f t="shared" ref="J24:J31" si="10">H24-I24</f>
        <v>1348.0232468899999</v>
      </c>
      <c r="K24" s="99">
        <v>0.66</v>
      </c>
      <c r="L24" s="65">
        <f t="shared" si="1"/>
        <v>8.1967213114754189E-2</v>
      </c>
      <c r="M24" s="80">
        <f t="shared" si="2"/>
        <v>20.706644243406398</v>
      </c>
      <c r="N24" s="81">
        <f t="shared" si="3"/>
        <v>16.599840492691516</v>
      </c>
      <c r="O24" s="78">
        <v>65.100999999999999</v>
      </c>
      <c r="P24" s="78">
        <v>81.206999999999994</v>
      </c>
      <c r="Q24" s="82">
        <f t="shared" si="4"/>
        <v>4.8293677538717036E-2</v>
      </c>
      <c r="R24" s="82">
        <f t="shared" si="5"/>
        <v>6.0241542708815446E-2</v>
      </c>
      <c r="S24" s="152">
        <v>-0.19</v>
      </c>
      <c r="T24" s="84">
        <v>0.54</v>
      </c>
      <c r="U24" s="84">
        <v>0.24</v>
      </c>
      <c r="V24" s="85">
        <v>0.09</v>
      </c>
      <c r="W24" s="86" t="s">
        <v>304</v>
      </c>
      <c r="X24" s="130" t="s">
        <v>140</v>
      </c>
      <c r="Y24" s="130" t="s">
        <v>308</v>
      </c>
      <c r="Z24" s="86">
        <v>1957</v>
      </c>
      <c r="AA24" s="87">
        <v>45533</v>
      </c>
    </row>
    <row r="25" spans="1:27" ht="14.4" customHeight="1">
      <c r="A25" s="129">
        <f t="shared" si="6"/>
        <v>22</v>
      </c>
      <c r="B25" s="75" t="s">
        <v>28</v>
      </c>
      <c r="C25" s="137">
        <v>45424</v>
      </c>
      <c r="D25" s="74" t="s">
        <v>287</v>
      </c>
      <c r="E25" s="86" t="s">
        <v>262</v>
      </c>
      <c r="F25" s="86">
        <v>54.68</v>
      </c>
      <c r="G25" s="78">
        <v>245.86699200000001</v>
      </c>
      <c r="H25" s="78">
        <f t="shared" ref="H25:H43" si="11">G25*F25</f>
        <v>13444.00712256</v>
      </c>
      <c r="I25" s="78">
        <v>-4434</v>
      </c>
      <c r="J25" s="78">
        <f t="shared" si="10"/>
        <v>17878.00712256</v>
      </c>
      <c r="K25" s="79">
        <v>54.35</v>
      </c>
      <c r="L25" s="65">
        <f t="shared" si="1"/>
        <v>-6.0351133869787077E-3</v>
      </c>
      <c r="M25" s="80">
        <f t="shared" si="2"/>
        <v>36.710486904640661</v>
      </c>
      <c r="N25" s="81">
        <f t="shared" si="3"/>
        <v>31.925012718857143</v>
      </c>
      <c r="O25" s="78">
        <v>487</v>
      </c>
      <c r="P25" s="78">
        <v>560</v>
      </c>
      <c r="Q25" s="82">
        <f t="shared" si="4"/>
        <v>2.7240172613280912E-2</v>
      </c>
      <c r="R25" s="82">
        <f t="shared" si="5"/>
        <v>3.1323401772971889E-2</v>
      </c>
      <c r="S25" s="83">
        <v>6.5600000000000006E-2</v>
      </c>
      <c r="T25" s="84">
        <v>0.16700000000000001</v>
      </c>
      <c r="U25" s="84">
        <v>1.7999999999999999E-2</v>
      </c>
      <c r="V25" s="85">
        <v>0.06</v>
      </c>
      <c r="W25" s="86" t="s">
        <v>21</v>
      </c>
      <c r="X25" s="130" t="s">
        <v>15</v>
      </c>
      <c r="Y25" s="86" t="s">
        <v>29</v>
      </c>
      <c r="Z25" s="86">
        <v>2007</v>
      </c>
      <c r="AA25" s="87">
        <v>45510</v>
      </c>
    </row>
    <row r="26" spans="1:27" ht="14.4" customHeight="1">
      <c r="A26" s="129">
        <f t="shared" si="6"/>
        <v>23</v>
      </c>
      <c r="B26" s="75" t="s">
        <v>129</v>
      </c>
      <c r="C26" s="137">
        <v>45404</v>
      </c>
      <c r="D26" s="74" t="s">
        <v>288</v>
      </c>
      <c r="E26" s="86" t="s">
        <v>221</v>
      </c>
      <c r="F26" s="77">
        <v>428.42</v>
      </c>
      <c r="G26" s="78">
        <v>7432.3057939999999</v>
      </c>
      <c r="H26" s="78">
        <f t="shared" si="11"/>
        <v>3184148.4482654799</v>
      </c>
      <c r="I26" s="78">
        <v>29386</v>
      </c>
      <c r="J26" s="78">
        <f t="shared" si="10"/>
        <v>3154762.4482654799</v>
      </c>
      <c r="K26" s="79">
        <v>419.97</v>
      </c>
      <c r="L26" s="65">
        <f t="shared" si="1"/>
        <v>-1.9723635684608554E-2</v>
      </c>
      <c r="M26" s="80">
        <f t="shared" si="2"/>
        <v>35.318590377231843</v>
      </c>
      <c r="N26" s="81">
        <f t="shared" si="3"/>
        <v>29.76331381919411</v>
      </c>
      <c r="O26" s="78">
        <v>89323</v>
      </c>
      <c r="P26" s="78">
        <v>105995</v>
      </c>
      <c r="Q26" s="82">
        <f t="shared" si="4"/>
        <v>2.8313700782482271E-2</v>
      </c>
      <c r="R26" s="82">
        <f t="shared" si="5"/>
        <v>3.3598409305992949E-2</v>
      </c>
      <c r="S26" s="83">
        <v>8.0799999999999997E-2</v>
      </c>
      <c r="T26" s="84">
        <v>0.7</v>
      </c>
      <c r="U26" s="84">
        <v>0.44</v>
      </c>
      <c r="V26" s="85">
        <v>0.04</v>
      </c>
      <c r="W26" s="86" t="s">
        <v>59</v>
      </c>
      <c r="X26" s="130" t="s">
        <v>126</v>
      </c>
      <c r="Y26" s="86" t="s">
        <v>91</v>
      </c>
      <c r="Z26" s="86">
        <v>1975</v>
      </c>
      <c r="AA26" s="87">
        <v>45496</v>
      </c>
    </row>
    <row r="27" spans="1:27" ht="14.4" customHeight="1">
      <c r="A27" s="129">
        <f t="shared" si="6"/>
        <v>24</v>
      </c>
      <c r="B27" s="75" t="s">
        <v>192</v>
      </c>
      <c r="C27" s="137">
        <v>45432</v>
      </c>
      <c r="D27" s="74" t="s">
        <v>290</v>
      </c>
      <c r="E27" s="86" t="s">
        <v>261</v>
      </c>
      <c r="F27" s="86">
        <v>78.5</v>
      </c>
      <c r="G27" s="92">
        <v>1106</v>
      </c>
      <c r="H27" s="78">
        <f t="shared" si="11"/>
        <v>86821</v>
      </c>
      <c r="I27" s="78">
        <v>-19119</v>
      </c>
      <c r="J27" s="78">
        <f t="shared" si="10"/>
        <v>105940</v>
      </c>
      <c r="K27" s="79">
        <v>76.680000000000007</v>
      </c>
      <c r="L27" s="65">
        <f t="shared" si="1"/>
        <v>-2.3184713375796084E-2</v>
      </c>
      <c r="M27" s="80">
        <f t="shared" si="2"/>
        <v>18.837126600284495</v>
      </c>
      <c r="N27" s="81">
        <f t="shared" si="3"/>
        <v>18.890870185449359</v>
      </c>
      <c r="O27" s="78">
        <v>5624</v>
      </c>
      <c r="P27" s="78">
        <v>5608</v>
      </c>
      <c r="Q27" s="82">
        <f t="shared" si="4"/>
        <v>5.3086652822352275E-2</v>
      </c>
      <c r="R27" s="82">
        <f t="shared" si="5"/>
        <v>5.2935623938078158E-2</v>
      </c>
      <c r="S27" s="83">
        <v>7.0000000000000007E-2</v>
      </c>
      <c r="T27" s="84">
        <v>0.57999999999999996</v>
      </c>
      <c r="U27" s="84">
        <v>0.21</v>
      </c>
      <c r="V27" s="85">
        <v>7.0000000000000007E-2</v>
      </c>
      <c r="W27" s="86" t="s">
        <v>194</v>
      </c>
      <c r="X27" s="130" t="s">
        <v>97</v>
      </c>
      <c r="Y27" s="130" t="s">
        <v>308</v>
      </c>
      <c r="Z27" s="86"/>
      <c r="AA27" s="87"/>
    </row>
    <row r="28" spans="1:27" ht="14.4" customHeight="1">
      <c r="A28" s="129">
        <f t="shared" si="6"/>
        <v>25</v>
      </c>
      <c r="B28" s="75" t="s">
        <v>170</v>
      </c>
      <c r="C28" s="137">
        <v>45432</v>
      </c>
      <c r="D28" s="74" t="s">
        <v>290</v>
      </c>
      <c r="E28" s="86" t="s">
        <v>212</v>
      </c>
      <c r="F28" s="86">
        <v>327.07</v>
      </c>
      <c r="G28" s="92">
        <v>120.892132</v>
      </c>
      <c r="H28" s="78">
        <f t="shared" si="11"/>
        <v>39540.18961324</v>
      </c>
      <c r="I28" s="78">
        <v>841</v>
      </c>
      <c r="J28" s="78">
        <f t="shared" si="10"/>
        <v>38699.18961324</v>
      </c>
      <c r="K28" s="79">
        <v>305.38</v>
      </c>
      <c r="L28" s="65">
        <f t="shared" si="1"/>
        <v>-6.6316079126792382E-2</v>
      </c>
      <c r="M28" s="80">
        <f t="shared" si="2"/>
        <v>21.777821954552618</v>
      </c>
      <c r="N28" s="81">
        <f t="shared" si="3"/>
        <v>19.784861765460121</v>
      </c>
      <c r="O28" s="78">
        <v>1777</v>
      </c>
      <c r="P28" s="78">
        <v>1956</v>
      </c>
      <c r="Q28" s="82">
        <f t="shared" si="4"/>
        <v>4.5918274200554374E-2</v>
      </c>
      <c r="R28" s="82">
        <f t="shared" si="5"/>
        <v>5.0543694055309146E-2</v>
      </c>
      <c r="S28" s="83">
        <v>0.1203</v>
      </c>
      <c r="T28" s="84">
        <v>0.57999999999999996</v>
      </c>
      <c r="U28" s="84">
        <v>0.21</v>
      </c>
      <c r="V28" s="85">
        <v>7.0000000000000007E-2</v>
      </c>
      <c r="W28" s="86" t="s">
        <v>164</v>
      </c>
      <c r="X28" s="130" t="s">
        <v>97</v>
      </c>
      <c r="Y28" s="86" t="s">
        <v>124</v>
      </c>
      <c r="Z28" s="86">
        <v>1998</v>
      </c>
      <c r="AA28" s="87">
        <v>45442</v>
      </c>
    </row>
    <row r="29" spans="1:27" ht="14.4" customHeight="1">
      <c r="A29" s="129">
        <f t="shared" si="6"/>
        <v>26</v>
      </c>
      <c r="B29" s="75" t="s">
        <v>96</v>
      </c>
      <c r="C29" s="137">
        <v>45440</v>
      </c>
      <c r="D29" s="74" t="s">
        <v>287</v>
      </c>
      <c r="E29" s="95" t="s">
        <v>203</v>
      </c>
      <c r="F29" s="77">
        <v>194</v>
      </c>
      <c r="G29" s="78">
        <v>298.25</v>
      </c>
      <c r="H29" s="78">
        <f t="shared" si="11"/>
        <v>57860.5</v>
      </c>
      <c r="I29" s="78">
        <v>-7118.875</v>
      </c>
      <c r="J29" s="78">
        <f t="shared" si="10"/>
        <v>64979.375</v>
      </c>
      <c r="K29" s="79">
        <v>176</v>
      </c>
      <c r="L29" s="65">
        <f t="shared" si="1"/>
        <v>-9.2783505154639179E-2</v>
      </c>
      <c r="M29" s="80">
        <f t="shared" si="2"/>
        <v>11.564108811159739</v>
      </c>
      <c r="N29" s="81">
        <f t="shared" si="3"/>
        <v>13.919327744413151</v>
      </c>
      <c r="O29" s="78">
        <v>5619.0559999999996</v>
      </c>
      <c r="P29" s="78">
        <v>4668.2839999999997</v>
      </c>
      <c r="Q29" s="82">
        <f t="shared" si="4"/>
        <v>8.6474454394182762E-2</v>
      </c>
      <c r="R29" s="82">
        <f t="shared" si="5"/>
        <v>7.1842550039916506E-2</v>
      </c>
      <c r="S29" s="83">
        <v>0.18</v>
      </c>
      <c r="T29" s="84">
        <v>0.23</v>
      </c>
      <c r="U29" s="84">
        <v>0.05</v>
      </c>
      <c r="V29" s="85">
        <v>8.6999999999999994E-2</v>
      </c>
      <c r="W29" s="86" t="s">
        <v>98</v>
      </c>
      <c r="X29" s="130" t="s">
        <v>97</v>
      </c>
      <c r="Y29" s="130" t="s">
        <v>308</v>
      </c>
      <c r="Z29" s="86"/>
      <c r="AA29" s="87">
        <v>45504</v>
      </c>
    </row>
    <row r="30" spans="1:27" ht="14.4" customHeight="1">
      <c r="A30" s="129">
        <f t="shared" si="6"/>
        <v>27</v>
      </c>
      <c r="B30" s="75" t="s">
        <v>128</v>
      </c>
      <c r="C30" s="137">
        <v>45414</v>
      </c>
      <c r="D30" s="74" t="s">
        <v>289</v>
      </c>
      <c r="E30" s="86" t="s">
        <v>218</v>
      </c>
      <c r="F30" s="98">
        <v>191.34</v>
      </c>
      <c r="G30" s="78">
        <v>15441.880999999999</v>
      </c>
      <c r="H30" s="78">
        <f t="shared" si="11"/>
        <v>2954649.5105400002</v>
      </c>
      <c r="I30" s="78">
        <v>-37440</v>
      </c>
      <c r="J30" s="78">
        <f t="shared" si="10"/>
        <v>2992089.5105400002</v>
      </c>
      <c r="K30" s="79">
        <v>165.91</v>
      </c>
      <c r="L30" s="65">
        <f t="shared" si="1"/>
        <v>-0.13290477683704405</v>
      </c>
      <c r="M30" s="80">
        <f t="shared" si="2"/>
        <v>29.197383931575558</v>
      </c>
      <c r="N30" s="81">
        <f t="shared" si="3"/>
        <v>28.189496245972379</v>
      </c>
      <c r="O30" s="78">
        <v>102478</v>
      </c>
      <c r="P30" s="78">
        <v>106142</v>
      </c>
      <c r="Q30" s="82">
        <f t="shared" si="4"/>
        <v>3.424964381547034E-2</v>
      </c>
      <c r="R30" s="82">
        <f t="shared" si="5"/>
        <v>3.5474206111181454E-2</v>
      </c>
      <c r="S30" s="83">
        <v>8.0000000000000002E-3</v>
      </c>
      <c r="T30" s="84">
        <v>0.47</v>
      </c>
      <c r="U30" s="84">
        <v>0.31</v>
      </c>
      <c r="V30" s="85">
        <v>4.4499999999999998E-2</v>
      </c>
      <c r="W30" s="86" t="s">
        <v>163</v>
      </c>
      <c r="X30" s="130" t="s">
        <v>126</v>
      </c>
      <c r="Y30" s="86" t="s">
        <v>127</v>
      </c>
      <c r="Z30" s="86">
        <v>1976</v>
      </c>
      <c r="AA30" s="87">
        <v>45497</v>
      </c>
    </row>
    <row r="31" spans="1:27" ht="14.4" customHeight="1">
      <c r="A31" s="129">
        <f t="shared" si="6"/>
        <v>28</v>
      </c>
      <c r="B31" s="75" t="s">
        <v>167</v>
      </c>
      <c r="C31" s="137">
        <v>45417</v>
      </c>
      <c r="D31" s="74" t="s">
        <v>287</v>
      </c>
      <c r="E31" s="86" t="s">
        <v>217</v>
      </c>
      <c r="F31" s="77">
        <v>163.75</v>
      </c>
      <c r="G31" s="92">
        <v>192.07929999999999</v>
      </c>
      <c r="H31" s="78">
        <f t="shared" si="11"/>
        <v>31452.985374999997</v>
      </c>
      <c r="I31" s="78">
        <v>2091</v>
      </c>
      <c r="J31" s="78">
        <f t="shared" si="10"/>
        <v>29361.985374999997</v>
      </c>
      <c r="K31" s="79">
        <v>136.51</v>
      </c>
      <c r="L31" s="65">
        <f t="shared" si="1"/>
        <v>-0.16635114503816795</v>
      </c>
      <c r="M31" s="80">
        <f t="shared" si="2"/>
        <v>24.126528656532454</v>
      </c>
      <c r="N31" s="81">
        <f t="shared" si="3"/>
        <v>22.396632627765062</v>
      </c>
      <c r="O31" s="78">
        <v>1217</v>
      </c>
      <c r="P31" s="78">
        <v>1311</v>
      </c>
      <c r="Q31" s="82">
        <f t="shared" si="4"/>
        <v>4.144815088138433E-2</v>
      </c>
      <c r="R31" s="82">
        <f t="shared" si="5"/>
        <v>4.4649569273208595E-2</v>
      </c>
      <c r="S31" s="83">
        <v>0.12</v>
      </c>
      <c r="T31" s="84">
        <v>0.56999999999999995</v>
      </c>
      <c r="U31" s="84">
        <v>0.21</v>
      </c>
      <c r="V31" s="85">
        <v>7.0000000000000007E-2</v>
      </c>
      <c r="W31" s="86" t="s">
        <v>169</v>
      </c>
      <c r="X31" s="130" t="s">
        <v>151</v>
      </c>
      <c r="Y31" s="86" t="s">
        <v>168</v>
      </c>
      <c r="Z31" s="86">
        <v>1989</v>
      </c>
      <c r="AA31" s="87">
        <v>45504</v>
      </c>
    </row>
    <row r="32" spans="1:27" ht="14.4" customHeight="1">
      <c r="A32" s="129">
        <f t="shared" si="6"/>
        <v>29</v>
      </c>
      <c r="B32" s="75" t="s">
        <v>10</v>
      </c>
      <c r="C32" s="137">
        <v>45395</v>
      </c>
      <c r="D32" s="74"/>
      <c r="E32" s="95" t="s">
        <v>238</v>
      </c>
      <c r="F32" s="98">
        <v>10.86</v>
      </c>
      <c r="G32" s="78">
        <v>99.26</v>
      </c>
      <c r="H32" s="78">
        <f t="shared" si="11"/>
        <v>1077.9636</v>
      </c>
      <c r="I32" s="78">
        <v>9478.4</v>
      </c>
      <c r="J32" s="78">
        <f>H32+I32</f>
        <v>10556.363600000001</v>
      </c>
      <c r="K32" s="79">
        <v>9.02</v>
      </c>
      <c r="L32" s="65">
        <f t="shared" si="1"/>
        <v>-0.1694290976058932</v>
      </c>
      <c r="M32" s="100"/>
      <c r="N32" s="101"/>
      <c r="O32" s="78"/>
      <c r="P32" s="78"/>
      <c r="Q32" s="109"/>
      <c r="R32" s="109"/>
      <c r="S32" s="83"/>
      <c r="T32" s="84"/>
      <c r="U32" s="84"/>
      <c r="V32" s="85"/>
      <c r="W32" s="86" t="s">
        <v>23</v>
      </c>
      <c r="X32" s="130" t="s">
        <v>15</v>
      </c>
      <c r="Y32" s="86" t="s">
        <v>24</v>
      </c>
      <c r="Z32" s="86">
        <v>1980</v>
      </c>
      <c r="AA32" s="87">
        <v>45503</v>
      </c>
    </row>
    <row r="33" spans="1:27" ht="14.4" customHeight="1">
      <c r="A33" s="129">
        <f t="shared" si="6"/>
        <v>30</v>
      </c>
      <c r="B33" s="75" t="s">
        <v>41</v>
      </c>
      <c r="C33" s="137">
        <v>45416</v>
      </c>
      <c r="D33" s="74" t="s">
        <v>287</v>
      </c>
      <c r="E33" s="86" t="s">
        <v>216</v>
      </c>
      <c r="F33" s="86">
        <v>15.16</v>
      </c>
      <c r="G33" s="78">
        <v>100.38</v>
      </c>
      <c r="H33" s="78">
        <f t="shared" si="11"/>
        <v>1521.7608</v>
      </c>
      <c r="I33" s="78">
        <v>-89</v>
      </c>
      <c r="J33" s="78">
        <f t="shared" ref="J33:J45" si="12">H33-I33</f>
        <v>1610.7608</v>
      </c>
      <c r="K33" s="79">
        <v>12.36</v>
      </c>
      <c r="L33" s="65">
        <f t="shared" si="1"/>
        <v>-0.18469656992084438</v>
      </c>
      <c r="M33" s="80">
        <f>J33/O33</f>
        <v>23.010868571428571</v>
      </c>
      <c r="N33" s="81">
        <f>J33/P33</f>
        <v>17.897342222222221</v>
      </c>
      <c r="O33" s="78">
        <v>70</v>
      </c>
      <c r="P33" s="78">
        <v>90</v>
      </c>
      <c r="Q33" s="82">
        <f>O33/J33</f>
        <v>4.3457725070041434E-2</v>
      </c>
      <c r="R33" s="82">
        <f>P33/J33</f>
        <v>5.5874217947196131E-2</v>
      </c>
      <c r="S33" s="83">
        <v>8.4000000000000005E-2</v>
      </c>
      <c r="T33" s="84">
        <v>0.16</v>
      </c>
      <c r="U33" s="84">
        <v>0.09</v>
      </c>
      <c r="V33" s="85">
        <v>0.08</v>
      </c>
      <c r="W33" s="86" t="s">
        <v>42</v>
      </c>
      <c r="X33" s="130" t="s">
        <v>40</v>
      </c>
      <c r="Y33" s="86" t="s">
        <v>43</v>
      </c>
      <c r="Z33" s="86">
        <v>1901</v>
      </c>
      <c r="AA33" s="87">
        <v>45511</v>
      </c>
    </row>
    <row r="34" spans="1:27" ht="14.4" customHeight="1">
      <c r="A34" s="148">
        <f t="shared" si="6"/>
        <v>31</v>
      </c>
      <c r="B34" s="75" t="s">
        <v>159</v>
      </c>
      <c r="C34" s="137">
        <v>45408</v>
      </c>
      <c r="D34" s="74" t="s">
        <v>287</v>
      </c>
      <c r="E34" s="86" t="s">
        <v>228</v>
      </c>
      <c r="F34" s="77">
        <v>172.59</v>
      </c>
      <c r="G34" s="78">
        <f>5899+870+5691+100</f>
        <v>12560</v>
      </c>
      <c r="H34" s="78">
        <f t="shared" si="11"/>
        <v>2167730.4</v>
      </c>
      <c r="I34" s="78">
        <v>94862</v>
      </c>
      <c r="J34" s="78">
        <f t="shared" si="12"/>
        <v>2072868.4</v>
      </c>
      <c r="K34" s="79">
        <v>140.09</v>
      </c>
      <c r="L34" s="65">
        <f t="shared" si="1"/>
        <v>-0.1883075496842227</v>
      </c>
      <c r="M34" s="80">
        <f>J34/O34</f>
        <v>23.284638801208676</v>
      </c>
      <c r="N34" s="81">
        <f>J34/P34</f>
        <v>21.157115590711914</v>
      </c>
      <c r="O34" s="78">
        <v>89023</v>
      </c>
      <c r="P34" s="78">
        <v>97975</v>
      </c>
      <c r="Q34" s="82">
        <f>O34/J34</f>
        <v>4.2946768834914946E-2</v>
      </c>
      <c r="R34" s="82">
        <f>P34/J34</f>
        <v>4.726542215608092E-2</v>
      </c>
      <c r="S34" s="83">
        <v>0.17799999999999999</v>
      </c>
      <c r="T34" s="84">
        <v>0.57999999999999996</v>
      </c>
      <c r="U34" s="84">
        <v>0.32</v>
      </c>
      <c r="V34" s="85">
        <v>0.06</v>
      </c>
      <c r="W34" s="86" t="s">
        <v>143</v>
      </c>
      <c r="X34" s="130" t="s">
        <v>151</v>
      </c>
      <c r="Y34" s="86" t="s">
        <v>160</v>
      </c>
      <c r="Z34" s="86">
        <v>2015</v>
      </c>
      <c r="AA34" s="87">
        <v>45496</v>
      </c>
    </row>
    <row r="35" spans="1:27" ht="14.4" customHeight="1">
      <c r="A35" s="129">
        <f t="shared" si="6"/>
        <v>32</v>
      </c>
      <c r="B35" s="75" t="s">
        <v>279</v>
      </c>
      <c r="C35" s="137">
        <v>45438</v>
      </c>
      <c r="D35" s="74" t="s">
        <v>287</v>
      </c>
      <c r="E35" s="86" t="s">
        <v>280</v>
      </c>
      <c r="F35" s="77">
        <v>86.52</v>
      </c>
      <c r="G35" s="78">
        <v>54.635669999999998</v>
      </c>
      <c r="H35" s="78">
        <f t="shared" si="11"/>
        <v>4727.0781683999994</v>
      </c>
      <c r="I35" s="78">
        <v>-7202</v>
      </c>
      <c r="J35" s="78">
        <f t="shared" si="12"/>
        <v>11929.078168399999</v>
      </c>
      <c r="K35" s="99">
        <v>67.900000000000006</v>
      </c>
      <c r="L35" s="65">
        <f t="shared" si="1"/>
        <v>-0.21521035598705496</v>
      </c>
      <c r="M35" s="80">
        <f>J35/O35</f>
        <v>41.856414625964909</v>
      </c>
      <c r="N35" s="81">
        <f>J35/P35</f>
        <v>16.408635719944979</v>
      </c>
      <c r="O35" s="78">
        <v>285</v>
      </c>
      <c r="P35" s="78">
        <v>727</v>
      </c>
      <c r="Q35" s="82">
        <f>O35/J35</f>
        <v>2.3891200642390118E-2</v>
      </c>
      <c r="R35" s="82">
        <f>P35/J35</f>
        <v>6.0943518831640758E-2</v>
      </c>
      <c r="S35" s="83">
        <v>-0.13150000000000001</v>
      </c>
      <c r="T35" s="84">
        <v>0.14299999999999999</v>
      </c>
      <c r="U35" s="84">
        <v>-0.03</v>
      </c>
      <c r="V35" s="85">
        <v>7.0000000000000007E-2</v>
      </c>
      <c r="W35" s="86" t="s">
        <v>281</v>
      </c>
      <c r="X35" s="130" t="s">
        <v>44</v>
      </c>
      <c r="Y35" s="86" t="s">
        <v>282</v>
      </c>
      <c r="Z35" s="86">
        <v>1911</v>
      </c>
      <c r="AA35" s="87">
        <v>45495</v>
      </c>
    </row>
    <row r="36" spans="1:27" ht="14.4" customHeight="1">
      <c r="A36" s="129">
        <f t="shared" si="6"/>
        <v>33</v>
      </c>
      <c r="B36" s="75" t="s">
        <v>7</v>
      </c>
      <c r="C36" s="137">
        <v>45393</v>
      </c>
      <c r="D36" s="74" t="s">
        <v>290</v>
      </c>
      <c r="E36" s="95" t="s">
        <v>7</v>
      </c>
      <c r="F36" s="77">
        <v>173.3</v>
      </c>
      <c r="G36" s="78">
        <v>916.07500000000005</v>
      </c>
      <c r="H36" s="78">
        <f t="shared" si="11"/>
        <v>158755.79750000002</v>
      </c>
      <c r="I36" s="78">
        <v>-33459</v>
      </c>
      <c r="J36" s="78">
        <f t="shared" si="12"/>
        <v>192214.79750000002</v>
      </c>
      <c r="K36" s="79">
        <v>123.68</v>
      </c>
      <c r="L36" s="65">
        <f t="shared" si="1"/>
        <v>-0.28632429313329488</v>
      </c>
      <c r="M36" s="100"/>
      <c r="N36" s="101"/>
      <c r="O36" s="78"/>
      <c r="P36" s="78"/>
      <c r="Q36" s="102"/>
      <c r="R36" s="102"/>
      <c r="S36" s="83"/>
      <c r="T36" s="84">
        <v>0.59</v>
      </c>
      <c r="U36" s="84">
        <v>0.22</v>
      </c>
      <c r="V36" s="85">
        <v>4.4999999999999998E-2</v>
      </c>
      <c r="W36" s="86" t="s">
        <v>14</v>
      </c>
      <c r="X36" s="130" t="s">
        <v>58</v>
      </c>
      <c r="Y36" s="86" t="s">
        <v>75</v>
      </c>
      <c r="Z36" s="86">
        <v>1911</v>
      </c>
      <c r="AA36" s="87">
        <v>45497</v>
      </c>
    </row>
    <row r="37" spans="1:27" ht="14.4" customHeight="1">
      <c r="A37" s="129">
        <f t="shared" si="6"/>
        <v>34</v>
      </c>
      <c r="B37" s="75" t="s">
        <v>132</v>
      </c>
      <c r="C37" s="137">
        <v>45413</v>
      </c>
      <c r="D37" s="74" t="s">
        <v>287</v>
      </c>
      <c r="E37" s="86" t="s">
        <v>222</v>
      </c>
      <c r="F37" s="77">
        <v>203.1</v>
      </c>
      <c r="G37" s="78">
        <v>250.0461</v>
      </c>
      <c r="H37" s="78">
        <f t="shared" si="11"/>
        <v>50784.362909999996</v>
      </c>
      <c r="I37" s="78">
        <v>-9129</v>
      </c>
      <c r="J37" s="78">
        <f t="shared" si="12"/>
        <v>59913.362909999996</v>
      </c>
      <c r="K37" s="79">
        <v>142.47999999999999</v>
      </c>
      <c r="L37" s="65">
        <f t="shared" si="1"/>
        <v>-0.29847365829640571</v>
      </c>
      <c r="M37" s="80">
        <f t="shared" ref="M37:M44" si="13">J37/O37</f>
        <v>39.184671621975141</v>
      </c>
      <c r="N37" s="81">
        <f t="shared" ref="N37:N44" si="14">J37/P37</f>
        <v>31.90274915335463</v>
      </c>
      <c r="O37" s="78">
        <v>1529</v>
      </c>
      <c r="P37" s="78">
        <v>1878</v>
      </c>
      <c r="Q37" s="82">
        <f t="shared" ref="Q37:Q44" si="15">O37/J37</f>
        <v>2.55201832402033E-2</v>
      </c>
      <c r="R37" s="82">
        <f t="shared" ref="R37:R44" si="16">P37/J37</f>
        <v>3.1345261036691822E-2</v>
      </c>
      <c r="S37" s="83">
        <v>0.14699999999999999</v>
      </c>
      <c r="T37" s="84">
        <v>0.28000000000000003</v>
      </c>
      <c r="U37" s="84">
        <v>0.22</v>
      </c>
      <c r="V37" s="90">
        <v>8.0699999999999994E-2</v>
      </c>
      <c r="W37" s="86" t="s">
        <v>133</v>
      </c>
      <c r="X37" s="130" t="s">
        <v>40</v>
      </c>
      <c r="Y37" s="86" t="s">
        <v>135</v>
      </c>
      <c r="Z37" s="86">
        <v>1925</v>
      </c>
      <c r="AA37" s="87">
        <v>45497</v>
      </c>
    </row>
    <row r="38" spans="1:27" ht="14.4" customHeight="1">
      <c r="A38" s="129">
        <f t="shared" si="6"/>
        <v>35</v>
      </c>
      <c r="B38" s="75" t="s">
        <v>17</v>
      </c>
      <c r="C38" s="137">
        <v>45424</v>
      </c>
      <c r="D38" s="74" t="s">
        <v>287</v>
      </c>
      <c r="E38" s="86" t="s">
        <v>214</v>
      </c>
      <c r="F38" s="77">
        <v>6.06</v>
      </c>
      <c r="G38" s="78">
        <v>216.767</v>
      </c>
      <c r="H38" s="78">
        <f t="shared" si="11"/>
        <v>1313.6080199999999</v>
      </c>
      <c r="I38" s="78">
        <v>228.834</v>
      </c>
      <c r="J38" s="78">
        <f t="shared" si="12"/>
        <v>1084.7740199999998</v>
      </c>
      <c r="K38" s="79">
        <v>4.1500000000000004</v>
      </c>
      <c r="L38" s="65">
        <f t="shared" si="1"/>
        <v>-0.31518151815181505</v>
      </c>
      <c r="M38" s="80">
        <f t="shared" si="13"/>
        <v>18.890603580384507</v>
      </c>
      <c r="N38" s="81">
        <f t="shared" si="14"/>
        <v>20.066483286779256</v>
      </c>
      <c r="O38" s="78">
        <v>57.423999999999999</v>
      </c>
      <c r="P38" s="78">
        <v>54.058999999999997</v>
      </c>
      <c r="Q38" s="82">
        <f t="shared" si="15"/>
        <v>5.2936371024077444E-2</v>
      </c>
      <c r="R38" s="82">
        <f t="shared" si="16"/>
        <v>4.9834342455952259E-2</v>
      </c>
      <c r="S38" s="83">
        <v>-0.03</v>
      </c>
      <c r="T38" s="84">
        <v>0.45</v>
      </c>
      <c r="U38" s="84">
        <v>0.09</v>
      </c>
      <c r="V38" s="85">
        <v>8.7400000000000005E-2</v>
      </c>
      <c r="W38" s="86" t="s">
        <v>22</v>
      </c>
      <c r="X38" s="130" t="s">
        <v>15</v>
      </c>
      <c r="Y38" s="86" t="s">
        <v>18</v>
      </c>
      <c r="Z38" s="86">
        <v>1969</v>
      </c>
      <c r="AA38" s="87">
        <v>45510</v>
      </c>
    </row>
    <row r="39" spans="1:27" ht="14.4" customHeight="1">
      <c r="A39" s="129">
        <f t="shared" si="6"/>
        <v>36</v>
      </c>
      <c r="B39" s="75" t="s">
        <v>156</v>
      </c>
      <c r="C39" s="137">
        <v>45426</v>
      </c>
      <c r="D39" s="74" t="s">
        <v>287</v>
      </c>
      <c r="E39" s="86" t="s">
        <v>224</v>
      </c>
      <c r="F39" s="77">
        <v>36.380000000000003</v>
      </c>
      <c r="G39" s="78">
        <v>856.61922200000004</v>
      </c>
      <c r="H39" s="78">
        <f t="shared" si="11"/>
        <v>31163.807296360003</v>
      </c>
      <c r="I39" s="78">
        <v>-6003</v>
      </c>
      <c r="J39" s="78">
        <f t="shared" si="12"/>
        <v>37166.807296359999</v>
      </c>
      <c r="K39" s="79">
        <v>23.6</v>
      </c>
      <c r="L39" s="65">
        <f t="shared" si="1"/>
        <v>-0.35129191863661358</v>
      </c>
      <c r="M39" s="80">
        <f t="shared" si="13"/>
        <v>33.942289768365299</v>
      </c>
      <c r="N39" s="81">
        <f t="shared" si="14"/>
        <v>28.414990287737002</v>
      </c>
      <c r="O39" s="78">
        <v>1095</v>
      </c>
      <c r="P39" s="78">
        <v>1308</v>
      </c>
      <c r="Q39" s="82">
        <f t="shared" si="15"/>
        <v>2.9461771931839863E-2</v>
      </c>
      <c r="R39" s="82">
        <f t="shared" si="16"/>
        <v>3.5192691951458029E-2</v>
      </c>
      <c r="S39" s="83">
        <v>0.1</v>
      </c>
      <c r="T39" s="84"/>
      <c r="U39" s="84"/>
      <c r="V39" s="85"/>
      <c r="W39" s="86" t="s">
        <v>157</v>
      </c>
      <c r="X39" s="130" t="s">
        <v>151</v>
      </c>
      <c r="Y39" s="86" t="s">
        <v>158</v>
      </c>
      <c r="Z39" s="86">
        <v>1851</v>
      </c>
      <c r="AA39" s="87">
        <v>45496</v>
      </c>
    </row>
    <row r="40" spans="1:27" ht="14.4" customHeight="1">
      <c r="A40" s="129">
        <f t="shared" si="6"/>
        <v>37</v>
      </c>
      <c r="B40" s="75" t="s">
        <v>172</v>
      </c>
      <c r="C40" s="137">
        <v>45426</v>
      </c>
      <c r="D40" s="74" t="s">
        <v>287</v>
      </c>
      <c r="E40" s="86" t="s">
        <v>257</v>
      </c>
      <c r="F40" s="77">
        <v>21.31</v>
      </c>
      <c r="G40" s="78">
        <f>2130.337481+95.553958+1.005</f>
        <v>2226.8964390000001</v>
      </c>
      <c r="H40" s="78">
        <f t="shared" si="11"/>
        <v>47455.163115089999</v>
      </c>
      <c r="I40" s="78">
        <v>3651</v>
      </c>
      <c r="J40" s="78">
        <f t="shared" si="12"/>
        <v>43804.163115089999</v>
      </c>
      <c r="K40" s="79">
        <v>13.42</v>
      </c>
      <c r="L40" s="65">
        <f t="shared" si="1"/>
        <v>-0.37024870952604405</v>
      </c>
      <c r="M40" s="144">
        <f t="shared" si="13"/>
        <v>87.433459311556888</v>
      </c>
      <c r="N40" s="81">
        <f t="shared" si="14"/>
        <v>70.198979351105763</v>
      </c>
      <c r="O40" s="78">
        <v>501</v>
      </c>
      <c r="P40" s="78">
        <v>624</v>
      </c>
      <c r="Q40" s="82">
        <f t="shared" si="15"/>
        <v>1.1437269071519178E-2</v>
      </c>
      <c r="R40" s="82">
        <f t="shared" si="16"/>
        <v>1.4245221358538855E-2</v>
      </c>
      <c r="S40" s="83">
        <v>0.23</v>
      </c>
      <c r="T40" s="84">
        <v>0.82</v>
      </c>
      <c r="U40" s="84">
        <v>0.69</v>
      </c>
      <c r="V40" s="85">
        <v>0.08</v>
      </c>
      <c r="W40" s="86" t="s">
        <v>59</v>
      </c>
      <c r="X40" s="130" t="s">
        <v>58</v>
      </c>
      <c r="Y40" s="86" t="s">
        <v>39</v>
      </c>
      <c r="Z40" s="86">
        <v>2003</v>
      </c>
      <c r="AA40" s="87">
        <v>45509</v>
      </c>
    </row>
    <row r="41" spans="1:27" ht="14.4" customHeight="1">
      <c r="A41" s="129">
        <f t="shared" si="6"/>
        <v>38</v>
      </c>
      <c r="B41" s="75" t="s">
        <v>107</v>
      </c>
      <c r="C41" s="137">
        <v>45439</v>
      </c>
      <c r="D41" s="74" t="s">
        <v>287</v>
      </c>
      <c r="E41" s="86" t="s">
        <v>215</v>
      </c>
      <c r="F41" s="98">
        <v>6.84</v>
      </c>
      <c r="G41" s="78">
        <v>252.58</v>
      </c>
      <c r="H41" s="78">
        <f t="shared" si="11"/>
        <v>1727.6472000000001</v>
      </c>
      <c r="I41" s="78">
        <v>-1516</v>
      </c>
      <c r="J41" s="78">
        <f t="shared" si="12"/>
        <v>3243.6472000000003</v>
      </c>
      <c r="K41" s="79">
        <v>4.28</v>
      </c>
      <c r="L41" s="65">
        <f t="shared" si="1"/>
        <v>-0.3742690058479532</v>
      </c>
      <c r="M41" s="80">
        <f t="shared" si="13"/>
        <v>31.188915384615388</v>
      </c>
      <c r="N41" s="107">
        <f t="shared" si="14"/>
        <v>21.62431466666667</v>
      </c>
      <c r="O41" s="105">
        <v>104</v>
      </c>
      <c r="P41" s="78">
        <v>150</v>
      </c>
      <c r="Q41" s="82">
        <f t="shared" si="15"/>
        <v>3.2062673153849773E-2</v>
      </c>
      <c r="R41" s="82">
        <f t="shared" si="16"/>
        <v>4.6244240125744865E-2</v>
      </c>
      <c r="S41" s="83">
        <v>0.46</v>
      </c>
      <c r="T41" s="84">
        <v>0.53</v>
      </c>
      <c r="U41" s="84">
        <v>0.32</v>
      </c>
      <c r="V41" s="85">
        <v>0.08</v>
      </c>
      <c r="W41" s="86" t="s">
        <v>105</v>
      </c>
      <c r="X41" s="130" t="s">
        <v>104</v>
      </c>
      <c r="Y41" s="86" t="s">
        <v>108</v>
      </c>
      <c r="Z41" s="86">
        <v>2016</v>
      </c>
      <c r="AA41" s="87">
        <v>45504</v>
      </c>
    </row>
    <row r="42" spans="1:27" ht="14.4" customHeight="1">
      <c r="A42" s="129">
        <f t="shared" si="6"/>
        <v>39</v>
      </c>
      <c r="B42" s="75" t="s">
        <v>147</v>
      </c>
      <c r="C42" s="137">
        <v>45416</v>
      </c>
      <c r="D42" s="74" t="s">
        <v>289</v>
      </c>
      <c r="E42" s="86" t="s">
        <v>220</v>
      </c>
      <c r="F42" s="77">
        <v>175.53</v>
      </c>
      <c r="G42" s="78">
        <v>31.956309999999998</v>
      </c>
      <c r="H42" s="78">
        <f t="shared" si="11"/>
        <v>5609.2910942999997</v>
      </c>
      <c r="I42" s="78">
        <v>-1020</v>
      </c>
      <c r="J42" s="78">
        <f t="shared" si="12"/>
        <v>6629.2910942999997</v>
      </c>
      <c r="K42" s="79">
        <v>97.96</v>
      </c>
      <c r="L42" s="65">
        <f t="shared" si="1"/>
        <v>-0.4419187603258703</v>
      </c>
      <c r="M42" s="80">
        <f t="shared" si="13"/>
        <v>31.41844120521327</v>
      </c>
      <c r="N42" s="107">
        <f t="shared" si="14"/>
        <v>29.203925525550659</v>
      </c>
      <c r="O42" s="105">
        <v>211</v>
      </c>
      <c r="P42" s="78">
        <v>227</v>
      </c>
      <c r="Q42" s="82">
        <f t="shared" si="15"/>
        <v>3.1828440929592326E-2</v>
      </c>
      <c r="R42" s="82">
        <f t="shared" si="16"/>
        <v>3.4241971995343401E-2</v>
      </c>
      <c r="S42" s="83">
        <v>0.08</v>
      </c>
      <c r="T42" s="84">
        <v>0.12</v>
      </c>
      <c r="U42" s="84">
        <v>0.06</v>
      </c>
      <c r="V42" s="85">
        <v>7.4999999999999997E-2</v>
      </c>
      <c r="W42" s="86" t="s">
        <v>145</v>
      </c>
      <c r="X42" s="128" t="s">
        <v>144</v>
      </c>
      <c r="Y42" s="86" t="s">
        <v>146</v>
      </c>
      <c r="Z42" s="86">
        <v>1951</v>
      </c>
      <c r="AA42" s="87">
        <v>45496</v>
      </c>
    </row>
    <row r="43" spans="1:27" ht="14.4" customHeight="1">
      <c r="A43" s="129">
        <f t="shared" si="6"/>
        <v>40</v>
      </c>
      <c r="B43" s="75" t="s">
        <v>131</v>
      </c>
      <c r="C43" s="137">
        <v>45415</v>
      </c>
      <c r="D43" s="74" t="s">
        <v>290</v>
      </c>
      <c r="E43" s="86" t="s">
        <v>210</v>
      </c>
      <c r="F43" s="77">
        <v>150.01</v>
      </c>
      <c r="G43" s="78">
        <f>46.79164+58.917749</f>
        <v>105.709389</v>
      </c>
      <c r="H43" s="78">
        <f t="shared" si="11"/>
        <v>15857.46544389</v>
      </c>
      <c r="I43" s="78">
        <v>-4154</v>
      </c>
      <c r="J43" s="78">
        <f t="shared" si="12"/>
        <v>20011.46544389</v>
      </c>
      <c r="K43" s="79">
        <v>73.19</v>
      </c>
      <c r="L43" s="65">
        <f t="shared" si="1"/>
        <v>-0.51209919338710752</v>
      </c>
      <c r="M43" s="80">
        <f t="shared" si="13"/>
        <v>26.540405097997347</v>
      </c>
      <c r="N43" s="107">
        <f t="shared" si="14"/>
        <v>24.226955743208233</v>
      </c>
      <c r="O43" s="78">
        <v>754</v>
      </c>
      <c r="P43" s="78">
        <v>826</v>
      </c>
      <c r="Q43" s="82">
        <f t="shared" si="15"/>
        <v>3.7678400020934748E-2</v>
      </c>
      <c r="R43" s="82">
        <f t="shared" si="16"/>
        <v>4.1276337423464329E-2</v>
      </c>
      <c r="S43" s="83">
        <v>0.05</v>
      </c>
      <c r="T43" s="84">
        <v>0.21</v>
      </c>
      <c r="U43" s="84">
        <v>0.05</v>
      </c>
      <c r="V43" s="90">
        <v>5.4300000000000001E-2</v>
      </c>
      <c r="W43" s="86" t="s">
        <v>133</v>
      </c>
      <c r="X43" s="130" t="s">
        <v>40</v>
      </c>
      <c r="Y43" s="86" t="s">
        <v>38</v>
      </c>
      <c r="Z43" s="86">
        <v>1957</v>
      </c>
      <c r="AA43" s="87">
        <v>45504</v>
      </c>
    </row>
    <row r="44" spans="1:27" ht="14.4" customHeight="1">
      <c r="A44" s="129">
        <f t="shared" si="6"/>
        <v>41</v>
      </c>
      <c r="B44" s="75" t="s">
        <v>322</v>
      </c>
      <c r="C44" s="137">
        <v>45449</v>
      </c>
      <c r="D44" s="74" t="s">
        <v>287</v>
      </c>
      <c r="E44" s="86" t="s">
        <v>323</v>
      </c>
      <c r="F44" s="86">
        <v>204.75</v>
      </c>
      <c r="G44" s="142">
        <v>53.49727</v>
      </c>
      <c r="H44" s="142">
        <f>F44*G44</f>
        <v>10953.566032500001</v>
      </c>
      <c r="I44" s="78">
        <v>-951</v>
      </c>
      <c r="J44" s="78">
        <f t="shared" si="12"/>
        <v>11904.566032500001</v>
      </c>
      <c r="K44" s="99">
        <v>92.29</v>
      </c>
      <c r="L44" s="65">
        <f t="shared" si="1"/>
        <v>-0.54925518925518924</v>
      </c>
      <c r="M44" s="80">
        <f t="shared" si="13"/>
        <v>36.970701964285716</v>
      </c>
      <c r="N44" s="81">
        <f t="shared" si="14"/>
        <v>33.628717605932202</v>
      </c>
      <c r="O44" s="78">
        <v>322</v>
      </c>
      <c r="P44" s="78">
        <v>354</v>
      </c>
      <c r="Q44" s="82">
        <f t="shared" si="15"/>
        <v>2.7048445035369247E-2</v>
      </c>
      <c r="R44" s="82">
        <f t="shared" si="16"/>
        <v>2.9736489262486687E-2</v>
      </c>
      <c r="S44" s="150">
        <v>0.23</v>
      </c>
      <c r="T44" s="84">
        <v>0.17</v>
      </c>
      <c r="U44" s="84">
        <v>0.09</v>
      </c>
      <c r="V44" s="85">
        <v>7.5700000000000003E-2</v>
      </c>
      <c r="W44" s="86" t="s">
        <v>324</v>
      </c>
      <c r="X44" s="130" t="s">
        <v>104</v>
      </c>
      <c r="Y44" s="146" t="s">
        <v>325</v>
      </c>
      <c r="Z44" s="86">
        <v>1966</v>
      </c>
      <c r="AA44" s="87">
        <v>45497</v>
      </c>
    </row>
    <row r="45" spans="1:27" ht="14.4" customHeight="1">
      <c r="A45" s="129">
        <f t="shared" si="6"/>
        <v>42</v>
      </c>
      <c r="B45" s="75" t="s">
        <v>101</v>
      </c>
      <c r="C45" s="137">
        <v>45400</v>
      </c>
      <c r="D45" s="74" t="s">
        <v>287</v>
      </c>
      <c r="E45" s="95" t="s">
        <v>264</v>
      </c>
      <c r="F45" s="77">
        <v>3.92</v>
      </c>
      <c r="G45" s="78">
        <f>[1]Companies!$G$18</f>
        <v>426.93</v>
      </c>
      <c r="H45" s="78">
        <f t="shared" ref="H45:H78" si="17">G45*F45</f>
        <v>1673.5655999999999</v>
      </c>
      <c r="I45" s="78">
        <v>-8676</v>
      </c>
      <c r="J45" s="78">
        <f t="shared" si="12"/>
        <v>10349.5656</v>
      </c>
      <c r="K45" s="79">
        <v>1.76</v>
      </c>
      <c r="L45" s="65">
        <f t="shared" si="1"/>
        <v>-0.55102040816326525</v>
      </c>
      <c r="M45" s="100"/>
      <c r="N45" s="91"/>
      <c r="O45" s="78"/>
      <c r="P45" s="78"/>
      <c r="Q45" s="102"/>
      <c r="R45" s="102"/>
      <c r="S45" s="83"/>
      <c r="T45" s="84">
        <v>0.51</v>
      </c>
      <c r="U45" s="84">
        <v>0.14000000000000001</v>
      </c>
      <c r="V45" s="85"/>
      <c r="W45" s="86" t="s">
        <v>100</v>
      </c>
      <c r="X45" s="130" t="s">
        <v>99</v>
      </c>
      <c r="Y45" s="130" t="s">
        <v>308</v>
      </c>
      <c r="Z45" s="86">
        <v>2006</v>
      </c>
      <c r="AA45" s="87">
        <v>45526</v>
      </c>
    </row>
    <row r="46" spans="1:27" ht="14.4" customHeight="1">
      <c r="A46" s="129">
        <f t="shared" si="6"/>
        <v>43</v>
      </c>
      <c r="B46" s="75" t="s">
        <v>79</v>
      </c>
      <c r="C46" s="137">
        <v>45396</v>
      </c>
      <c r="D46" s="74" t="s">
        <v>287</v>
      </c>
      <c r="E46" s="95" t="s">
        <v>239</v>
      </c>
      <c r="F46" s="77">
        <v>11.9</v>
      </c>
      <c r="G46" s="78">
        <v>36.649704999999997</v>
      </c>
      <c r="H46" s="78">
        <f t="shared" si="17"/>
        <v>436.13148949999999</v>
      </c>
      <c r="I46" s="78"/>
      <c r="J46" s="86"/>
      <c r="K46" s="99"/>
      <c r="L46" s="103"/>
      <c r="M46" s="100"/>
      <c r="N46" s="91"/>
      <c r="O46" s="78"/>
      <c r="P46" s="78"/>
      <c r="Q46" s="102"/>
      <c r="R46" s="102"/>
      <c r="S46" s="83"/>
      <c r="T46" s="84"/>
      <c r="U46" s="84"/>
      <c r="V46" s="85"/>
      <c r="W46" s="86" t="s">
        <v>86</v>
      </c>
      <c r="X46" s="130" t="s">
        <v>87</v>
      </c>
      <c r="Y46" s="86" t="s">
        <v>88</v>
      </c>
      <c r="Z46" s="86">
        <v>2016</v>
      </c>
      <c r="AA46" s="87">
        <v>45531</v>
      </c>
    </row>
    <row r="47" spans="1:27" ht="14.4" customHeight="1">
      <c r="A47" s="129">
        <f t="shared" si="6"/>
        <v>44</v>
      </c>
      <c r="B47" s="165" t="s">
        <v>9</v>
      </c>
      <c r="C47" s="137">
        <v>45450</v>
      </c>
      <c r="D47" s="74" t="s">
        <v>287</v>
      </c>
      <c r="E47" s="95" t="s">
        <v>236</v>
      </c>
      <c r="F47" s="77">
        <v>30.74</v>
      </c>
      <c r="G47" s="78">
        <v>4257</v>
      </c>
      <c r="H47" s="78">
        <f t="shared" si="17"/>
        <v>130860.18</v>
      </c>
      <c r="I47" s="78">
        <v>-31139</v>
      </c>
      <c r="J47" s="78">
        <f>H47-I47</f>
        <v>161999.18</v>
      </c>
      <c r="K47" s="79"/>
      <c r="L47" s="106"/>
      <c r="M47" s="100"/>
      <c r="N47" s="101"/>
      <c r="O47" s="78"/>
      <c r="P47" s="78"/>
      <c r="Q47" s="109"/>
      <c r="R47" s="109"/>
      <c r="S47" s="83"/>
      <c r="T47" s="84">
        <v>0.4</v>
      </c>
      <c r="U47" s="84">
        <v>2E-3</v>
      </c>
      <c r="V47" s="85"/>
      <c r="W47" s="86" t="s">
        <v>73</v>
      </c>
      <c r="X47" s="128" t="s">
        <v>126</v>
      </c>
      <c r="Y47" s="86" t="s">
        <v>65</v>
      </c>
      <c r="Z47" s="86">
        <v>1968</v>
      </c>
      <c r="AA47" s="87">
        <v>45498</v>
      </c>
    </row>
    <row r="48" spans="1:27" ht="14.4" customHeight="1">
      <c r="A48" s="129">
        <f t="shared" si="6"/>
        <v>45</v>
      </c>
      <c r="B48" s="75" t="s">
        <v>161</v>
      </c>
      <c r="C48" s="137">
        <v>45415</v>
      </c>
      <c r="D48" s="74" t="s">
        <v>287</v>
      </c>
      <c r="E48" s="86" t="s">
        <v>249</v>
      </c>
      <c r="F48" s="77">
        <v>52.62</v>
      </c>
      <c r="G48" s="78">
        <v>507.40190000000001</v>
      </c>
      <c r="H48" s="78">
        <f t="shared" si="17"/>
        <v>26699.487978000001</v>
      </c>
      <c r="I48" s="78">
        <v>-4214</v>
      </c>
      <c r="J48" s="78">
        <f>H48-I48</f>
        <v>30913.487978000001</v>
      </c>
      <c r="K48" s="79"/>
      <c r="L48" s="106"/>
      <c r="M48" s="100"/>
      <c r="N48" s="91"/>
      <c r="O48" s="78"/>
      <c r="P48" s="78"/>
      <c r="Q48" s="102"/>
      <c r="R48" s="102"/>
      <c r="S48" s="83"/>
      <c r="T48" s="84"/>
      <c r="U48" s="84"/>
      <c r="V48" s="85"/>
      <c r="W48" s="86" t="s">
        <v>164</v>
      </c>
      <c r="X48" s="130" t="s">
        <v>97</v>
      </c>
      <c r="Y48" s="86" t="s">
        <v>53</v>
      </c>
      <c r="Z48" s="86">
        <v>1995</v>
      </c>
      <c r="AA48" s="87">
        <v>45511</v>
      </c>
    </row>
    <row r="49" spans="1:27" ht="14.4" customHeight="1">
      <c r="A49" s="129">
        <f t="shared" si="6"/>
        <v>46</v>
      </c>
      <c r="B49" s="75" t="s">
        <v>51</v>
      </c>
      <c r="C49" s="137">
        <v>45410</v>
      </c>
      <c r="D49" s="74" t="s">
        <v>287</v>
      </c>
      <c r="E49" s="86" t="s">
        <v>247</v>
      </c>
      <c r="F49" s="77">
        <v>58.58</v>
      </c>
      <c r="G49" s="78">
        <v>126.16</v>
      </c>
      <c r="H49" s="78">
        <f t="shared" si="17"/>
        <v>7390.4528</v>
      </c>
      <c r="I49" s="78">
        <v>1487.1010000000001</v>
      </c>
      <c r="J49" s="78">
        <f>H49+I49</f>
        <v>8877.5537999999997</v>
      </c>
      <c r="K49" s="79"/>
      <c r="L49" s="106"/>
      <c r="M49" s="100"/>
      <c r="N49" s="91"/>
      <c r="O49" s="78"/>
      <c r="P49" s="78"/>
      <c r="Q49" s="113"/>
      <c r="R49" s="102"/>
      <c r="S49" s="83"/>
      <c r="T49" s="84"/>
      <c r="U49" s="84"/>
      <c r="V49" s="85"/>
      <c r="W49" s="86" t="s">
        <v>52</v>
      </c>
      <c r="X49" s="128" t="s">
        <v>44</v>
      </c>
      <c r="Y49" s="86" t="s">
        <v>53</v>
      </c>
      <c r="Z49" s="86">
        <v>2002</v>
      </c>
      <c r="AA49" s="87">
        <v>45496</v>
      </c>
    </row>
    <row r="50" spans="1:27" ht="14.4" customHeight="1">
      <c r="A50" s="129">
        <f t="shared" si="6"/>
        <v>47</v>
      </c>
      <c r="B50" s="75" t="s">
        <v>175</v>
      </c>
      <c r="C50" s="137">
        <v>45428</v>
      </c>
      <c r="D50" s="74" t="s">
        <v>287</v>
      </c>
      <c r="E50" s="86" t="s">
        <v>253</v>
      </c>
      <c r="F50" s="77">
        <v>7.06</v>
      </c>
      <c r="G50" s="78">
        <v>1057.223164</v>
      </c>
      <c r="H50" s="78">
        <f t="shared" si="17"/>
        <v>7463.99553784</v>
      </c>
      <c r="I50" s="78"/>
      <c r="J50" s="86"/>
      <c r="K50" s="79"/>
      <c r="L50" s="106"/>
      <c r="M50" s="100"/>
      <c r="N50" s="91"/>
      <c r="O50" s="78"/>
      <c r="P50" s="78"/>
      <c r="Q50" s="102"/>
      <c r="R50" s="102"/>
      <c r="S50" s="83"/>
      <c r="T50" s="84"/>
      <c r="U50" s="84"/>
      <c r="V50" s="85"/>
      <c r="W50" s="86" t="s">
        <v>179</v>
      </c>
      <c r="X50" s="130" t="s">
        <v>32</v>
      </c>
      <c r="Y50" s="86" t="s">
        <v>60</v>
      </c>
      <c r="Z50" s="86">
        <v>2011</v>
      </c>
      <c r="AA50" s="87">
        <v>45503</v>
      </c>
    </row>
    <row r="51" spans="1:27" ht="14.4" customHeight="1">
      <c r="A51" s="129">
        <f t="shared" si="6"/>
        <v>48</v>
      </c>
      <c r="B51" s="75" t="s">
        <v>138</v>
      </c>
      <c r="C51" s="137">
        <v>45416</v>
      </c>
      <c r="D51" s="74" t="s">
        <v>287</v>
      </c>
      <c r="E51" s="86" t="s">
        <v>250</v>
      </c>
      <c r="F51" s="77">
        <v>29.27</v>
      </c>
      <c r="G51" s="78">
        <v>183.70359999999999</v>
      </c>
      <c r="H51" s="78">
        <f t="shared" si="17"/>
        <v>5377.0043719999994</v>
      </c>
      <c r="I51" s="78"/>
      <c r="J51" s="86"/>
      <c r="K51" s="79"/>
      <c r="L51" s="106"/>
      <c r="M51" s="100"/>
      <c r="N51" s="91"/>
      <c r="O51" s="78"/>
      <c r="P51" s="78"/>
      <c r="Q51" s="102"/>
      <c r="R51" s="102"/>
      <c r="S51" s="83"/>
      <c r="T51" s="84"/>
      <c r="U51" s="84"/>
      <c r="V51" s="85"/>
      <c r="W51" s="130" t="s">
        <v>86</v>
      </c>
      <c r="X51" s="130" t="s">
        <v>87</v>
      </c>
      <c r="Y51" s="86" t="s">
        <v>137</v>
      </c>
      <c r="Z51" s="86">
        <v>2015</v>
      </c>
      <c r="AA51" s="87">
        <v>45499</v>
      </c>
    </row>
    <row r="52" spans="1:27" ht="14.4" customHeight="1">
      <c r="A52" s="129">
        <f t="shared" si="6"/>
        <v>49</v>
      </c>
      <c r="B52" s="75" t="s">
        <v>34</v>
      </c>
      <c r="C52" s="137">
        <v>45398</v>
      </c>
      <c r="D52" s="74" t="s">
        <v>290</v>
      </c>
      <c r="E52" s="86" t="s">
        <v>233</v>
      </c>
      <c r="F52" s="86">
        <v>16.75</v>
      </c>
      <c r="G52" s="78">
        <v>139.37</v>
      </c>
      <c r="H52" s="78">
        <f t="shared" si="17"/>
        <v>2334.4475000000002</v>
      </c>
      <c r="I52" s="78"/>
      <c r="J52" s="86"/>
      <c r="K52" s="79"/>
      <c r="L52" s="106"/>
      <c r="M52" s="100"/>
      <c r="N52" s="91"/>
      <c r="O52" s="78"/>
      <c r="P52" s="78"/>
      <c r="Q52" s="102"/>
      <c r="R52" s="102"/>
      <c r="S52" s="83">
        <v>-0.129</v>
      </c>
      <c r="T52" s="84">
        <v>0.43</v>
      </c>
      <c r="U52" s="84">
        <v>0.33</v>
      </c>
      <c r="V52" s="85"/>
      <c r="W52" s="86" t="s">
        <v>33</v>
      </c>
      <c r="X52" s="130" t="s">
        <v>32</v>
      </c>
      <c r="Y52" s="86" t="s">
        <v>35</v>
      </c>
      <c r="Z52" s="86">
        <v>1981</v>
      </c>
      <c r="AA52" s="87">
        <v>45442</v>
      </c>
    </row>
    <row r="53" spans="1:27" ht="14.4" customHeight="1">
      <c r="A53" s="129">
        <f t="shared" si="6"/>
        <v>50</v>
      </c>
      <c r="B53" s="75" t="s">
        <v>111</v>
      </c>
      <c r="C53" s="137">
        <v>45401</v>
      </c>
      <c r="D53" s="74" t="s">
        <v>287</v>
      </c>
      <c r="E53" s="95" t="s">
        <v>206</v>
      </c>
      <c r="F53" s="77">
        <v>2.85</v>
      </c>
      <c r="G53" s="78">
        <v>2300</v>
      </c>
      <c r="H53" s="78">
        <f t="shared" si="17"/>
        <v>6555</v>
      </c>
      <c r="I53" s="78">
        <v>1745.8109999999999</v>
      </c>
      <c r="J53" s="78">
        <f>H53+I53</f>
        <v>8300.8109999999997</v>
      </c>
      <c r="K53" s="79"/>
      <c r="L53" s="106"/>
      <c r="M53" s="80">
        <f>J53/O53</f>
        <v>13.944615048633393</v>
      </c>
      <c r="N53" s="81">
        <f>J53/P53</f>
        <v>9.934071733745018</v>
      </c>
      <c r="O53" s="78">
        <v>595.27</v>
      </c>
      <c r="P53" s="78">
        <v>835.59</v>
      </c>
      <c r="Q53" s="82">
        <f>O53/J53</f>
        <v>7.1712270042047693E-2</v>
      </c>
      <c r="R53" s="82">
        <f>P53/J53</f>
        <v>0.10066365804497898</v>
      </c>
      <c r="S53" s="83">
        <v>0.25900000000000001</v>
      </c>
      <c r="T53" s="84">
        <v>-1.61</v>
      </c>
      <c r="U53" s="84">
        <v>-4.6900000000000004</v>
      </c>
      <c r="V53" s="85"/>
      <c r="W53" s="86" t="s">
        <v>102</v>
      </c>
      <c r="X53" s="130" t="s">
        <v>44</v>
      </c>
      <c r="Y53" s="86" t="s">
        <v>114</v>
      </c>
      <c r="Z53" s="86">
        <v>2007</v>
      </c>
      <c r="AA53" s="87">
        <v>45504</v>
      </c>
    </row>
    <row r="54" spans="1:27" ht="14.4" customHeight="1">
      <c r="A54" s="129">
        <f t="shared" si="6"/>
        <v>51</v>
      </c>
      <c r="B54" s="75" t="s">
        <v>119</v>
      </c>
      <c r="C54" s="137">
        <v>45401</v>
      </c>
      <c r="D54" s="74" t="s">
        <v>290</v>
      </c>
      <c r="E54" s="95" t="s">
        <v>120</v>
      </c>
      <c r="F54" s="77">
        <v>5.6000000000000001E-2</v>
      </c>
      <c r="G54" s="78">
        <v>645.53</v>
      </c>
      <c r="H54" s="78">
        <f t="shared" si="17"/>
        <v>36.149679999999996</v>
      </c>
      <c r="I54" s="78">
        <v>-836.62900000000002</v>
      </c>
      <c r="J54" s="78">
        <f>H54-I54</f>
        <v>872.77868000000001</v>
      </c>
      <c r="K54" s="115"/>
      <c r="L54" s="116"/>
      <c r="M54" s="100"/>
      <c r="N54" s="91"/>
      <c r="O54" s="78"/>
      <c r="P54" s="78"/>
      <c r="Q54" s="102"/>
      <c r="R54" s="102"/>
      <c r="S54" s="83"/>
      <c r="T54" s="84">
        <v>-0.35</v>
      </c>
      <c r="U54" s="84">
        <v>-0.52</v>
      </c>
      <c r="V54" s="85"/>
      <c r="W54" s="86" t="s">
        <v>102</v>
      </c>
      <c r="X54" s="130" t="s">
        <v>44</v>
      </c>
      <c r="Y54" s="86" t="s">
        <v>121</v>
      </c>
      <c r="Z54" s="86">
        <v>2016</v>
      </c>
      <c r="AA54" s="87">
        <v>45444</v>
      </c>
    </row>
    <row r="55" spans="1:27" ht="14.4" customHeight="1">
      <c r="A55" s="129">
        <f t="shared" si="6"/>
        <v>52</v>
      </c>
      <c r="B55" s="75" t="s">
        <v>275</v>
      </c>
      <c r="C55" s="137">
        <v>45437</v>
      </c>
      <c r="D55" s="74" t="s">
        <v>287</v>
      </c>
      <c r="E55" s="86" t="s">
        <v>276</v>
      </c>
      <c r="F55" s="77">
        <v>47.62</v>
      </c>
      <c r="G55" s="92">
        <v>32.972324999999998</v>
      </c>
      <c r="H55" s="78">
        <f t="shared" si="17"/>
        <v>1570.1421164999997</v>
      </c>
      <c r="I55" s="78">
        <v>-936</v>
      </c>
      <c r="J55" s="78">
        <f>H55-I55</f>
        <v>2506.1421164999997</v>
      </c>
      <c r="K55" s="99"/>
      <c r="L55" s="103"/>
      <c r="M55" s="100"/>
      <c r="N55" s="91"/>
      <c r="O55" s="78"/>
      <c r="P55" s="78"/>
      <c r="Q55" s="102"/>
      <c r="R55" s="102"/>
      <c r="S55" s="83">
        <v>0.01</v>
      </c>
      <c r="T55" s="84">
        <v>0.21</v>
      </c>
      <c r="U55" s="84">
        <v>7.0000000000000007E-2</v>
      </c>
      <c r="V55" s="85"/>
      <c r="W55" s="86" t="s">
        <v>278</v>
      </c>
      <c r="X55" s="130" t="s">
        <v>40</v>
      </c>
      <c r="Y55" s="86" t="s">
        <v>277</v>
      </c>
      <c r="Z55" s="86">
        <v>1984</v>
      </c>
      <c r="AA55" s="87">
        <v>45505</v>
      </c>
    </row>
    <row r="56" spans="1:27" ht="14.4" customHeight="1">
      <c r="A56" s="129">
        <f t="shared" si="6"/>
        <v>53</v>
      </c>
      <c r="B56" s="75" t="s">
        <v>117</v>
      </c>
      <c r="C56" s="137">
        <v>45403</v>
      </c>
      <c r="D56" s="74" t="s">
        <v>290</v>
      </c>
      <c r="E56" s="95" t="s">
        <v>245</v>
      </c>
      <c r="F56" s="77">
        <v>5.22</v>
      </c>
      <c r="G56" s="78">
        <v>2080.5639999999999</v>
      </c>
      <c r="H56" s="78">
        <f t="shared" si="17"/>
        <v>10860.544079999998</v>
      </c>
      <c r="I56" s="78">
        <v>4502.3540000000003</v>
      </c>
      <c r="J56" s="78">
        <f>H56-I56</f>
        <v>6358.1900799999976</v>
      </c>
      <c r="K56" s="79"/>
      <c r="L56" s="106"/>
      <c r="M56" s="100"/>
      <c r="N56" s="91"/>
      <c r="O56" s="78"/>
      <c r="P56" s="78"/>
      <c r="Q56" s="102"/>
      <c r="R56" s="102"/>
      <c r="S56" s="83"/>
      <c r="T56" s="84"/>
      <c r="U56" s="84"/>
      <c r="V56" s="85"/>
      <c r="W56" s="86" t="s">
        <v>102</v>
      </c>
      <c r="X56" s="130" t="s">
        <v>44</v>
      </c>
      <c r="Y56" s="86" t="s">
        <v>118</v>
      </c>
      <c r="Z56" s="86">
        <v>2014</v>
      </c>
      <c r="AA56" s="87">
        <v>45470</v>
      </c>
    </row>
    <row r="57" spans="1:27" ht="14.4" customHeight="1">
      <c r="A57" s="129">
        <f t="shared" si="6"/>
        <v>54</v>
      </c>
      <c r="B57" s="75" t="s">
        <v>61</v>
      </c>
      <c r="C57" s="137">
        <v>45397</v>
      </c>
      <c r="D57" s="74" t="s">
        <v>290</v>
      </c>
      <c r="E57" s="86" t="s">
        <v>234</v>
      </c>
      <c r="F57" s="86">
        <v>27.8</v>
      </c>
      <c r="G57" s="78">
        <v>806.23140699999999</v>
      </c>
      <c r="H57" s="78">
        <f t="shared" si="17"/>
        <v>22413.2331146</v>
      </c>
      <c r="I57" s="78"/>
      <c r="J57" s="86"/>
      <c r="K57" s="79"/>
      <c r="L57" s="106"/>
      <c r="M57" s="100"/>
      <c r="N57" s="91"/>
      <c r="O57" s="78"/>
      <c r="P57" s="78"/>
      <c r="Q57" s="102"/>
      <c r="R57" s="102"/>
      <c r="S57" s="88">
        <v>-0.52400000000000002</v>
      </c>
      <c r="T57" s="89">
        <v>0.5</v>
      </c>
      <c r="U57" s="89">
        <v>-0.03</v>
      </c>
      <c r="V57" s="90"/>
      <c r="W57" s="86" t="s">
        <v>59</v>
      </c>
      <c r="X57" s="130" t="s">
        <v>58</v>
      </c>
      <c r="Y57" s="86" t="s">
        <v>62</v>
      </c>
      <c r="Z57" s="86">
        <v>1999</v>
      </c>
      <c r="AA57" s="87">
        <v>45443</v>
      </c>
    </row>
    <row r="58" spans="1:27" ht="14.4" customHeight="1">
      <c r="A58" s="129">
        <f t="shared" si="6"/>
        <v>55</v>
      </c>
      <c r="B58" s="75" t="s">
        <v>113</v>
      </c>
      <c r="C58" s="137">
        <v>45400</v>
      </c>
      <c r="D58" s="74" t="s">
        <v>287</v>
      </c>
      <c r="E58" s="95" t="s">
        <v>229</v>
      </c>
      <c r="F58" s="77">
        <v>10.62</v>
      </c>
      <c r="G58" s="78">
        <f>987.495232+7.825</f>
        <v>995.32023200000003</v>
      </c>
      <c r="H58" s="78">
        <f t="shared" si="17"/>
        <v>10570.300863839999</v>
      </c>
      <c r="I58" s="78">
        <v>2716</v>
      </c>
      <c r="J58" s="78">
        <f>H58-I58</f>
        <v>7854.3008638399988</v>
      </c>
      <c r="K58" s="79"/>
      <c r="L58" s="106"/>
      <c r="M58" s="100"/>
      <c r="N58" s="91"/>
      <c r="O58" s="78"/>
      <c r="P58" s="78"/>
      <c r="Q58" s="102"/>
      <c r="R58" s="102"/>
      <c r="S58" s="88">
        <v>0.17599999999999999</v>
      </c>
      <c r="T58" s="89">
        <v>-1.46</v>
      </c>
      <c r="U58" s="89">
        <v>-1.29</v>
      </c>
      <c r="V58" s="90"/>
      <c r="W58" s="86" t="s">
        <v>102</v>
      </c>
      <c r="X58" s="130" t="s">
        <v>44</v>
      </c>
      <c r="Y58" s="86" t="s">
        <v>116</v>
      </c>
      <c r="Z58" s="86">
        <v>2009</v>
      </c>
      <c r="AA58" s="87">
        <v>45511</v>
      </c>
    </row>
    <row r="59" spans="1:27" ht="14.4" customHeight="1">
      <c r="A59" s="129">
        <f t="shared" si="6"/>
        <v>56</v>
      </c>
      <c r="B59" s="75" t="s">
        <v>83</v>
      </c>
      <c r="C59" s="137">
        <v>45400</v>
      </c>
      <c r="D59" s="74" t="s">
        <v>287</v>
      </c>
      <c r="E59" s="95" t="s">
        <v>241</v>
      </c>
      <c r="F59" s="77">
        <v>99.6</v>
      </c>
      <c r="G59" s="78">
        <v>1980</v>
      </c>
      <c r="H59" s="78">
        <f t="shared" si="17"/>
        <v>197208</v>
      </c>
      <c r="I59" s="78"/>
      <c r="J59" s="86"/>
      <c r="K59" s="79"/>
      <c r="L59" s="106"/>
      <c r="M59" s="100"/>
      <c r="N59" s="91"/>
      <c r="O59" s="78"/>
      <c r="P59" s="78"/>
      <c r="Q59" s="102"/>
      <c r="R59" s="102"/>
      <c r="S59" s="83"/>
      <c r="T59" s="84">
        <v>0.4</v>
      </c>
      <c r="U59" s="84">
        <v>0.22</v>
      </c>
      <c r="V59" s="85"/>
      <c r="W59" s="86" t="s">
        <v>33</v>
      </c>
      <c r="X59" s="130" t="s">
        <v>32</v>
      </c>
      <c r="Y59" s="130" t="s">
        <v>308</v>
      </c>
      <c r="Z59" s="86">
        <v>1875</v>
      </c>
      <c r="AA59" s="87">
        <v>45498</v>
      </c>
    </row>
    <row r="60" spans="1:27" ht="14.4" customHeight="1">
      <c r="A60" s="129">
        <f t="shared" si="6"/>
        <v>57</v>
      </c>
      <c r="B60" s="130" t="s">
        <v>6</v>
      </c>
      <c r="C60" s="137">
        <v>45398</v>
      </c>
      <c r="D60" s="74" t="s">
        <v>287</v>
      </c>
      <c r="E60" s="76" t="s">
        <v>202</v>
      </c>
      <c r="F60" s="77">
        <v>15.5</v>
      </c>
      <c r="G60" s="78">
        <v>1905.55</v>
      </c>
      <c r="H60" s="78">
        <f t="shared" si="17"/>
        <v>29536.024999999998</v>
      </c>
      <c r="I60" s="78">
        <v>4342.7610000000004</v>
      </c>
      <c r="J60" s="78">
        <f>H60-I60</f>
        <v>25193.263999999996</v>
      </c>
      <c r="K60" s="79"/>
      <c r="L60" s="65"/>
      <c r="M60" s="80">
        <f>J60/O60</f>
        <v>10.751892220163736</v>
      </c>
      <c r="N60" s="81">
        <f>J60/P60</f>
        <v>10.048494556407865</v>
      </c>
      <c r="O60" s="78">
        <v>2343.1469999999999</v>
      </c>
      <c r="P60" s="78">
        <v>2507.1680000000001</v>
      </c>
      <c r="Q60" s="82">
        <f>O60/J60</f>
        <v>9.3006884697433428E-2</v>
      </c>
      <c r="R60" s="82">
        <f>P60/J60</f>
        <v>9.9517394808390072E-2</v>
      </c>
      <c r="S60" s="83"/>
      <c r="T60" s="84">
        <v>9.6199999999999994E-2</v>
      </c>
      <c r="U60" s="84">
        <v>6.2600000000000003E-2</v>
      </c>
      <c r="V60" s="85">
        <v>5.33E-2</v>
      </c>
      <c r="W60" s="86" t="s">
        <v>13</v>
      </c>
      <c r="X60" s="128" t="s">
        <v>32</v>
      </c>
      <c r="Y60" s="130" t="s">
        <v>308</v>
      </c>
      <c r="Z60" s="86">
        <v>1989</v>
      </c>
      <c r="AA60" s="87">
        <v>45532</v>
      </c>
    </row>
    <row r="61" spans="1:27" ht="14.4" customHeight="1">
      <c r="A61" s="129">
        <f t="shared" si="6"/>
        <v>58</v>
      </c>
      <c r="B61" s="75" t="s">
        <v>173</v>
      </c>
      <c r="C61" s="137">
        <v>45426</v>
      </c>
      <c r="D61" s="74"/>
      <c r="E61" s="86" t="s">
        <v>174</v>
      </c>
      <c r="F61" s="86">
        <v>50</v>
      </c>
      <c r="G61" s="92">
        <v>616.74213199999997</v>
      </c>
      <c r="H61" s="78">
        <f t="shared" si="17"/>
        <v>30837.106599999999</v>
      </c>
      <c r="I61" s="78"/>
      <c r="J61" s="86"/>
      <c r="K61" s="79"/>
      <c r="L61" s="65"/>
      <c r="M61" s="100"/>
      <c r="N61" s="91"/>
      <c r="O61" s="78"/>
      <c r="P61" s="78"/>
      <c r="Q61" s="102"/>
      <c r="R61" s="102"/>
      <c r="S61" s="83"/>
      <c r="T61" s="84"/>
      <c r="U61" s="84"/>
      <c r="V61" s="85"/>
      <c r="W61" s="86" t="s">
        <v>133</v>
      </c>
      <c r="X61" s="130" t="s">
        <v>40</v>
      </c>
      <c r="Y61" s="130" t="s">
        <v>308</v>
      </c>
      <c r="Z61" s="86"/>
      <c r="AA61" s="108"/>
    </row>
    <row r="62" spans="1:27" ht="14.4" customHeight="1">
      <c r="A62" s="129">
        <f t="shared" si="6"/>
        <v>59</v>
      </c>
      <c r="B62" s="75" t="s">
        <v>95</v>
      </c>
      <c r="C62" s="137">
        <v>45405</v>
      </c>
      <c r="D62" s="74" t="s">
        <v>287</v>
      </c>
      <c r="E62" s="95" t="s">
        <v>246</v>
      </c>
      <c r="F62" s="77">
        <v>9.75</v>
      </c>
      <c r="G62" s="78">
        <v>2598.6541459999999</v>
      </c>
      <c r="H62" s="78">
        <f t="shared" si="17"/>
        <v>25336.8779235</v>
      </c>
      <c r="I62" s="78">
        <v>-471</v>
      </c>
      <c r="J62" s="78">
        <f>H62-I62</f>
        <v>25807.8779235</v>
      </c>
      <c r="K62" s="79"/>
      <c r="L62" s="106"/>
      <c r="M62" s="100"/>
      <c r="N62" s="91"/>
      <c r="O62" s="78"/>
      <c r="P62" s="78"/>
      <c r="Q62" s="102"/>
      <c r="R62" s="102"/>
      <c r="S62" s="83"/>
      <c r="T62" s="84">
        <v>0.35</v>
      </c>
      <c r="U62" s="84">
        <v>7.0000000000000007E-2</v>
      </c>
      <c r="V62" s="85"/>
      <c r="W62" s="86" t="s">
        <v>100</v>
      </c>
      <c r="X62" s="130" t="s">
        <v>99</v>
      </c>
      <c r="Y62" s="130" t="s">
        <v>308</v>
      </c>
      <c r="Z62" s="86"/>
      <c r="AA62" s="87">
        <v>45504</v>
      </c>
    </row>
    <row r="63" spans="1:27" ht="14.4" customHeight="1">
      <c r="A63" s="129">
        <f t="shared" si="6"/>
        <v>60</v>
      </c>
      <c r="B63" s="75" t="s">
        <v>89</v>
      </c>
      <c r="C63" s="137">
        <v>45403</v>
      </c>
      <c r="D63" s="74" t="s">
        <v>287</v>
      </c>
      <c r="E63" s="86" t="s">
        <v>244</v>
      </c>
      <c r="F63" s="77">
        <v>5.25</v>
      </c>
      <c r="G63" s="78">
        <v>3060</v>
      </c>
      <c r="H63" s="78">
        <f t="shared" si="17"/>
        <v>16065</v>
      </c>
      <c r="I63" s="78">
        <v>-9734.7999999999993</v>
      </c>
      <c r="J63" s="78">
        <f>H63-I63</f>
        <v>25799.8</v>
      </c>
      <c r="K63" s="79"/>
      <c r="L63" s="106"/>
      <c r="M63" s="100"/>
      <c r="N63" s="91"/>
      <c r="O63" s="78"/>
      <c r="P63" s="78"/>
      <c r="Q63" s="102"/>
      <c r="R63" s="102"/>
      <c r="S63" s="83"/>
      <c r="T63" s="84">
        <v>0.15</v>
      </c>
      <c r="U63" s="84">
        <v>0.02</v>
      </c>
      <c r="V63" s="85"/>
      <c r="W63" s="86" t="s">
        <v>21</v>
      </c>
      <c r="X63" s="130" t="s">
        <v>15</v>
      </c>
      <c r="Y63" s="130" t="s">
        <v>308</v>
      </c>
      <c r="Z63" s="86">
        <v>1932</v>
      </c>
      <c r="AA63" s="87">
        <v>45526</v>
      </c>
    </row>
    <row r="64" spans="1:27" ht="14.4" customHeight="1">
      <c r="A64" s="129">
        <f t="shared" si="6"/>
        <v>61</v>
      </c>
      <c r="B64" s="75" t="s">
        <v>82</v>
      </c>
      <c r="C64" s="137">
        <v>45398</v>
      </c>
      <c r="D64" s="74" t="s">
        <v>287</v>
      </c>
      <c r="E64" s="95" t="s">
        <v>240</v>
      </c>
      <c r="F64" s="77">
        <v>14</v>
      </c>
      <c r="G64" s="78">
        <v>266.820806</v>
      </c>
      <c r="H64" s="78">
        <f t="shared" si="17"/>
        <v>3735.4912840000002</v>
      </c>
      <c r="I64" s="78"/>
      <c r="J64" s="86"/>
      <c r="K64" s="79"/>
      <c r="L64" s="106"/>
      <c r="M64" s="100"/>
      <c r="N64" s="91"/>
      <c r="O64" s="78"/>
      <c r="P64" s="78"/>
      <c r="Q64" s="102"/>
      <c r="R64" s="102"/>
      <c r="S64" s="83"/>
      <c r="T64" s="84">
        <v>-0.72</v>
      </c>
      <c r="U64" s="84">
        <v>-3.8</v>
      </c>
      <c r="V64" s="85"/>
      <c r="W64" s="86" t="s">
        <v>86</v>
      </c>
      <c r="X64" s="130" t="s">
        <v>87</v>
      </c>
      <c r="Y64" s="130" t="s">
        <v>308</v>
      </c>
      <c r="Z64" s="86">
        <v>2018</v>
      </c>
      <c r="AA64" s="87">
        <v>45531</v>
      </c>
    </row>
    <row r="65" spans="1:27" ht="14.4" customHeight="1">
      <c r="A65" s="129">
        <f t="shared" si="6"/>
        <v>62</v>
      </c>
      <c r="B65" s="75" t="s">
        <v>180</v>
      </c>
      <c r="C65" s="137">
        <v>45428</v>
      </c>
      <c r="D65" s="74" t="s">
        <v>287</v>
      </c>
      <c r="E65" s="86" t="s">
        <v>223</v>
      </c>
      <c r="F65" s="77">
        <v>24.8</v>
      </c>
      <c r="G65" s="92">
        <v>122.26124900000001</v>
      </c>
      <c r="H65" s="78">
        <f t="shared" si="17"/>
        <v>3032.0789752000001</v>
      </c>
      <c r="I65" s="78">
        <v>-1425</v>
      </c>
      <c r="J65" s="78">
        <f>H65-I65</f>
        <v>4457.0789752000001</v>
      </c>
      <c r="K65" s="79"/>
      <c r="L65" s="106"/>
      <c r="M65" s="80">
        <f>J65/O65</f>
        <v>37.142324793333337</v>
      </c>
      <c r="N65" s="81">
        <f>J65/P65</f>
        <v>29.713859834666668</v>
      </c>
      <c r="O65" s="78">
        <v>120</v>
      </c>
      <c r="P65" s="78">
        <v>150</v>
      </c>
      <c r="Q65" s="82">
        <f>O65/J65</f>
        <v>2.6923462803262379E-2</v>
      </c>
      <c r="R65" s="82">
        <f>P65/J65</f>
        <v>3.3654328504077971E-2</v>
      </c>
      <c r="S65" s="83"/>
      <c r="T65" s="84"/>
      <c r="U65" s="84"/>
      <c r="V65" s="85"/>
      <c r="W65" s="86" t="s">
        <v>181</v>
      </c>
      <c r="X65" s="130" t="s">
        <v>69</v>
      </c>
      <c r="Y65" s="130" t="s">
        <v>308</v>
      </c>
      <c r="Z65" s="86">
        <v>2020</v>
      </c>
      <c r="AA65" s="87">
        <v>45533</v>
      </c>
    </row>
    <row r="66" spans="1:27" ht="14.4" customHeight="1">
      <c r="A66" s="129">
        <f t="shared" si="6"/>
        <v>63</v>
      </c>
      <c r="B66" s="75" t="s">
        <v>80</v>
      </c>
      <c r="C66" s="137">
        <v>45420</v>
      </c>
      <c r="D66" s="74" t="s">
        <v>287</v>
      </c>
      <c r="E66" s="95" t="s">
        <v>252</v>
      </c>
      <c r="F66" s="77">
        <v>3.25</v>
      </c>
      <c r="G66" s="78">
        <v>753.95</v>
      </c>
      <c r="H66" s="78">
        <f t="shared" si="17"/>
        <v>2450.3375000000001</v>
      </c>
      <c r="I66" s="78"/>
      <c r="J66" s="86"/>
      <c r="K66" s="79"/>
      <c r="L66" s="106"/>
      <c r="M66" s="100"/>
      <c r="N66" s="91"/>
      <c r="O66" s="78"/>
      <c r="P66" s="78"/>
      <c r="Q66" s="114"/>
      <c r="R66" s="114"/>
      <c r="S66" s="83"/>
      <c r="T66" s="84"/>
      <c r="U66" s="84"/>
      <c r="V66" s="90"/>
      <c r="W66" s="86" t="s">
        <v>85</v>
      </c>
      <c r="X66" s="130" t="s">
        <v>84</v>
      </c>
      <c r="Y66" s="130" t="s">
        <v>308</v>
      </c>
      <c r="Z66" s="86">
        <v>1983</v>
      </c>
      <c r="AA66" s="87">
        <v>45497</v>
      </c>
    </row>
    <row r="67" spans="1:27" ht="14.4" customHeight="1">
      <c r="A67" s="129">
        <f t="shared" si="6"/>
        <v>64</v>
      </c>
      <c r="B67" s="75" t="s">
        <v>90</v>
      </c>
      <c r="C67" s="137">
        <v>45444</v>
      </c>
      <c r="D67" s="74" t="s">
        <v>287</v>
      </c>
      <c r="E67" s="76" t="s">
        <v>211</v>
      </c>
      <c r="F67" s="77">
        <v>1.1000000000000001</v>
      </c>
      <c r="G67" s="78">
        <v>817.84042199999999</v>
      </c>
      <c r="H67" s="78">
        <f t="shared" si="17"/>
        <v>899.62446420000003</v>
      </c>
      <c r="I67" s="78">
        <v>-78.695999999999998</v>
      </c>
      <c r="J67" s="78">
        <f>H67-I67</f>
        <v>978.32046420000006</v>
      </c>
      <c r="K67" s="79"/>
      <c r="L67" s="106"/>
      <c r="M67" s="80">
        <f>J67/O67</f>
        <v>18.080883865602132</v>
      </c>
      <c r="N67" s="81">
        <f>J67/P67</f>
        <v>13.393210637132766</v>
      </c>
      <c r="O67" s="78">
        <v>54.107999999999997</v>
      </c>
      <c r="P67" s="78">
        <v>73.046000000000006</v>
      </c>
      <c r="Q67" s="82">
        <f>O67/J67</f>
        <v>5.5307030753205817E-2</v>
      </c>
      <c r="R67" s="82">
        <f>P67/J67</f>
        <v>7.4664695948818527E-2</v>
      </c>
      <c r="S67" s="83"/>
      <c r="T67" s="84"/>
      <c r="U67" s="84"/>
      <c r="V67" s="85"/>
      <c r="W67" s="86" t="s">
        <v>77</v>
      </c>
      <c r="X67" s="128" t="s">
        <v>69</v>
      </c>
      <c r="Y67" s="130" t="s">
        <v>308</v>
      </c>
      <c r="Z67" s="86">
        <v>1901</v>
      </c>
      <c r="AA67" s="87">
        <v>45443</v>
      </c>
    </row>
    <row r="68" spans="1:27" ht="14.4" customHeight="1">
      <c r="A68" s="129">
        <f t="shared" si="6"/>
        <v>65</v>
      </c>
      <c r="B68" s="75" t="s">
        <v>166</v>
      </c>
      <c r="C68" s="137">
        <v>45417</v>
      </c>
      <c r="D68" s="74" t="s">
        <v>287</v>
      </c>
      <c r="E68" s="86" t="s">
        <v>165</v>
      </c>
      <c r="F68" s="86">
        <v>7.4000000000000003E-3</v>
      </c>
      <c r="G68" s="78">
        <v>41120</v>
      </c>
      <c r="H68" s="78">
        <f t="shared" si="17"/>
        <v>304.28800000000001</v>
      </c>
      <c r="I68" s="78">
        <v>-282</v>
      </c>
      <c r="J68" s="78">
        <f>H68-I68</f>
        <v>586.28800000000001</v>
      </c>
      <c r="K68" s="115"/>
      <c r="L68" s="116"/>
      <c r="M68" s="100"/>
      <c r="N68" s="91"/>
      <c r="O68" s="78"/>
      <c r="P68" s="78"/>
      <c r="Q68" s="102"/>
      <c r="R68" s="102"/>
      <c r="S68" s="83"/>
      <c r="T68" s="84"/>
      <c r="U68" s="84"/>
      <c r="V68" s="85"/>
      <c r="W68" s="86" t="s">
        <v>171</v>
      </c>
      <c r="X68" s="86" t="s">
        <v>150</v>
      </c>
      <c r="Y68" s="130" t="s">
        <v>308</v>
      </c>
      <c r="Z68" s="86"/>
      <c r="AA68" s="87">
        <v>45505</v>
      </c>
    </row>
    <row r="69" spans="1:27" ht="14.4" customHeight="1">
      <c r="A69" s="129">
        <f t="shared" si="6"/>
        <v>66</v>
      </c>
      <c r="B69" s="75" t="s">
        <v>139</v>
      </c>
      <c r="C69" s="137">
        <v>45402</v>
      </c>
      <c r="D69" s="74" t="s">
        <v>301</v>
      </c>
      <c r="E69" s="86" t="s">
        <v>243</v>
      </c>
      <c r="F69" s="77">
        <v>18.399999999999999</v>
      </c>
      <c r="G69" s="78">
        <v>2806.9650000000001</v>
      </c>
      <c r="H69" s="78">
        <f t="shared" si="17"/>
        <v>51648.155999999995</v>
      </c>
      <c r="I69" s="78">
        <v>3297.02</v>
      </c>
      <c r="J69" s="78">
        <f>H69-I69</f>
        <v>48351.135999999999</v>
      </c>
      <c r="K69" s="79"/>
      <c r="L69" s="106"/>
      <c r="M69" s="100"/>
      <c r="N69" s="91"/>
      <c r="O69" s="78"/>
      <c r="P69" s="78"/>
      <c r="Q69" s="102"/>
      <c r="R69" s="102"/>
      <c r="S69" s="83"/>
      <c r="T69" s="84">
        <v>0.35</v>
      </c>
      <c r="U69" s="84">
        <v>0.1</v>
      </c>
      <c r="V69" s="85"/>
      <c r="W69" s="86" t="s">
        <v>190</v>
      </c>
      <c r="X69" s="130" t="s">
        <v>140</v>
      </c>
      <c r="Y69" s="130" t="s">
        <v>308</v>
      </c>
      <c r="Z69" s="86"/>
      <c r="AA69" s="87">
        <v>45500</v>
      </c>
    </row>
    <row r="70" spans="1:27" ht="14.4" customHeight="1">
      <c r="A70" s="129">
        <f t="shared" ref="A70:A88" si="18">1+A69</f>
        <v>67</v>
      </c>
      <c r="B70" s="75" t="s">
        <v>141</v>
      </c>
      <c r="C70" s="137">
        <v>45405</v>
      </c>
      <c r="D70" s="74" t="s">
        <v>287</v>
      </c>
      <c r="E70" s="86" t="s">
        <v>227</v>
      </c>
      <c r="F70" s="86">
        <v>28.8</v>
      </c>
      <c r="G70" s="78">
        <v>426.93</v>
      </c>
      <c r="H70" s="78">
        <f t="shared" si="17"/>
        <v>12295.584000000001</v>
      </c>
      <c r="I70" s="78"/>
      <c r="J70" s="86"/>
      <c r="K70" s="79"/>
      <c r="L70" s="106"/>
      <c r="M70" s="100"/>
      <c r="N70" s="91"/>
      <c r="O70" s="78"/>
      <c r="P70" s="78"/>
      <c r="Q70" s="102"/>
      <c r="R70" s="102"/>
      <c r="S70" s="88">
        <v>0.33700000000000002</v>
      </c>
      <c r="T70" s="89">
        <v>0.61</v>
      </c>
      <c r="U70" s="89">
        <v>0.08</v>
      </c>
      <c r="V70" s="90"/>
      <c r="W70" s="86" t="s">
        <v>136</v>
      </c>
      <c r="X70" s="130" t="s">
        <v>87</v>
      </c>
      <c r="Y70" s="130" t="s">
        <v>308</v>
      </c>
      <c r="Z70" s="86"/>
      <c r="AA70" s="87">
        <v>45496</v>
      </c>
    </row>
    <row r="71" spans="1:27" ht="14.4" customHeight="1">
      <c r="A71" s="129">
        <f t="shared" si="18"/>
        <v>68</v>
      </c>
      <c r="B71" s="112" t="s">
        <v>110</v>
      </c>
      <c r="C71" s="137">
        <v>45417</v>
      </c>
      <c r="D71" s="74" t="s">
        <v>287</v>
      </c>
      <c r="E71" s="95" t="s">
        <v>251</v>
      </c>
      <c r="F71" s="77">
        <v>32.369999999999997</v>
      </c>
      <c r="G71" s="92">
        <v>997.99763399999995</v>
      </c>
      <c r="H71" s="78">
        <f t="shared" si="17"/>
        <v>32305.183412579994</v>
      </c>
      <c r="I71" s="78">
        <v>-3289</v>
      </c>
      <c r="J71" s="78">
        <f>H71-I71</f>
        <v>35594.183412579994</v>
      </c>
      <c r="K71" s="79"/>
      <c r="L71" s="106"/>
      <c r="M71" s="100"/>
      <c r="N71" s="91"/>
      <c r="O71" s="78"/>
      <c r="P71" s="78"/>
      <c r="Q71" s="102"/>
      <c r="R71" s="102"/>
      <c r="S71" s="83"/>
      <c r="T71" s="84"/>
      <c r="U71" s="84"/>
      <c r="V71" s="85"/>
      <c r="W71" s="86" t="s">
        <v>105</v>
      </c>
      <c r="X71" s="130" t="s">
        <v>104</v>
      </c>
      <c r="Y71" s="86" t="s">
        <v>31</v>
      </c>
      <c r="Z71" s="86"/>
      <c r="AA71" s="87">
        <v>45490</v>
      </c>
    </row>
    <row r="72" spans="1:27" ht="14.4" customHeight="1">
      <c r="A72" s="129">
        <f t="shared" si="18"/>
        <v>69</v>
      </c>
      <c r="B72" s="75" t="s">
        <v>112</v>
      </c>
      <c r="C72" s="137">
        <v>45401</v>
      </c>
      <c r="D72" s="74" t="s">
        <v>287</v>
      </c>
      <c r="E72" s="95" t="s">
        <v>242</v>
      </c>
      <c r="F72" s="77">
        <v>8.65</v>
      </c>
      <c r="G72" s="78">
        <v>769.02</v>
      </c>
      <c r="H72" s="78">
        <f t="shared" si="17"/>
        <v>6652.0230000000001</v>
      </c>
      <c r="I72" s="78">
        <v>2097.7429999999999</v>
      </c>
      <c r="J72" s="78">
        <f>H72+I72</f>
        <v>8749.7659999999996</v>
      </c>
      <c r="K72" s="79"/>
      <c r="L72" s="106"/>
      <c r="M72" s="100"/>
      <c r="N72" s="91"/>
      <c r="O72" s="78"/>
      <c r="P72" s="78"/>
      <c r="Q72" s="102"/>
      <c r="R72" s="102"/>
      <c r="S72" s="83"/>
      <c r="T72" s="84">
        <v>-0.02</v>
      </c>
      <c r="U72" s="84">
        <v>-0.36</v>
      </c>
      <c r="V72" s="85"/>
      <c r="W72" s="86" t="s">
        <v>102</v>
      </c>
      <c r="X72" s="130" t="s">
        <v>44</v>
      </c>
      <c r="Y72" s="86" t="s">
        <v>115</v>
      </c>
      <c r="Z72" s="86">
        <v>2015</v>
      </c>
      <c r="AA72" s="87">
        <v>45525</v>
      </c>
    </row>
    <row r="73" spans="1:27" ht="14.4" customHeight="1">
      <c r="A73" s="129">
        <f t="shared" si="18"/>
        <v>70</v>
      </c>
      <c r="B73" s="75" t="s">
        <v>11</v>
      </c>
      <c r="C73" s="137">
        <v>45394</v>
      </c>
      <c r="D73" s="74" t="s">
        <v>299</v>
      </c>
      <c r="E73" s="95" t="s">
        <v>237</v>
      </c>
      <c r="F73" s="77">
        <v>0.81</v>
      </c>
      <c r="G73" s="78">
        <v>2110.1790729999998</v>
      </c>
      <c r="H73" s="78">
        <f t="shared" si="17"/>
        <v>1709.2450491299999</v>
      </c>
      <c r="I73" s="78">
        <v>-1558.912</v>
      </c>
      <c r="J73" s="78">
        <f>H73-I73</f>
        <v>3268.1570491299999</v>
      </c>
      <c r="K73" s="79"/>
      <c r="L73" s="106"/>
      <c r="M73" s="100"/>
      <c r="N73" s="101"/>
      <c r="O73" s="78"/>
      <c r="P73" s="78"/>
      <c r="Q73" s="109"/>
      <c r="R73" s="109"/>
      <c r="S73" s="83"/>
      <c r="T73" s="84"/>
      <c r="U73" s="84"/>
      <c r="V73" s="85"/>
      <c r="W73" s="86" t="s">
        <v>102</v>
      </c>
      <c r="X73" s="128" t="s">
        <v>44</v>
      </c>
      <c r="Y73" s="86" t="s">
        <v>72</v>
      </c>
      <c r="Z73" s="86">
        <v>2017</v>
      </c>
      <c r="AA73" s="87">
        <v>45435</v>
      </c>
    </row>
    <row r="74" spans="1:27" ht="14.4" customHeight="1">
      <c r="A74" s="129">
        <f t="shared" si="18"/>
        <v>71</v>
      </c>
      <c r="B74" s="75" t="s">
        <v>149</v>
      </c>
      <c r="C74" s="137">
        <v>45431</v>
      </c>
      <c r="D74" s="74" t="s">
        <v>288</v>
      </c>
      <c r="E74" s="86" t="s">
        <v>259</v>
      </c>
      <c r="F74" s="77">
        <v>28</v>
      </c>
      <c r="G74" s="78">
        <v>125.8008</v>
      </c>
      <c r="H74" s="78">
        <f t="shared" si="17"/>
        <v>3522.4223999999999</v>
      </c>
      <c r="I74" s="78">
        <v>-3123</v>
      </c>
      <c r="J74" s="78">
        <f>H74-I74</f>
        <v>6645.4223999999995</v>
      </c>
      <c r="K74" s="79"/>
      <c r="L74" s="106"/>
      <c r="M74" s="100"/>
      <c r="N74" s="91"/>
      <c r="O74" s="78"/>
      <c r="P74" s="78"/>
      <c r="Q74" s="102"/>
      <c r="R74" s="102"/>
      <c r="S74" s="83"/>
      <c r="T74" s="84"/>
      <c r="U74" s="84"/>
      <c r="V74" s="85"/>
      <c r="W74" s="86" t="s">
        <v>73</v>
      </c>
      <c r="X74" s="130" t="s">
        <v>151</v>
      </c>
      <c r="Y74" s="86" t="s">
        <v>153</v>
      </c>
      <c r="Z74" s="86">
        <v>1987</v>
      </c>
      <c r="AA74" s="108"/>
    </row>
    <row r="75" spans="1:27" ht="14.4" customHeight="1">
      <c r="A75" s="129">
        <f t="shared" si="18"/>
        <v>72</v>
      </c>
      <c r="B75" s="75" t="s">
        <v>188</v>
      </c>
      <c r="C75" s="137">
        <v>45429</v>
      </c>
      <c r="D75" s="74" t="s">
        <v>291</v>
      </c>
      <c r="E75" s="86" t="s">
        <v>258</v>
      </c>
      <c r="F75" s="77">
        <v>6.67</v>
      </c>
      <c r="G75" s="92">
        <v>119.08435299999999</v>
      </c>
      <c r="H75" s="78">
        <f t="shared" si="17"/>
        <v>794.29263450999997</v>
      </c>
      <c r="I75" s="78">
        <v>-8</v>
      </c>
      <c r="J75" s="78">
        <f>H75-I75</f>
        <v>802.29263450999997</v>
      </c>
      <c r="K75" s="79"/>
      <c r="L75" s="106"/>
      <c r="M75" s="100"/>
      <c r="N75" s="91"/>
      <c r="O75" s="78"/>
      <c r="P75" s="78"/>
      <c r="Q75" s="102"/>
      <c r="R75" s="102"/>
      <c r="S75" s="83"/>
      <c r="T75" s="84"/>
      <c r="U75" s="84"/>
      <c r="V75" s="85"/>
      <c r="W75" s="130" t="s">
        <v>86</v>
      </c>
      <c r="X75" s="130" t="s">
        <v>87</v>
      </c>
      <c r="Y75" s="86" t="s">
        <v>153</v>
      </c>
      <c r="Z75" s="86">
        <v>2004</v>
      </c>
      <c r="AA75" s="87">
        <v>45513</v>
      </c>
    </row>
    <row r="76" spans="1:27" ht="14.4" customHeight="1">
      <c r="A76" s="129">
        <f t="shared" si="18"/>
        <v>73</v>
      </c>
      <c r="B76" s="75" t="s">
        <v>148</v>
      </c>
      <c r="C76" s="137">
        <v>45431</v>
      </c>
      <c r="D76" s="74" t="s">
        <v>287</v>
      </c>
      <c r="E76" s="86" t="s">
        <v>219</v>
      </c>
      <c r="F76" s="77">
        <v>202.01</v>
      </c>
      <c r="G76" s="78">
        <v>909.28769999999997</v>
      </c>
      <c r="H76" s="78">
        <f t="shared" si="17"/>
        <v>183685.208277</v>
      </c>
      <c r="I76" s="78">
        <v>-3796</v>
      </c>
      <c r="J76" s="78">
        <f>H76-I76</f>
        <v>187481.208277</v>
      </c>
      <c r="K76" s="79"/>
      <c r="L76" s="106"/>
      <c r="M76" s="80"/>
      <c r="N76" s="81"/>
      <c r="O76" s="78"/>
      <c r="P76" s="78"/>
      <c r="Q76" s="102"/>
      <c r="R76" s="102"/>
      <c r="S76" s="83"/>
      <c r="T76" s="84">
        <v>0.56999999999999995</v>
      </c>
      <c r="U76" s="84">
        <v>0.35</v>
      </c>
      <c r="V76" s="85"/>
      <c r="W76" s="86" t="s">
        <v>73</v>
      </c>
      <c r="X76" s="130" t="s">
        <v>151</v>
      </c>
      <c r="Y76" s="86" t="s">
        <v>27</v>
      </c>
      <c r="Z76" s="86">
        <v>1930</v>
      </c>
      <c r="AA76" s="108"/>
    </row>
    <row r="77" spans="1:27" ht="14.4" customHeight="1">
      <c r="A77" s="129">
        <f t="shared" si="18"/>
        <v>74</v>
      </c>
      <c r="B77" s="97" t="s">
        <v>122</v>
      </c>
      <c r="C77" s="137">
        <v>45424</v>
      </c>
      <c r="D77" s="74" t="s">
        <v>287</v>
      </c>
      <c r="E77" s="110" t="s">
        <v>232</v>
      </c>
      <c r="F77" s="98">
        <v>17.14</v>
      </c>
      <c r="G77" s="78">
        <v>7170.1651039999997</v>
      </c>
      <c r="H77" s="78">
        <f t="shared" si="17"/>
        <v>122896.62988256</v>
      </c>
      <c r="I77" s="78">
        <v>-128353</v>
      </c>
      <c r="J77" s="78">
        <f>H77-I77</f>
        <v>251249.62988256</v>
      </c>
      <c r="K77" s="79"/>
      <c r="L77" s="106"/>
      <c r="M77" s="111"/>
      <c r="N77" s="101"/>
      <c r="O77" s="78"/>
      <c r="P77" s="78"/>
      <c r="Q77" s="109"/>
      <c r="R77" s="109"/>
      <c r="S77" s="88">
        <v>-7.9000000000000001E-2</v>
      </c>
      <c r="T77" s="89">
        <v>0.59099999999999997</v>
      </c>
      <c r="U77" s="89">
        <v>0.192</v>
      </c>
      <c r="V77" s="90"/>
      <c r="W77" s="78" t="s">
        <v>100</v>
      </c>
      <c r="X77" s="130" t="s">
        <v>99</v>
      </c>
      <c r="Y77" s="78" t="s">
        <v>27</v>
      </c>
      <c r="Z77" s="78"/>
      <c r="AA77" s="87">
        <v>45497</v>
      </c>
    </row>
    <row r="78" spans="1:27" ht="14.4" customHeight="1">
      <c r="A78" s="129">
        <f t="shared" si="18"/>
        <v>75</v>
      </c>
      <c r="B78" s="75" t="s">
        <v>68</v>
      </c>
      <c r="C78" s="137">
        <v>45406</v>
      </c>
      <c r="D78" s="74"/>
      <c r="E78" s="76" t="s">
        <v>230</v>
      </c>
      <c r="F78" s="98">
        <v>38.56</v>
      </c>
      <c r="G78" s="78">
        <v>115.42</v>
      </c>
      <c r="H78" s="78">
        <f t="shared" si="17"/>
        <v>4450.5952000000007</v>
      </c>
      <c r="I78" s="78"/>
      <c r="J78" s="78"/>
      <c r="K78" s="79"/>
      <c r="L78" s="65"/>
      <c r="M78" s="100"/>
      <c r="N78" s="91"/>
      <c r="O78" s="78"/>
      <c r="P78" s="78"/>
      <c r="Q78" s="102"/>
      <c r="R78" s="102"/>
      <c r="S78" s="88">
        <v>0.1323</v>
      </c>
      <c r="T78" s="89"/>
      <c r="U78" s="89"/>
      <c r="V78" s="90"/>
      <c r="W78" s="86" t="s">
        <v>70</v>
      </c>
      <c r="X78" s="130" t="s">
        <v>69</v>
      </c>
      <c r="Y78" s="86" t="s">
        <v>71</v>
      </c>
      <c r="Z78" s="86">
        <v>1827</v>
      </c>
      <c r="AA78" s="87">
        <v>45497</v>
      </c>
    </row>
    <row r="79" spans="1:27" ht="14.4" customHeight="1">
      <c r="A79" s="129">
        <f t="shared" si="18"/>
        <v>76</v>
      </c>
      <c r="B79" s="130" t="s">
        <v>295</v>
      </c>
      <c r="C79" s="137">
        <v>45448</v>
      </c>
      <c r="D79" s="74" t="s">
        <v>287</v>
      </c>
      <c r="E79" s="86" t="s">
        <v>296</v>
      </c>
      <c r="F79" s="157">
        <v>56.13</v>
      </c>
      <c r="G79" s="142">
        <v>113.597003</v>
      </c>
      <c r="H79" s="142">
        <f>F79*G79</f>
        <v>6376.1997783900006</v>
      </c>
      <c r="I79" s="142">
        <v>1324</v>
      </c>
      <c r="J79" s="142">
        <f>H79-I79</f>
        <v>5052.1997783900006</v>
      </c>
      <c r="K79" s="99"/>
      <c r="L79" s="103"/>
      <c r="M79" s="145"/>
      <c r="N79" s="146"/>
      <c r="O79" s="146"/>
      <c r="P79" s="147"/>
      <c r="Q79" s="147"/>
      <c r="R79" s="149"/>
      <c r="S79" s="149">
        <v>1.7999999999999999E-2</v>
      </c>
      <c r="T79" s="149">
        <v>0.28399999999999997</v>
      </c>
      <c r="U79" s="149">
        <v>0.216</v>
      </c>
      <c r="V79" s="146"/>
      <c r="W79" s="146" t="s">
        <v>297</v>
      </c>
      <c r="X79" s="130" t="s">
        <v>84</v>
      </c>
      <c r="Y79" s="146" t="s">
        <v>298</v>
      </c>
      <c r="Z79" s="158">
        <v>1917</v>
      </c>
      <c r="AA79" s="159">
        <v>45489</v>
      </c>
    </row>
    <row r="80" spans="1:27" ht="14.4" customHeight="1">
      <c r="A80" s="129">
        <f t="shared" si="18"/>
        <v>77</v>
      </c>
      <c r="B80" s="75" t="s">
        <v>37</v>
      </c>
      <c r="C80" s="137">
        <v>45420</v>
      </c>
      <c r="D80" s="74" t="s">
        <v>287</v>
      </c>
      <c r="E80" s="86" t="s">
        <v>256</v>
      </c>
      <c r="F80" s="86">
        <v>59.66</v>
      </c>
      <c r="G80" s="78">
        <v>64.34</v>
      </c>
      <c r="H80" s="78">
        <f t="shared" ref="H80:H88" si="19">G80*F80</f>
        <v>3838.5243999999998</v>
      </c>
      <c r="I80" s="78"/>
      <c r="J80" s="86"/>
      <c r="K80" s="79"/>
      <c r="L80" s="106"/>
      <c r="M80" s="100"/>
      <c r="N80" s="91"/>
      <c r="O80" s="78"/>
      <c r="P80" s="78"/>
      <c r="Q80" s="102"/>
      <c r="R80" s="102"/>
      <c r="S80" s="83"/>
      <c r="T80" s="84"/>
      <c r="U80" s="84"/>
      <c r="V80" s="85"/>
      <c r="W80" s="86" t="s">
        <v>13</v>
      </c>
      <c r="X80" s="130" t="s">
        <v>32</v>
      </c>
      <c r="Y80" s="86" t="s">
        <v>38</v>
      </c>
      <c r="Z80" s="86">
        <v>1990</v>
      </c>
      <c r="AA80" s="87">
        <v>45509</v>
      </c>
    </row>
    <row r="81" spans="1:27" ht="14.4" customHeight="1">
      <c r="A81" s="129">
        <f t="shared" si="18"/>
        <v>78</v>
      </c>
      <c r="B81" s="75" t="s">
        <v>309</v>
      </c>
      <c r="C81" s="137">
        <v>45428</v>
      </c>
      <c r="D81" s="74" t="s">
        <v>287</v>
      </c>
      <c r="E81" s="86" t="s">
        <v>213</v>
      </c>
      <c r="F81" s="77">
        <v>94.05</v>
      </c>
      <c r="G81" s="92">
        <v>31.83135</v>
      </c>
      <c r="H81" s="78">
        <f t="shared" si="19"/>
        <v>2993.7384674999998</v>
      </c>
      <c r="I81" s="78">
        <v>-191</v>
      </c>
      <c r="J81" s="78">
        <f>H81-I81</f>
        <v>3184.7384674999998</v>
      </c>
      <c r="K81" s="79"/>
      <c r="L81" s="106"/>
      <c r="M81" s="80">
        <f>J81/O81</f>
        <v>22.074849015734383</v>
      </c>
      <c r="N81" s="81">
        <f>J81/P81</f>
        <v>20.983978833102718</v>
      </c>
      <c r="O81" s="78">
        <v>144.27000000000001</v>
      </c>
      <c r="P81" s="78">
        <v>151.77000000000001</v>
      </c>
      <c r="Q81" s="82">
        <f>O81/J81</f>
        <v>4.5300423087253086E-2</v>
      </c>
      <c r="R81" s="82">
        <f>P81/J81</f>
        <v>4.7655404532837051E-2</v>
      </c>
      <c r="S81" s="83">
        <v>4.5999999999999999E-2</v>
      </c>
      <c r="T81" s="84">
        <v>0.35</v>
      </c>
      <c r="U81" s="84">
        <v>0.1</v>
      </c>
      <c r="V81" s="85">
        <v>7.0000000000000007E-2</v>
      </c>
      <c r="W81" s="86" t="s">
        <v>85</v>
      </c>
      <c r="X81" s="130" t="s">
        <v>84</v>
      </c>
      <c r="Y81" s="86" t="s">
        <v>38</v>
      </c>
      <c r="Z81" s="86">
        <v>1994</v>
      </c>
      <c r="AA81" s="87">
        <v>45497</v>
      </c>
    </row>
    <row r="82" spans="1:27" s="1" customFormat="1" ht="14.4" customHeight="1">
      <c r="A82" s="129">
        <f t="shared" si="18"/>
        <v>79</v>
      </c>
      <c r="B82" s="75" t="s">
        <v>125</v>
      </c>
      <c r="C82" s="137">
        <v>45424</v>
      </c>
      <c r="D82" s="74" t="s">
        <v>287</v>
      </c>
      <c r="E82" s="86" t="s">
        <v>235</v>
      </c>
      <c r="F82" s="98">
        <v>126.48</v>
      </c>
      <c r="G82" s="78">
        <v>117.40294900000001</v>
      </c>
      <c r="H82" s="78">
        <f t="shared" si="19"/>
        <v>14849.124989520002</v>
      </c>
      <c r="I82" s="78"/>
      <c r="J82" s="86"/>
      <c r="K82" s="79"/>
      <c r="L82" s="106"/>
      <c r="M82" s="100"/>
      <c r="N82" s="91"/>
      <c r="O82" s="78"/>
      <c r="P82" s="78"/>
      <c r="Q82" s="102"/>
      <c r="R82" s="102"/>
      <c r="S82" s="88">
        <v>-0.82199999999999995</v>
      </c>
      <c r="T82" s="89">
        <v>0.11</v>
      </c>
      <c r="U82" s="89">
        <v>0.02</v>
      </c>
      <c r="V82" s="90"/>
      <c r="W82" s="86" t="s">
        <v>123</v>
      </c>
      <c r="X82" s="130" t="s">
        <v>69</v>
      </c>
      <c r="Y82" s="86" t="s">
        <v>19</v>
      </c>
      <c r="Z82" s="86">
        <v>1993</v>
      </c>
      <c r="AA82" s="87">
        <v>45504</v>
      </c>
    </row>
    <row r="83" spans="1:27" ht="14.4" customHeight="1">
      <c r="A83" s="129">
        <f t="shared" si="18"/>
        <v>80</v>
      </c>
      <c r="B83" s="131" t="s">
        <v>25</v>
      </c>
      <c r="C83" s="138">
        <v>45420</v>
      </c>
      <c r="D83" s="117" t="s">
        <v>287</v>
      </c>
      <c r="E83" s="86" t="s">
        <v>255</v>
      </c>
      <c r="F83" s="77">
        <v>133.63</v>
      </c>
      <c r="G83" s="78">
        <v>53.229855999999998</v>
      </c>
      <c r="H83" s="78">
        <f t="shared" si="19"/>
        <v>7113.1056572799998</v>
      </c>
      <c r="I83" s="78"/>
      <c r="J83" s="86"/>
      <c r="K83" s="79"/>
      <c r="L83" s="106"/>
      <c r="M83" s="100"/>
      <c r="N83" s="91"/>
      <c r="O83" s="78"/>
      <c r="P83" s="78"/>
      <c r="Q83" s="102"/>
      <c r="R83" s="102"/>
      <c r="S83" s="83"/>
      <c r="T83" s="84"/>
      <c r="U83" s="84"/>
      <c r="V83" s="85"/>
      <c r="W83" s="86" t="s">
        <v>20</v>
      </c>
      <c r="X83" s="130" t="s">
        <v>15</v>
      </c>
      <c r="Y83" s="86" t="s">
        <v>26</v>
      </c>
      <c r="Z83" s="86">
        <v>1935</v>
      </c>
      <c r="AA83" s="87">
        <v>45505</v>
      </c>
    </row>
    <row r="84" spans="1:27" ht="14.4" customHeight="1">
      <c r="A84" s="129">
        <f t="shared" si="18"/>
        <v>81</v>
      </c>
      <c r="B84" s="131" t="s">
        <v>130</v>
      </c>
      <c r="C84" s="138">
        <v>45412</v>
      </c>
      <c r="D84" s="117"/>
      <c r="E84" s="118" t="s">
        <v>231</v>
      </c>
      <c r="F84" s="156">
        <v>235.59</v>
      </c>
      <c r="G84" s="143">
        <v>288.25909999999999</v>
      </c>
      <c r="H84" s="143">
        <f t="shared" si="19"/>
        <v>67910.961368999997</v>
      </c>
      <c r="I84" s="143">
        <v>-12422</v>
      </c>
      <c r="J84" s="143">
        <f>H84-I84</f>
        <v>80332.961368999997</v>
      </c>
      <c r="K84" s="79"/>
      <c r="L84" s="106"/>
      <c r="M84" s="104"/>
      <c r="N84" s="104"/>
      <c r="O84" s="143"/>
      <c r="P84" s="143"/>
      <c r="Q84" s="148"/>
      <c r="R84" s="148"/>
      <c r="S84" s="153">
        <v>6.9000000000000006E-2</v>
      </c>
      <c r="T84" s="162">
        <v>0.27</v>
      </c>
      <c r="U84" s="154">
        <v>0.16</v>
      </c>
      <c r="V84" s="163"/>
      <c r="W84" s="118" t="s">
        <v>133</v>
      </c>
      <c r="X84" s="130" t="s">
        <v>40</v>
      </c>
      <c r="Y84" s="118" t="s">
        <v>134</v>
      </c>
      <c r="Z84" s="118">
        <v>1927</v>
      </c>
      <c r="AA84" s="126">
        <v>45504</v>
      </c>
    </row>
    <row r="85" spans="1:27" ht="14.4" customHeight="1">
      <c r="A85" s="129">
        <f t="shared" si="18"/>
        <v>82</v>
      </c>
      <c r="B85" s="128" t="s">
        <v>293</v>
      </c>
      <c r="C85" s="138">
        <v>45445</v>
      </c>
      <c r="D85" s="155" t="s">
        <v>287</v>
      </c>
      <c r="E85" s="120" t="s">
        <v>294</v>
      </c>
      <c r="F85" s="121">
        <v>179.24</v>
      </c>
      <c r="G85" s="160">
        <v>3189.1961670000001</v>
      </c>
      <c r="H85" s="143">
        <f t="shared" si="19"/>
        <v>571631.52097308007</v>
      </c>
      <c r="I85" s="122">
        <v>21503</v>
      </c>
      <c r="J85" s="78">
        <f>H85+I85</f>
        <v>593134.52097308007</v>
      </c>
      <c r="K85" s="123"/>
      <c r="L85" s="161"/>
      <c r="M85" s="100"/>
      <c r="N85" s="91"/>
      <c r="O85" s="122"/>
      <c r="P85" s="122"/>
      <c r="Q85" s="102"/>
      <c r="R85" s="102"/>
      <c r="S85" s="151"/>
      <c r="T85" s="124"/>
      <c r="U85" s="124"/>
      <c r="V85" s="125"/>
      <c r="W85" s="120"/>
      <c r="X85" s="120"/>
      <c r="Y85" s="86"/>
      <c r="Z85" s="120"/>
      <c r="AA85" s="126"/>
    </row>
    <row r="86" spans="1:27" ht="14.4" customHeight="1">
      <c r="A86" s="129">
        <f t="shared" si="18"/>
        <v>83</v>
      </c>
      <c r="B86" s="131" t="s">
        <v>283</v>
      </c>
      <c r="C86" s="138">
        <v>45439</v>
      </c>
      <c r="D86" s="117" t="s">
        <v>287</v>
      </c>
      <c r="E86" s="120" t="s">
        <v>284</v>
      </c>
      <c r="F86" s="120">
        <v>20.62</v>
      </c>
      <c r="G86" s="120">
        <f>72.954449+25.93412</f>
        <v>98.88856899999999</v>
      </c>
      <c r="H86" s="143">
        <f t="shared" si="19"/>
        <v>2039.08229278</v>
      </c>
      <c r="I86" s="122">
        <v>-7499</v>
      </c>
      <c r="J86" s="78">
        <f>H86-I86</f>
        <v>9538.08229278</v>
      </c>
      <c r="K86" s="123"/>
      <c r="L86" s="103"/>
      <c r="M86" s="100"/>
      <c r="N86" s="91"/>
      <c r="O86" s="122"/>
      <c r="P86" s="122"/>
      <c r="Q86" s="102"/>
      <c r="R86" s="102"/>
      <c r="S86" s="151"/>
      <c r="T86" s="124"/>
      <c r="U86" s="124"/>
      <c r="V86" s="125"/>
      <c r="W86" s="120"/>
      <c r="X86" s="120"/>
      <c r="Y86" s="86"/>
      <c r="Z86" s="120"/>
      <c r="AA86" s="126"/>
    </row>
    <row r="87" spans="1:27" ht="14.4" customHeight="1">
      <c r="A87" s="129">
        <f t="shared" si="18"/>
        <v>84</v>
      </c>
      <c r="B87" s="131" t="s">
        <v>274</v>
      </c>
      <c r="C87" s="138">
        <v>45437</v>
      </c>
      <c r="D87" s="117"/>
      <c r="E87" s="120"/>
      <c r="F87" s="120"/>
      <c r="G87" s="118"/>
      <c r="H87" s="118"/>
      <c r="I87" s="122"/>
      <c r="J87" s="86"/>
      <c r="K87" s="123"/>
      <c r="L87" s="103"/>
      <c r="M87" s="100"/>
      <c r="N87" s="91"/>
      <c r="O87" s="122"/>
      <c r="P87" s="122"/>
      <c r="Q87" s="102"/>
      <c r="R87" s="102"/>
      <c r="S87" s="151"/>
      <c r="T87" s="124"/>
      <c r="U87" s="124"/>
      <c r="V87" s="125"/>
      <c r="W87" s="120"/>
      <c r="X87" s="86"/>
      <c r="Y87" s="118"/>
      <c r="Z87" s="120"/>
      <c r="AA87" s="126"/>
    </row>
    <row r="88" spans="1:27" ht="14.4" customHeight="1">
      <c r="A88" s="129">
        <f t="shared" si="18"/>
        <v>85</v>
      </c>
      <c r="B88" s="164" t="s">
        <v>326</v>
      </c>
      <c r="C88" s="138">
        <v>45450</v>
      </c>
      <c r="D88" s="117" t="s">
        <v>287</v>
      </c>
      <c r="E88" s="120" t="s">
        <v>327</v>
      </c>
      <c r="F88" s="120">
        <v>126.01</v>
      </c>
      <c r="G88" s="120">
        <v>219.89465200000001</v>
      </c>
      <c r="H88" s="143">
        <f t="shared" si="19"/>
        <v>27708.925098520001</v>
      </c>
      <c r="I88" s="122">
        <v>-17401</v>
      </c>
      <c r="J88" s="78">
        <f>H88-I88</f>
        <v>45109.925098520005</v>
      </c>
      <c r="K88" s="123">
        <v>169.12</v>
      </c>
      <c r="L88" s="65">
        <f t="shared" ref="L88" si="20">K88/F88-1</f>
        <v>0.34211570510276967</v>
      </c>
      <c r="M88" s="80">
        <f>J88/O88</f>
        <v>25.558031217291788</v>
      </c>
      <c r="N88" s="81">
        <f>J88/P88</f>
        <v>23.12143777474116</v>
      </c>
      <c r="O88" s="122">
        <v>1765</v>
      </c>
      <c r="P88" s="122">
        <v>1951</v>
      </c>
      <c r="Q88" s="82">
        <f>O88/J88</f>
        <v>3.9126644439006333E-2</v>
      </c>
      <c r="R88" s="82">
        <f>P88/J88</f>
        <v>4.3249905552691988E-2</v>
      </c>
      <c r="S88" s="127">
        <v>6.0999999999999999E-2</v>
      </c>
      <c r="T88" s="124">
        <v>0.30199999999999999</v>
      </c>
      <c r="U88" s="124">
        <v>5.5E-2</v>
      </c>
      <c r="V88" s="125">
        <v>4.3400000000000001E-2</v>
      </c>
      <c r="W88" s="120" t="s">
        <v>328</v>
      </c>
      <c r="X88" s="130" t="s">
        <v>97</v>
      </c>
      <c r="Y88" s="118" t="s">
        <v>329</v>
      </c>
      <c r="Z88" s="120">
        <v>1939</v>
      </c>
      <c r="AA88" s="126">
        <v>45533</v>
      </c>
    </row>
    <row r="89" spans="1:27" ht="14.4" customHeight="1">
      <c r="A89" s="129"/>
      <c r="B89" s="131"/>
      <c r="C89" s="138"/>
      <c r="D89" s="117"/>
      <c r="E89" s="120"/>
      <c r="F89" s="120"/>
      <c r="G89" s="120"/>
      <c r="H89" s="119"/>
      <c r="I89" s="122"/>
      <c r="J89" s="78"/>
      <c r="K89" s="123"/>
      <c r="L89" s="65"/>
      <c r="M89" s="80"/>
      <c r="N89" s="81"/>
      <c r="O89" s="122"/>
      <c r="P89" s="122"/>
      <c r="Q89" s="82"/>
      <c r="R89" s="82"/>
      <c r="S89" s="127"/>
      <c r="T89" s="124"/>
      <c r="U89" s="124"/>
      <c r="V89" s="125"/>
      <c r="W89" s="120"/>
      <c r="X89" s="128"/>
      <c r="Y89" s="130"/>
      <c r="Z89" s="120"/>
      <c r="AA89" s="126"/>
    </row>
    <row r="90" spans="1:27" ht="14.4" customHeight="1">
      <c r="A90" s="129"/>
      <c r="B90" s="131"/>
      <c r="C90" s="138"/>
      <c r="D90" s="117"/>
      <c r="E90" s="120"/>
      <c r="F90" s="120"/>
      <c r="G90" s="120"/>
      <c r="H90" s="119"/>
      <c r="I90" s="122"/>
      <c r="J90" s="78"/>
      <c r="K90" s="123"/>
      <c r="L90" s="65"/>
      <c r="M90" s="80"/>
      <c r="N90" s="81"/>
      <c r="O90" s="122"/>
      <c r="P90" s="122"/>
      <c r="Q90" s="82"/>
      <c r="R90" s="82"/>
      <c r="S90" s="127"/>
      <c r="T90" s="124"/>
      <c r="U90" s="124"/>
      <c r="V90" s="125"/>
      <c r="W90" s="120"/>
      <c r="X90" s="128"/>
      <c r="Y90" s="130"/>
      <c r="Z90" s="120"/>
      <c r="AA90" s="126"/>
    </row>
    <row r="91" spans="1:27">
      <c r="B91" s="15"/>
      <c r="C91" s="139"/>
      <c r="D91" s="7"/>
      <c r="E91" s="15"/>
      <c r="F91" s="23"/>
      <c r="G91" s="12"/>
      <c r="H91" s="12"/>
      <c r="I91" s="12"/>
      <c r="J91" s="15"/>
      <c r="K91" s="39"/>
      <c r="L91" s="43"/>
      <c r="M91" s="28"/>
      <c r="N91" s="22"/>
      <c r="O91" s="12"/>
      <c r="P91" s="12"/>
      <c r="Q91" s="26"/>
      <c r="R91" s="26"/>
      <c r="S91" s="18"/>
      <c r="T91" s="19"/>
      <c r="U91" s="19"/>
      <c r="V91" s="34"/>
      <c r="W91" s="15"/>
      <c r="X91" s="15"/>
      <c r="Y91" s="15"/>
      <c r="Z91" s="15"/>
      <c r="AA91" s="15"/>
    </row>
    <row r="92" spans="1:27">
      <c r="B92" s="15"/>
      <c r="C92" s="139"/>
      <c r="D92" s="7"/>
      <c r="E92" s="10"/>
      <c r="F92" s="11"/>
      <c r="G92" s="12"/>
      <c r="H92" s="12"/>
      <c r="I92" s="12"/>
      <c r="J92" s="12"/>
      <c r="K92" s="40"/>
      <c r="L92" s="44"/>
      <c r="M92" s="27"/>
      <c r="N92" s="14"/>
      <c r="O92" s="12"/>
      <c r="P92" s="12"/>
      <c r="Q92" s="16"/>
      <c r="R92" s="16"/>
      <c r="S92" s="18"/>
      <c r="T92" s="19"/>
      <c r="U92" s="19"/>
      <c r="V92" s="20"/>
      <c r="W92" s="15"/>
      <c r="X92" s="15"/>
      <c r="Y92" s="15"/>
      <c r="Z92" s="15"/>
      <c r="AA92" s="15"/>
    </row>
    <row r="93" spans="1:27">
      <c r="B93" s="15"/>
      <c r="C93" s="139"/>
      <c r="D93" s="7"/>
      <c r="E93" s="15"/>
      <c r="F93" s="23"/>
      <c r="G93" s="12"/>
      <c r="H93" s="12"/>
      <c r="I93" s="12"/>
      <c r="J93" s="15"/>
      <c r="K93" s="39"/>
      <c r="L93" s="43"/>
      <c r="M93" s="13"/>
      <c r="N93" s="22"/>
      <c r="O93" s="12"/>
      <c r="P93" s="12"/>
      <c r="Q93" s="8"/>
      <c r="R93" s="8"/>
      <c r="S93" s="18"/>
      <c r="T93" s="19"/>
      <c r="U93" s="19"/>
      <c r="V93" s="20"/>
      <c r="W93" s="15"/>
      <c r="X93" s="15"/>
      <c r="Y93" s="15"/>
      <c r="Z93" s="15"/>
      <c r="AA93" s="15"/>
    </row>
    <row r="94" spans="1:27">
      <c r="B94" s="15"/>
      <c r="C94" s="139"/>
      <c r="D94" s="7"/>
      <c r="E94" s="15"/>
      <c r="F94" s="23"/>
      <c r="G94" s="12"/>
      <c r="H94" s="12"/>
      <c r="I94" s="12"/>
      <c r="J94" s="12"/>
      <c r="K94" s="40"/>
      <c r="L94" s="44"/>
      <c r="M94" s="27"/>
      <c r="N94" s="14"/>
      <c r="O94" s="12"/>
      <c r="P94" s="12"/>
      <c r="Q94" s="16"/>
      <c r="R94" s="16"/>
      <c r="S94" s="18"/>
      <c r="T94" s="19"/>
      <c r="U94" s="19"/>
      <c r="V94" s="20"/>
      <c r="W94" s="15"/>
      <c r="X94" s="15"/>
      <c r="Y94" s="15"/>
      <c r="Z94" s="15"/>
      <c r="AA94" s="15"/>
    </row>
    <row r="95" spans="1:27">
      <c r="B95" s="15"/>
      <c r="C95" s="139"/>
      <c r="D95" s="7"/>
      <c r="E95" s="15"/>
      <c r="F95" s="23"/>
      <c r="G95" s="12"/>
      <c r="H95" s="12"/>
      <c r="I95" s="12"/>
      <c r="J95" s="15"/>
      <c r="K95" s="39"/>
      <c r="L95" s="43"/>
      <c r="M95" s="13"/>
      <c r="N95" s="22"/>
      <c r="O95" s="12"/>
      <c r="P95" s="12"/>
      <c r="Q95" s="8"/>
      <c r="R95" s="8"/>
      <c r="S95" s="18"/>
      <c r="T95" s="19"/>
      <c r="U95" s="19"/>
      <c r="V95" s="20"/>
      <c r="W95" s="15"/>
      <c r="X95" s="15"/>
      <c r="Y95" s="15"/>
      <c r="Z95" s="15"/>
      <c r="AA95" s="15"/>
    </row>
    <row r="96" spans="1:27">
      <c r="B96" s="15"/>
      <c r="C96" s="140"/>
      <c r="D96" s="9"/>
      <c r="E96" s="15"/>
      <c r="F96" s="23"/>
      <c r="G96" s="12"/>
      <c r="H96" s="12"/>
      <c r="I96" s="12"/>
      <c r="J96" s="15"/>
      <c r="K96" s="39"/>
      <c r="L96" s="43"/>
      <c r="M96" s="13"/>
      <c r="N96" s="22"/>
      <c r="O96" s="12"/>
      <c r="P96" s="12"/>
      <c r="Q96" s="8"/>
      <c r="R96" s="8"/>
      <c r="S96" s="18"/>
      <c r="T96" s="19"/>
      <c r="U96" s="19"/>
      <c r="V96" s="20"/>
      <c r="W96" s="15"/>
      <c r="X96" s="15"/>
      <c r="Y96" s="15"/>
      <c r="Z96" s="15"/>
      <c r="AA96" s="15"/>
    </row>
    <row r="97" spans="1:27">
      <c r="B97" s="15"/>
      <c r="C97" s="139"/>
      <c r="D97" s="7"/>
      <c r="E97" s="15"/>
      <c r="F97" s="23"/>
      <c r="G97" s="12"/>
      <c r="H97" s="12"/>
      <c r="I97" s="12"/>
      <c r="J97" s="15"/>
      <c r="K97" s="39"/>
      <c r="L97" s="43"/>
      <c r="M97" s="13"/>
      <c r="N97" s="22"/>
      <c r="O97" s="12"/>
      <c r="P97" s="12"/>
      <c r="Q97" s="8"/>
      <c r="R97" s="8"/>
      <c r="S97" s="18"/>
      <c r="T97" s="19"/>
      <c r="U97" s="19"/>
      <c r="V97" s="20"/>
      <c r="W97" s="15"/>
      <c r="X97" s="15"/>
      <c r="Y97" s="15"/>
      <c r="Z97" s="15"/>
      <c r="AA97" s="15"/>
    </row>
    <row r="98" spans="1:27">
      <c r="B98" s="15"/>
      <c r="C98" s="139"/>
      <c r="D98" s="7"/>
      <c r="E98" s="15"/>
      <c r="F98" s="23"/>
      <c r="G98" s="12"/>
      <c r="H98" s="12"/>
      <c r="I98" s="12"/>
      <c r="J98" s="15"/>
      <c r="K98" s="39"/>
      <c r="L98" s="43"/>
      <c r="M98" s="13"/>
      <c r="N98" s="22"/>
      <c r="O98" s="12"/>
      <c r="P98" s="12"/>
      <c r="Q98" s="8"/>
      <c r="R98" s="8"/>
      <c r="S98" s="18"/>
      <c r="T98" s="19"/>
      <c r="U98" s="19"/>
      <c r="V98" s="20"/>
      <c r="W98" s="15"/>
      <c r="X98" s="15"/>
      <c r="Y98" s="15"/>
      <c r="Z98" s="15"/>
      <c r="AA98" s="15"/>
    </row>
    <row r="99" spans="1:27">
      <c r="B99" s="15"/>
      <c r="C99" s="139"/>
      <c r="D99" s="7"/>
      <c r="E99" s="15"/>
      <c r="F99" s="23"/>
      <c r="G99" s="12"/>
      <c r="H99" s="12"/>
      <c r="I99" s="12"/>
      <c r="J99" s="15"/>
      <c r="K99" s="39"/>
      <c r="L99" s="43"/>
      <c r="M99" s="13"/>
      <c r="N99" s="22"/>
      <c r="O99" s="12"/>
      <c r="P99" s="12"/>
      <c r="Q99" s="8"/>
      <c r="R99" s="8"/>
      <c r="S99" s="18"/>
      <c r="T99" s="19"/>
      <c r="U99" s="19"/>
      <c r="V99" s="20"/>
      <c r="W99" s="15"/>
      <c r="X99" s="15"/>
      <c r="Y99" s="15"/>
      <c r="Z99" s="15"/>
      <c r="AA99" s="15"/>
    </row>
    <row r="100" spans="1:27">
      <c r="B100" s="15"/>
      <c r="C100" s="139"/>
      <c r="D100" s="7"/>
      <c r="E100" s="15"/>
      <c r="F100" s="23"/>
      <c r="G100" s="12"/>
      <c r="H100" s="12"/>
      <c r="I100" s="12"/>
      <c r="J100" s="15"/>
      <c r="K100" s="39"/>
      <c r="L100" s="43"/>
      <c r="M100" s="13"/>
      <c r="N100" s="22"/>
      <c r="O100" s="12"/>
      <c r="P100" s="12"/>
      <c r="Q100" s="8"/>
      <c r="R100" s="8"/>
      <c r="S100" s="18"/>
      <c r="T100" s="19"/>
      <c r="U100" s="19"/>
      <c r="V100" s="20"/>
      <c r="W100" s="15"/>
      <c r="X100" s="15"/>
      <c r="Y100" s="15"/>
      <c r="Z100" s="15"/>
      <c r="AA100" s="15"/>
    </row>
    <row r="101" spans="1:27">
      <c r="B101" s="15"/>
      <c r="C101" s="139"/>
      <c r="D101" s="7"/>
      <c r="E101" s="15"/>
      <c r="F101" s="23"/>
      <c r="G101" s="12"/>
      <c r="H101" s="12"/>
      <c r="I101" s="12"/>
      <c r="J101" s="15"/>
      <c r="K101" s="39"/>
      <c r="L101" s="43"/>
      <c r="M101" s="13"/>
      <c r="N101" s="22"/>
      <c r="O101" s="12"/>
      <c r="P101" s="12"/>
      <c r="Q101" s="8"/>
      <c r="R101" s="8"/>
      <c r="S101" s="18"/>
      <c r="T101" s="19"/>
      <c r="U101" s="19"/>
      <c r="V101" s="20"/>
      <c r="W101" s="15"/>
      <c r="X101" s="15"/>
      <c r="Y101" s="15"/>
      <c r="Z101" s="15"/>
      <c r="AA101" s="15"/>
    </row>
    <row r="102" spans="1:27">
      <c r="B102" s="15"/>
      <c r="C102" s="139"/>
      <c r="D102" s="7"/>
      <c r="E102" s="15"/>
      <c r="F102" s="23"/>
      <c r="G102" s="12"/>
      <c r="H102" s="12"/>
      <c r="I102" s="12"/>
      <c r="J102" s="15"/>
      <c r="K102" s="39"/>
      <c r="L102" s="43"/>
      <c r="M102" s="13"/>
      <c r="N102" s="22"/>
      <c r="O102" s="12"/>
      <c r="P102" s="12"/>
      <c r="Q102" s="26"/>
      <c r="R102" s="26"/>
      <c r="S102" s="18"/>
      <c r="T102" s="19"/>
      <c r="U102" s="19"/>
      <c r="V102" s="34"/>
      <c r="W102" s="15"/>
      <c r="X102" s="15"/>
      <c r="Y102" s="15"/>
      <c r="Z102" s="15"/>
      <c r="AA102" s="15"/>
    </row>
    <row r="103" spans="1:27">
      <c r="B103" s="15"/>
      <c r="C103" s="139"/>
      <c r="D103" s="7"/>
      <c r="E103" s="15"/>
      <c r="F103" s="11"/>
      <c r="G103" s="12"/>
      <c r="H103" s="12"/>
      <c r="I103" s="12"/>
      <c r="J103" s="15"/>
      <c r="K103" s="39"/>
      <c r="L103" s="43"/>
      <c r="M103" s="13"/>
      <c r="N103" s="22"/>
      <c r="O103" s="12"/>
      <c r="P103" s="12"/>
      <c r="Q103" s="8"/>
      <c r="R103" s="8"/>
      <c r="S103" s="18"/>
      <c r="T103" s="19"/>
      <c r="U103" s="19"/>
      <c r="V103" s="20"/>
      <c r="W103" s="15"/>
      <c r="X103" s="15"/>
      <c r="Y103" s="15"/>
      <c r="Z103" s="15"/>
      <c r="AA103" s="15"/>
    </row>
    <row r="104" spans="1:27">
      <c r="B104" s="15"/>
      <c r="C104" s="139"/>
      <c r="D104" s="7"/>
      <c r="E104" s="15"/>
      <c r="F104" s="23"/>
      <c r="G104" s="12"/>
      <c r="H104" s="12"/>
      <c r="I104" s="12"/>
      <c r="J104" s="15"/>
      <c r="K104" s="39"/>
      <c r="L104" s="43"/>
      <c r="M104" s="13"/>
      <c r="N104" s="22"/>
      <c r="O104" s="12"/>
      <c r="P104" s="12"/>
      <c r="Q104" s="8"/>
      <c r="R104" s="8"/>
      <c r="S104" s="18"/>
      <c r="T104" s="19"/>
      <c r="U104" s="19"/>
      <c r="V104" s="20"/>
      <c r="W104" s="15"/>
      <c r="X104" s="15"/>
      <c r="Y104" s="15"/>
      <c r="Z104" s="15"/>
      <c r="AA104" s="15"/>
    </row>
    <row r="105" spans="1:27" ht="13.8">
      <c r="B105" s="15"/>
      <c r="C105" s="139"/>
      <c r="D105" s="7"/>
      <c r="E105" s="15"/>
      <c r="F105" s="24"/>
      <c r="G105" s="12"/>
      <c r="H105" s="12"/>
      <c r="I105" s="12"/>
      <c r="J105" s="15"/>
      <c r="K105" s="39"/>
      <c r="L105" s="43"/>
      <c r="M105" s="13"/>
      <c r="N105" s="22"/>
      <c r="O105" s="12"/>
      <c r="P105" s="12"/>
      <c r="Q105" s="8"/>
      <c r="R105" s="8"/>
      <c r="S105" s="18"/>
      <c r="T105" s="19"/>
      <c r="U105" s="19"/>
      <c r="V105" s="20"/>
      <c r="W105" s="15"/>
      <c r="X105" s="15"/>
      <c r="Y105" s="15"/>
      <c r="Z105" s="15"/>
      <c r="AA105" s="15"/>
    </row>
    <row r="106" spans="1:27">
      <c r="B106" s="15"/>
      <c r="C106" s="139"/>
      <c r="D106" s="7"/>
      <c r="E106" s="10"/>
      <c r="F106" s="11"/>
      <c r="G106" s="12"/>
      <c r="H106" s="12"/>
      <c r="I106" s="12"/>
      <c r="J106" s="15"/>
      <c r="K106" s="39"/>
      <c r="L106" s="43"/>
      <c r="M106" s="13"/>
      <c r="N106" s="22"/>
      <c r="O106" s="12"/>
      <c r="P106" s="12"/>
      <c r="Q106" s="8"/>
      <c r="R106" s="8"/>
      <c r="S106" s="18"/>
      <c r="T106" s="19"/>
      <c r="U106" s="19"/>
      <c r="V106" s="20"/>
      <c r="W106" s="15"/>
      <c r="X106" s="15"/>
      <c r="Y106" s="15"/>
      <c r="Z106" s="15"/>
      <c r="AA106" s="15"/>
    </row>
    <row r="107" spans="1:27">
      <c r="B107" s="15"/>
      <c r="C107" s="139"/>
      <c r="D107" s="7"/>
      <c r="E107" s="10"/>
      <c r="F107" s="11"/>
      <c r="G107" s="12"/>
      <c r="H107" s="12"/>
      <c r="I107" s="12"/>
      <c r="J107" s="15"/>
      <c r="K107" s="39"/>
      <c r="L107" s="43"/>
      <c r="M107" s="13"/>
      <c r="N107" s="22"/>
      <c r="O107" s="12"/>
      <c r="P107" s="12"/>
      <c r="Q107" s="8"/>
      <c r="R107" s="8"/>
      <c r="S107" s="18"/>
      <c r="T107" s="19"/>
      <c r="U107" s="19"/>
      <c r="V107" s="20"/>
      <c r="W107" s="15"/>
      <c r="X107" s="15"/>
      <c r="Y107" s="15"/>
      <c r="Z107" s="15"/>
      <c r="AA107" s="15"/>
    </row>
    <row r="108" spans="1:27">
      <c r="B108" s="15"/>
      <c r="C108" s="139"/>
      <c r="D108" s="7"/>
      <c r="E108" s="10"/>
      <c r="F108" s="11"/>
      <c r="G108" s="12"/>
      <c r="H108" s="12"/>
      <c r="I108" s="12"/>
      <c r="J108" s="15"/>
      <c r="K108" s="39"/>
      <c r="L108" s="43"/>
      <c r="M108" s="13"/>
      <c r="N108" s="22"/>
      <c r="O108" s="12"/>
      <c r="P108" s="12"/>
      <c r="Q108" s="8"/>
      <c r="R108" s="8"/>
      <c r="S108" s="18"/>
      <c r="T108" s="19"/>
      <c r="U108" s="19"/>
      <c r="V108" s="20"/>
      <c r="W108" s="15"/>
      <c r="X108" s="15"/>
      <c r="Y108" s="15"/>
      <c r="Z108" s="15"/>
      <c r="AA108" s="15"/>
    </row>
    <row r="109" spans="1:27">
      <c r="B109" s="15"/>
      <c r="C109" s="139"/>
      <c r="D109" s="7"/>
      <c r="E109" s="10"/>
      <c r="F109" s="11"/>
      <c r="G109" s="12"/>
      <c r="H109" s="12"/>
      <c r="I109" s="12"/>
      <c r="J109" s="15"/>
      <c r="K109" s="39"/>
      <c r="L109" s="43"/>
      <c r="M109" s="13"/>
      <c r="N109" s="30"/>
      <c r="O109" s="12"/>
      <c r="P109" s="12"/>
      <c r="Q109" s="8"/>
      <c r="R109" s="8"/>
      <c r="S109" s="18"/>
      <c r="T109" s="19"/>
      <c r="U109" s="19"/>
      <c r="V109" s="20"/>
      <c r="W109" s="15"/>
      <c r="X109" s="15"/>
      <c r="Y109" s="15"/>
      <c r="Z109" s="15"/>
      <c r="AA109" s="15"/>
    </row>
    <row r="110" spans="1:27">
      <c r="B110" s="15"/>
      <c r="C110" s="139"/>
      <c r="D110" s="7"/>
      <c r="E110" s="10"/>
      <c r="F110" s="11"/>
      <c r="G110" s="12"/>
      <c r="H110" s="12"/>
      <c r="I110" s="12"/>
      <c r="J110" s="15"/>
      <c r="K110" s="39"/>
      <c r="L110" s="43"/>
      <c r="M110" s="13"/>
      <c r="N110" s="22"/>
      <c r="O110" s="12"/>
      <c r="P110" s="12"/>
      <c r="Q110" s="8"/>
      <c r="R110" s="8"/>
      <c r="S110" s="18"/>
      <c r="T110" s="19"/>
      <c r="U110" s="19"/>
      <c r="V110" s="20"/>
      <c r="W110" s="15"/>
      <c r="X110" s="15"/>
      <c r="Y110" s="15"/>
      <c r="Z110" s="15"/>
      <c r="AA110" s="15"/>
    </row>
    <row r="111" spans="1:27" s="1" customFormat="1">
      <c r="A111" s="46"/>
      <c r="B111" s="12"/>
      <c r="C111" s="139"/>
      <c r="D111" s="7"/>
      <c r="E111" s="12"/>
      <c r="F111" s="17"/>
      <c r="G111" s="12"/>
      <c r="H111" s="12"/>
      <c r="I111" s="12"/>
      <c r="J111" s="12"/>
      <c r="K111" s="40"/>
      <c r="L111" s="44"/>
      <c r="M111" s="27"/>
      <c r="N111" s="14"/>
      <c r="O111" s="12"/>
      <c r="P111" s="12"/>
      <c r="Q111" s="16"/>
      <c r="R111" s="16"/>
      <c r="S111" s="18"/>
      <c r="T111" s="19"/>
      <c r="U111" s="19"/>
      <c r="V111" s="20"/>
      <c r="W111" s="15"/>
      <c r="X111" s="15"/>
      <c r="Y111" s="12"/>
      <c r="Z111" s="25"/>
      <c r="AA111" s="15"/>
    </row>
    <row r="112" spans="1:27">
      <c r="B112" s="15"/>
      <c r="C112" s="140"/>
      <c r="D112" s="9"/>
      <c r="E112" s="15"/>
      <c r="F112" s="23"/>
      <c r="G112" s="12"/>
      <c r="H112" s="12"/>
      <c r="I112" s="12"/>
      <c r="J112" s="15"/>
      <c r="K112" s="39"/>
      <c r="L112" s="43"/>
      <c r="M112" s="13"/>
      <c r="N112" s="22"/>
      <c r="O112" s="12"/>
      <c r="P112" s="12"/>
      <c r="Q112" s="8"/>
      <c r="R112" s="8"/>
      <c r="S112" s="18"/>
      <c r="T112" s="19"/>
      <c r="U112" s="19"/>
      <c r="V112" s="20"/>
      <c r="W112" s="15"/>
      <c r="X112" s="15"/>
      <c r="Y112" s="15"/>
      <c r="Z112" s="15"/>
      <c r="AA112" s="15"/>
    </row>
    <row r="113" spans="2:27">
      <c r="B113" s="15"/>
      <c r="C113" s="139"/>
      <c r="D113" s="7"/>
      <c r="E113" s="15"/>
      <c r="F113" s="11"/>
      <c r="G113" s="12"/>
      <c r="H113" s="12"/>
      <c r="I113" s="12"/>
      <c r="J113" s="15"/>
      <c r="K113" s="39"/>
      <c r="L113" s="43"/>
      <c r="M113" s="13"/>
      <c r="N113" s="22"/>
      <c r="O113" s="12"/>
      <c r="P113" s="12"/>
      <c r="Q113" s="8"/>
      <c r="R113" s="8"/>
      <c r="S113" s="18"/>
      <c r="T113" s="19"/>
      <c r="U113" s="19"/>
      <c r="V113" s="20"/>
      <c r="W113" s="15"/>
      <c r="X113" s="15"/>
      <c r="Y113" s="15"/>
      <c r="Z113" s="15"/>
      <c r="AA113" s="15"/>
    </row>
    <row r="114" spans="2:27">
      <c r="B114" s="15"/>
      <c r="C114" s="139"/>
      <c r="D114" s="7"/>
      <c r="E114" s="15"/>
      <c r="F114" s="23"/>
      <c r="G114" s="12"/>
      <c r="H114" s="12"/>
      <c r="I114" s="12"/>
      <c r="J114" s="15"/>
      <c r="K114" s="39"/>
      <c r="L114" s="43"/>
      <c r="M114" s="13"/>
      <c r="N114" s="22"/>
      <c r="O114" s="12"/>
      <c r="P114" s="12"/>
      <c r="Q114" s="8"/>
      <c r="R114" s="8"/>
      <c r="S114" s="18"/>
      <c r="T114" s="19"/>
      <c r="U114" s="19"/>
      <c r="V114" s="20"/>
      <c r="W114" s="15"/>
      <c r="X114" s="15"/>
      <c r="Y114" s="15"/>
      <c r="Z114" s="15"/>
      <c r="AA114" s="15"/>
    </row>
    <row r="115" spans="2:27">
      <c r="B115" s="15"/>
      <c r="C115" s="139"/>
      <c r="D115" s="7"/>
      <c r="E115" s="15"/>
      <c r="F115" s="23"/>
      <c r="G115" s="12"/>
      <c r="H115" s="12"/>
      <c r="I115" s="12"/>
      <c r="J115" s="15"/>
      <c r="K115" s="39"/>
      <c r="L115" s="43"/>
      <c r="M115" s="13"/>
      <c r="N115" s="22"/>
      <c r="O115" s="12"/>
      <c r="P115" s="12"/>
      <c r="Q115" s="26"/>
      <c r="R115" s="26"/>
      <c r="S115" s="18"/>
      <c r="T115" s="19"/>
      <c r="U115" s="19"/>
      <c r="V115" s="34"/>
      <c r="W115" s="15"/>
      <c r="X115" s="15"/>
      <c r="Y115" s="15"/>
      <c r="Z115" s="15"/>
      <c r="AA115" s="15"/>
    </row>
    <row r="116" spans="2:27">
      <c r="B116" s="15"/>
      <c r="C116" s="139"/>
      <c r="D116" s="7"/>
      <c r="E116" s="15"/>
      <c r="F116" s="23"/>
      <c r="G116" s="12"/>
      <c r="H116" s="12"/>
      <c r="I116" s="12"/>
      <c r="J116" s="15"/>
      <c r="K116" s="39"/>
      <c r="L116" s="43"/>
      <c r="M116" s="13"/>
      <c r="N116" s="22"/>
      <c r="O116" s="12"/>
      <c r="P116" s="12"/>
      <c r="Q116" s="26"/>
      <c r="R116" s="26"/>
      <c r="S116" s="18"/>
      <c r="T116" s="19"/>
      <c r="U116" s="19"/>
      <c r="V116" s="34"/>
      <c r="W116" s="15"/>
      <c r="X116" s="15"/>
      <c r="Y116" s="15"/>
      <c r="Z116" s="15"/>
      <c r="AA116" s="15"/>
    </row>
    <row r="117" spans="2:27">
      <c r="B117" s="15"/>
      <c r="C117" s="140"/>
      <c r="D117" s="9"/>
      <c r="E117" s="15"/>
      <c r="F117" s="23"/>
      <c r="G117" s="12"/>
      <c r="H117" s="12"/>
      <c r="I117" s="12"/>
      <c r="J117" s="15"/>
      <c r="K117" s="39"/>
      <c r="L117" s="43"/>
      <c r="M117" s="13"/>
      <c r="N117" s="22"/>
      <c r="O117" s="12"/>
      <c r="P117" s="12"/>
      <c r="Q117" s="8"/>
      <c r="R117" s="8"/>
      <c r="S117" s="18"/>
      <c r="T117" s="19"/>
      <c r="U117" s="19"/>
      <c r="V117" s="20"/>
      <c r="W117" s="15"/>
      <c r="X117" s="15"/>
      <c r="Y117" s="15"/>
      <c r="Z117" s="15"/>
      <c r="AA117" s="15"/>
    </row>
    <row r="118" spans="2:27">
      <c r="B118" s="15"/>
      <c r="C118" s="139"/>
      <c r="D118" s="7"/>
      <c r="E118" s="15"/>
      <c r="F118" s="23"/>
      <c r="G118" s="12"/>
      <c r="H118" s="12"/>
      <c r="I118" s="12"/>
      <c r="J118" s="15"/>
      <c r="K118" s="39"/>
      <c r="L118" s="43"/>
      <c r="M118" s="13"/>
      <c r="N118" s="22"/>
      <c r="O118" s="12"/>
      <c r="P118" s="12"/>
      <c r="Q118" s="8"/>
      <c r="R118" s="8"/>
      <c r="S118" s="18"/>
      <c r="T118" s="19"/>
      <c r="U118" s="19"/>
      <c r="V118" s="20"/>
      <c r="W118" s="15"/>
      <c r="X118" s="15"/>
      <c r="Y118" s="15"/>
      <c r="Z118" s="15"/>
      <c r="AA118" s="15"/>
    </row>
    <row r="119" spans="2:27">
      <c r="B119" s="15"/>
      <c r="C119" s="139"/>
      <c r="D119" s="7"/>
      <c r="E119" s="15"/>
      <c r="F119" s="11"/>
      <c r="G119" s="12"/>
      <c r="H119" s="12"/>
      <c r="I119" s="12"/>
      <c r="J119" s="15"/>
      <c r="K119" s="39"/>
      <c r="L119" s="43"/>
      <c r="M119" s="13"/>
      <c r="N119" s="22"/>
      <c r="O119" s="12"/>
      <c r="P119" s="12"/>
      <c r="Q119" s="8"/>
      <c r="R119" s="8"/>
      <c r="S119" s="18"/>
      <c r="T119" s="19"/>
      <c r="U119" s="19"/>
      <c r="V119" s="20"/>
      <c r="W119" s="15"/>
      <c r="X119" s="15"/>
      <c r="Y119" s="15"/>
      <c r="Z119" s="15"/>
      <c r="AA119" s="15"/>
    </row>
    <row r="120" spans="2:27">
      <c r="B120" s="15"/>
      <c r="C120" s="139"/>
      <c r="D120" s="7"/>
      <c r="E120" s="15"/>
      <c r="F120" s="23"/>
      <c r="G120" s="12"/>
      <c r="H120" s="12"/>
      <c r="I120" s="12"/>
      <c r="J120" s="15"/>
      <c r="K120" s="39"/>
      <c r="L120" s="43"/>
      <c r="M120" s="13"/>
      <c r="N120" s="22"/>
      <c r="O120" s="12"/>
      <c r="P120" s="12"/>
      <c r="Q120" s="8"/>
      <c r="R120" s="8"/>
      <c r="S120" s="18"/>
      <c r="T120" s="19"/>
      <c r="U120" s="19"/>
      <c r="V120" s="20"/>
      <c r="W120" s="15"/>
      <c r="X120" s="15"/>
      <c r="Y120" s="15"/>
      <c r="Z120" s="15"/>
      <c r="AA120" s="15"/>
    </row>
    <row r="121" spans="2:27">
      <c r="B121" s="15"/>
      <c r="C121" s="139"/>
      <c r="D121" s="7"/>
      <c r="E121" s="15"/>
      <c r="F121" s="23"/>
      <c r="G121" s="12"/>
      <c r="H121" s="12"/>
      <c r="I121" s="12"/>
      <c r="J121" s="15"/>
      <c r="K121" s="39"/>
      <c r="L121" s="43"/>
      <c r="M121" s="13"/>
      <c r="N121" s="22"/>
      <c r="O121" s="12"/>
      <c r="P121" s="12"/>
      <c r="Q121" s="8"/>
      <c r="R121" s="8"/>
      <c r="S121" s="18"/>
      <c r="T121" s="19"/>
      <c r="U121" s="19"/>
      <c r="V121" s="20"/>
      <c r="W121" s="15"/>
      <c r="X121" s="15"/>
      <c r="Y121" s="15"/>
      <c r="Z121" s="15"/>
      <c r="AA121" s="15"/>
    </row>
    <row r="122" spans="2:27">
      <c r="B122" s="15"/>
      <c r="C122" s="140"/>
      <c r="D122" s="9"/>
      <c r="E122" s="15"/>
      <c r="F122" s="23"/>
      <c r="G122" s="12"/>
      <c r="H122" s="12"/>
      <c r="I122" s="12"/>
      <c r="J122" s="15"/>
      <c r="K122" s="39"/>
      <c r="L122" s="43"/>
      <c r="M122" s="13"/>
      <c r="N122" s="22"/>
      <c r="O122" s="12"/>
      <c r="P122" s="12"/>
      <c r="Q122" s="8"/>
      <c r="R122" s="8"/>
      <c r="S122" s="18"/>
      <c r="T122" s="19"/>
      <c r="U122" s="19"/>
      <c r="V122" s="20"/>
      <c r="W122" s="15"/>
      <c r="X122" s="15"/>
      <c r="Y122" s="15"/>
      <c r="Z122" s="15"/>
      <c r="AA122" s="12"/>
    </row>
    <row r="123" spans="2:27">
      <c r="B123" s="15"/>
      <c r="C123" s="139"/>
      <c r="D123" s="7"/>
      <c r="E123" s="15"/>
      <c r="F123" s="23"/>
      <c r="G123" s="12"/>
      <c r="H123" s="12"/>
      <c r="I123" s="12"/>
      <c r="J123" s="15"/>
      <c r="K123" s="39"/>
      <c r="L123" s="43"/>
      <c r="M123" s="13"/>
      <c r="N123" s="22"/>
      <c r="O123" s="12"/>
      <c r="P123" s="12"/>
      <c r="Q123" s="8"/>
      <c r="R123" s="8"/>
      <c r="S123" s="18"/>
      <c r="T123" s="19"/>
      <c r="U123" s="19"/>
      <c r="V123" s="20"/>
      <c r="W123" s="15"/>
      <c r="X123" s="15"/>
      <c r="Y123" s="15"/>
      <c r="Z123" s="15"/>
      <c r="AA123" s="15"/>
    </row>
    <row r="124" spans="2:27">
      <c r="B124" s="15"/>
      <c r="C124" s="139"/>
      <c r="D124" s="7"/>
      <c r="E124" s="15"/>
      <c r="F124" s="23"/>
      <c r="G124" s="12"/>
      <c r="H124" s="12"/>
      <c r="I124" s="12"/>
      <c r="J124" s="15"/>
      <c r="K124" s="39"/>
      <c r="L124" s="43"/>
      <c r="M124" s="13"/>
      <c r="N124" s="22"/>
      <c r="O124" s="12"/>
      <c r="P124" s="12"/>
      <c r="Q124" s="8"/>
      <c r="R124" s="8"/>
      <c r="S124" s="18"/>
      <c r="T124" s="19"/>
      <c r="U124" s="19"/>
      <c r="V124" s="20"/>
      <c r="W124" s="15"/>
      <c r="X124" s="15"/>
      <c r="Y124" s="15"/>
      <c r="Z124" s="15"/>
      <c r="AA124" s="21"/>
    </row>
    <row r="125" spans="2:27">
      <c r="B125" s="15"/>
      <c r="C125" s="139"/>
      <c r="D125" s="7"/>
      <c r="E125" s="15"/>
      <c r="F125" s="23"/>
      <c r="G125" s="12"/>
      <c r="H125" s="12"/>
      <c r="I125" s="12"/>
      <c r="J125" s="15"/>
      <c r="K125" s="39"/>
      <c r="L125" s="43"/>
      <c r="M125" s="13"/>
      <c r="N125" s="22"/>
      <c r="O125" s="12"/>
      <c r="P125" s="12"/>
      <c r="Q125" s="8"/>
      <c r="R125" s="8"/>
      <c r="S125" s="18"/>
      <c r="T125" s="19"/>
      <c r="U125" s="19"/>
      <c r="V125" s="20"/>
      <c r="W125" s="15"/>
      <c r="X125" s="15"/>
      <c r="Y125" s="15"/>
      <c r="Z125" s="15"/>
      <c r="AA125" s="15"/>
    </row>
    <row r="126" spans="2:27">
      <c r="B126" s="15"/>
      <c r="C126" s="139"/>
      <c r="D126" s="7"/>
      <c r="E126" s="15"/>
      <c r="F126" s="23"/>
      <c r="G126" s="12"/>
      <c r="H126" s="12"/>
      <c r="I126" s="12"/>
      <c r="J126" s="15"/>
      <c r="K126" s="39"/>
      <c r="L126" s="43"/>
      <c r="M126" s="13"/>
      <c r="N126" s="22"/>
      <c r="O126" s="12"/>
      <c r="P126" s="12"/>
      <c r="Q126" s="8"/>
      <c r="R126" s="8"/>
      <c r="S126" s="18"/>
      <c r="T126" s="19"/>
      <c r="U126" s="19"/>
      <c r="V126" s="20"/>
      <c r="W126" s="15"/>
      <c r="X126" s="15"/>
      <c r="Y126" s="15"/>
      <c r="Z126" s="15"/>
      <c r="AA126" s="15"/>
    </row>
    <row r="127" spans="2:27">
      <c r="B127" s="15"/>
      <c r="C127" s="139"/>
      <c r="D127" s="7"/>
      <c r="E127" s="15"/>
      <c r="F127" s="11"/>
      <c r="G127" s="12"/>
      <c r="H127" s="12"/>
      <c r="I127" s="12"/>
      <c r="J127" s="15"/>
      <c r="K127" s="39"/>
      <c r="L127" s="43"/>
      <c r="M127" s="13"/>
      <c r="N127" s="22"/>
      <c r="O127" s="12"/>
      <c r="P127" s="12"/>
      <c r="Q127" s="8"/>
      <c r="R127" s="8"/>
      <c r="S127" s="18"/>
      <c r="T127" s="19"/>
      <c r="U127" s="19"/>
      <c r="V127" s="20"/>
      <c r="W127" s="15"/>
      <c r="X127" s="15"/>
      <c r="Y127" s="15"/>
      <c r="Z127" s="15"/>
      <c r="AA127" s="15"/>
    </row>
    <row r="128" spans="2:27">
      <c r="B128" s="15"/>
      <c r="C128" s="139"/>
      <c r="D128" s="7"/>
      <c r="E128" s="32"/>
      <c r="F128" s="23"/>
      <c r="G128" s="15"/>
      <c r="H128" s="15"/>
      <c r="I128" s="12"/>
      <c r="J128" s="15"/>
      <c r="K128" s="39"/>
      <c r="L128" s="43"/>
      <c r="M128" s="13"/>
      <c r="N128" s="22"/>
      <c r="O128" s="12"/>
      <c r="P128" s="12"/>
      <c r="Q128" s="8"/>
      <c r="R128" s="8"/>
      <c r="S128" s="18"/>
      <c r="T128" s="19"/>
      <c r="U128" s="19"/>
      <c r="V128" s="20"/>
      <c r="W128" s="33"/>
      <c r="X128" s="33"/>
      <c r="Y128" s="33"/>
      <c r="Z128" s="15"/>
      <c r="AA128" s="15"/>
    </row>
    <row r="129" spans="1:27">
      <c r="B129" s="15"/>
      <c r="C129" s="139"/>
      <c r="D129" s="7"/>
      <c r="E129" s="15"/>
      <c r="F129" s="11"/>
      <c r="G129" s="12"/>
      <c r="H129" s="12"/>
      <c r="I129" s="12"/>
      <c r="J129" s="15"/>
      <c r="K129" s="39"/>
      <c r="L129" s="43"/>
      <c r="M129" s="13"/>
      <c r="N129" s="22"/>
      <c r="O129" s="12"/>
      <c r="P129" s="12"/>
      <c r="Q129" s="8"/>
      <c r="R129" s="8"/>
      <c r="S129" s="18"/>
      <c r="T129" s="19"/>
      <c r="U129" s="19"/>
      <c r="V129" s="20"/>
      <c r="W129" s="15"/>
      <c r="X129" s="15"/>
      <c r="Y129" s="15"/>
      <c r="Z129" s="15"/>
      <c r="AA129" s="15"/>
    </row>
    <row r="130" spans="1:27">
      <c r="B130" s="15"/>
      <c r="C130" s="139"/>
      <c r="D130" s="7"/>
      <c r="E130" s="15"/>
      <c r="F130" s="11"/>
      <c r="G130" s="12"/>
      <c r="H130" s="12"/>
      <c r="I130" s="12"/>
      <c r="J130" s="15"/>
      <c r="K130" s="39"/>
      <c r="L130" s="43"/>
      <c r="M130" s="13"/>
      <c r="N130" s="22"/>
      <c r="O130" s="12"/>
      <c r="P130" s="12"/>
      <c r="Q130" s="26"/>
      <c r="R130" s="26"/>
      <c r="S130" s="18"/>
      <c r="T130" s="19"/>
      <c r="U130" s="19"/>
      <c r="V130" s="34"/>
      <c r="W130" s="15"/>
      <c r="X130" s="15"/>
      <c r="Y130" s="15"/>
      <c r="Z130" s="15"/>
      <c r="AA130" s="15"/>
    </row>
    <row r="131" spans="1:27">
      <c r="B131" s="15"/>
      <c r="C131" s="139"/>
      <c r="D131" s="7"/>
      <c r="E131" s="15"/>
      <c r="F131" s="11"/>
      <c r="G131" s="12"/>
      <c r="H131" s="12"/>
      <c r="I131" s="12"/>
      <c r="J131" s="15"/>
      <c r="K131" s="39"/>
      <c r="L131" s="43"/>
      <c r="M131" s="13"/>
      <c r="N131" s="22"/>
      <c r="O131" s="12"/>
      <c r="P131" s="12"/>
      <c r="Q131" s="8"/>
      <c r="R131" s="8"/>
      <c r="S131" s="18"/>
      <c r="T131" s="19"/>
      <c r="U131" s="19"/>
      <c r="V131" s="20"/>
      <c r="W131" s="15"/>
      <c r="X131" s="15"/>
      <c r="Y131" s="15"/>
      <c r="Z131" s="15"/>
      <c r="AA131" s="15"/>
    </row>
    <row r="132" spans="1:27">
      <c r="B132" s="15"/>
      <c r="C132" s="139"/>
      <c r="D132" s="7"/>
      <c r="E132" s="15"/>
      <c r="F132" s="11"/>
      <c r="G132" s="12"/>
      <c r="H132" s="12"/>
      <c r="I132" s="12"/>
      <c r="J132" s="15"/>
      <c r="K132" s="39"/>
      <c r="L132" s="43"/>
      <c r="M132" s="13"/>
      <c r="N132" s="22"/>
      <c r="O132" s="12"/>
      <c r="P132" s="12"/>
      <c r="Q132" s="8"/>
      <c r="R132" s="8"/>
      <c r="S132" s="18"/>
      <c r="T132" s="19"/>
      <c r="U132" s="19"/>
      <c r="V132" s="20"/>
      <c r="W132" s="15"/>
      <c r="X132" s="15"/>
      <c r="Y132" s="15"/>
      <c r="Z132" s="15"/>
      <c r="AA132" s="15"/>
    </row>
    <row r="133" spans="1:27">
      <c r="B133" s="15"/>
      <c r="C133" s="139"/>
      <c r="D133" s="7"/>
      <c r="E133" s="15"/>
      <c r="F133" s="11"/>
      <c r="G133" s="12"/>
      <c r="H133" s="12"/>
      <c r="I133" s="12"/>
      <c r="J133" s="15"/>
      <c r="K133" s="39"/>
      <c r="L133" s="43"/>
      <c r="M133" s="13"/>
      <c r="N133" s="22"/>
      <c r="O133" s="12"/>
      <c r="P133" s="12"/>
      <c r="Q133" s="8"/>
      <c r="R133" s="8"/>
      <c r="S133" s="18"/>
      <c r="T133" s="19"/>
      <c r="U133" s="19"/>
      <c r="V133" s="20"/>
      <c r="W133" s="15"/>
      <c r="X133" s="15"/>
      <c r="Y133" s="15"/>
      <c r="Z133" s="15"/>
      <c r="AA133" s="15"/>
    </row>
    <row r="134" spans="1:27">
      <c r="B134" s="15"/>
      <c r="C134" s="139"/>
      <c r="D134" s="7"/>
      <c r="E134" s="10"/>
      <c r="F134" s="11"/>
      <c r="G134" s="12"/>
      <c r="H134" s="12"/>
      <c r="I134" s="12"/>
      <c r="J134" s="15"/>
      <c r="K134" s="39"/>
      <c r="L134" s="43"/>
      <c r="M134" s="13"/>
      <c r="N134" s="22"/>
      <c r="O134" s="12"/>
      <c r="P134" s="12"/>
      <c r="Q134" s="8"/>
      <c r="R134" s="8"/>
      <c r="S134" s="18"/>
      <c r="T134" s="19"/>
      <c r="U134" s="19"/>
      <c r="V134" s="20"/>
      <c r="W134" s="15"/>
      <c r="X134" s="15"/>
      <c r="Y134" s="15"/>
      <c r="Z134" s="15"/>
      <c r="AA134" s="12"/>
    </row>
    <row r="135" spans="1:27">
      <c r="B135" s="15"/>
      <c r="C135" s="139"/>
      <c r="D135" s="7"/>
      <c r="E135" s="15"/>
      <c r="F135" s="23"/>
      <c r="G135" s="12"/>
      <c r="H135" s="12"/>
      <c r="I135" s="12"/>
      <c r="J135" s="15"/>
      <c r="K135" s="39"/>
      <c r="L135" s="43"/>
      <c r="M135" s="13"/>
      <c r="N135" s="22"/>
      <c r="O135" s="12"/>
      <c r="P135" s="12"/>
      <c r="Q135" s="8"/>
      <c r="R135" s="8"/>
      <c r="S135" s="18"/>
      <c r="T135" s="19"/>
      <c r="U135" s="19"/>
      <c r="V135" s="20"/>
      <c r="W135" s="15"/>
      <c r="X135" s="15"/>
      <c r="Y135" s="15"/>
      <c r="Z135" s="15"/>
      <c r="AA135" s="15"/>
    </row>
    <row r="136" spans="1:27">
      <c r="B136" s="15"/>
      <c r="C136" s="140"/>
      <c r="D136" s="9"/>
      <c r="E136" s="15"/>
      <c r="F136" s="23"/>
      <c r="G136" s="12"/>
      <c r="H136" s="12"/>
      <c r="I136" s="12"/>
      <c r="J136" s="15"/>
      <c r="K136" s="39"/>
      <c r="L136" s="43"/>
      <c r="M136" s="13"/>
      <c r="N136" s="22"/>
      <c r="O136" s="12"/>
      <c r="P136" s="12"/>
      <c r="Q136" s="8"/>
      <c r="R136" s="8"/>
      <c r="S136" s="18"/>
      <c r="T136" s="19"/>
      <c r="U136" s="19"/>
      <c r="V136" s="20"/>
      <c r="W136" s="15"/>
      <c r="X136" s="15"/>
      <c r="Y136" s="15"/>
      <c r="Z136" s="15"/>
      <c r="AA136" s="15"/>
    </row>
    <row r="137" spans="1:27">
      <c r="B137" s="15"/>
      <c r="C137" s="139"/>
      <c r="D137" s="7"/>
      <c r="E137" s="15"/>
      <c r="F137" s="11"/>
      <c r="G137" s="12"/>
      <c r="H137" s="12"/>
      <c r="I137" s="12"/>
      <c r="J137" s="15"/>
      <c r="K137" s="39"/>
      <c r="L137" s="43"/>
      <c r="M137" s="13"/>
      <c r="N137" s="22"/>
      <c r="O137" s="12"/>
      <c r="P137" s="12"/>
      <c r="Q137" s="8"/>
      <c r="R137" s="8"/>
      <c r="S137" s="18"/>
      <c r="T137" s="19"/>
      <c r="U137" s="19"/>
      <c r="V137" s="20"/>
      <c r="W137" s="15"/>
      <c r="X137" s="15"/>
      <c r="Y137" s="15"/>
      <c r="Z137" s="15"/>
      <c r="AA137" s="15"/>
    </row>
    <row r="138" spans="1:27">
      <c r="B138" s="15"/>
      <c r="C138" s="139"/>
      <c r="D138" s="7"/>
      <c r="E138" s="15"/>
      <c r="F138" s="11"/>
      <c r="G138" s="12"/>
      <c r="H138" s="12"/>
      <c r="I138" s="12"/>
      <c r="J138" s="15"/>
      <c r="K138" s="39"/>
      <c r="L138" s="43"/>
      <c r="M138" s="13"/>
      <c r="N138" s="22"/>
      <c r="O138" s="12"/>
      <c r="P138" s="12"/>
      <c r="Q138" s="8"/>
      <c r="R138" s="8"/>
      <c r="S138" s="18"/>
      <c r="T138" s="19"/>
      <c r="U138" s="19"/>
      <c r="V138" s="20"/>
      <c r="W138" s="15"/>
      <c r="X138" s="15"/>
      <c r="Y138" s="15"/>
      <c r="Z138" s="15"/>
      <c r="AA138" s="15"/>
    </row>
    <row r="139" spans="1:27" s="1" customFormat="1">
      <c r="A139" s="46"/>
      <c r="B139" s="15"/>
      <c r="C139" s="139"/>
      <c r="D139" s="7"/>
      <c r="E139" s="32"/>
      <c r="F139" s="23"/>
      <c r="G139" s="15"/>
      <c r="H139" s="15"/>
      <c r="I139" s="12"/>
      <c r="J139" s="15"/>
      <c r="K139" s="39"/>
      <c r="L139" s="43"/>
      <c r="M139" s="13"/>
      <c r="N139" s="22"/>
      <c r="O139" s="12"/>
      <c r="P139" s="12"/>
      <c r="Q139" s="8"/>
      <c r="R139" s="8"/>
      <c r="S139" s="18"/>
      <c r="T139" s="19"/>
      <c r="U139" s="19"/>
      <c r="V139" s="20"/>
      <c r="W139" s="33"/>
      <c r="X139" s="33"/>
      <c r="Y139" s="33"/>
      <c r="Z139" s="15"/>
      <c r="AA139" s="15"/>
    </row>
    <row r="140" spans="1:27">
      <c r="B140" s="15"/>
      <c r="C140" s="139"/>
      <c r="D140" s="7"/>
      <c r="E140" s="32"/>
      <c r="F140" s="23"/>
      <c r="G140" s="15"/>
      <c r="H140" s="15"/>
      <c r="I140" s="12"/>
      <c r="J140" s="15"/>
      <c r="K140" s="39"/>
      <c r="L140" s="43"/>
      <c r="M140" s="13"/>
      <c r="N140" s="22"/>
      <c r="O140" s="12"/>
      <c r="P140" s="12"/>
      <c r="Q140" s="8"/>
      <c r="R140" s="8"/>
      <c r="S140" s="18"/>
      <c r="T140" s="19"/>
      <c r="U140" s="19"/>
      <c r="V140" s="20"/>
      <c r="W140" s="33"/>
      <c r="X140" s="33"/>
      <c r="Y140" s="33"/>
      <c r="Z140" s="15"/>
      <c r="AA140" s="15"/>
    </row>
    <row r="141" spans="1:27">
      <c r="B141" s="15"/>
      <c r="C141" s="140"/>
      <c r="D141" s="9"/>
      <c r="E141" s="15"/>
      <c r="F141" s="11"/>
      <c r="G141" s="12"/>
      <c r="H141" s="12"/>
      <c r="I141" s="12"/>
      <c r="J141" s="15"/>
      <c r="K141" s="39"/>
      <c r="L141" s="43"/>
      <c r="M141" s="13"/>
      <c r="N141" s="22"/>
      <c r="O141" s="12"/>
      <c r="P141" s="12"/>
      <c r="Q141" s="8"/>
      <c r="R141" s="8"/>
      <c r="S141" s="18"/>
      <c r="T141" s="19"/>
      <c r="U141" s="19"/>
      <c r="V141" s="20"/>
      <c r="W141" s="15"/>
      <c r="X141" s="15"/>
      <c r="Y141" s="15"/>
      <c r="Z141" s="15"/>
      <c r="AA141" s="15"/>
    </row>
    <row r="142" spans="1:27" ht="13.8">
      <c r="B142" s="15"/>
      <c r="C142" s="139"/>
      <c r="D142" s="7"/>
      <c r="E142" s="15"/>
      <c r="F142" s="24"/>
      <c r="G142" s="12"/>
      <c r="H142" s="12"/>
      <c r="I142" s="12"/>
      <c r="J142" s="15"/>
      <c r="K142" s="39"/>
      <c r="L142" s="43"/>
      <c r="M142" s="13"/>
      <c r="N142" s="22"/>
      <c r="O142" s="12"/>
      <c r="P142" s="12"/>
      <c r="Q142" s="8"/>
      <c r="R142" s="8"/>
      <c r="S142" s="18"/>
      <c r="T142" s="19"/>
      <c r="U142" s="19"/>
      <c r="V142" s="20"/>
      <c r="W142" s="15"/>
      <c r="X142" s="15"/>
      <c r="Y142" s="15"/>
      <c r="Z142" s="15"/>
      <c r="AA142" s="15"/>
    </row>
    <row r="143" spans="1:27">
      <c r="B143" s="15"/>
      <c r="C143" s="140"/>
      <c r="D143" s="9"/>
      <c r="E143" s="10"/>
      <c r="F143" s="11"/>
      <c r="G143" s="12"/>
      <c r="H143" s="12"/>
      <c r="I143" s="12"/>
      <c r="J143" s="15"/>
      <c r="K143" s="39"/>
      <c r="L143" s="43"/>
      <c r="M143" s="13"/>
      <c r="N143" s="22"/>
      <c r="O143" s="12"/>
      <c r="P143" s="12"/>
      <c r="Q143" s="8"/>
      <c r="R143" s="8"/>
      <c r="S143" s="18"/>
      <c r="T143" s="19"/>
      <c r="U143" s="19"/>
      <c r="V143" s="20"/>
      <c r="W143" s="15"/>
      <c r="X143" s="15"/>
      <c r="Y143" s="15"/>
      <c r="Z143" s="15"/>
      <c r="AA143" s="15"/>
    </row>
    <row r="144" spans="1:27">
      <c r="B144" s="15"/>
      <c r="C144" s="140"/>
      <c r="D144" s="9"/>
      <c r="E144" s="10"/>
      <c r="F144" s="11"/>
      <c r="G144" s="12"/>
      <c r="H144" s="12"/>
      <c r="I144" s="12"/>
      <c r="J144" s="15"/>
      <c r="K144" s="39"/>
      <c r="L144" s="43"/>
      <c r="M144" s="13"/>
      <c r="N144" s="22"/>
      <c r="O144" s="12"/>
      <c r="P144" s="12"/>
      <c r="Q144" s="8"/>
      <c r="R144" s="8"/>
      <c r="S144" s="18"/>
      <c r="T144" s="19"/>
      <c r="U144" s="19"/>
      <c r="V144" s="20"/>
      <c r="W144" s="15"/>
      <c r="X144" s="15"/>
      <c r="Y144" s="15"/>
      <c r="Z144" s="15"/>
      <c r="AA144" s="15"/>
    </row>
    <row r="145" spans="2:27">
      <c r="B145" s="15"/>
      <c r="C145" s="139"/>
      <c r="D145" s="7"/>
      <c r="E145" s="10"/>
      <c r="F145" s="11"/>
      <c r="G145" s="12"/>
      <c r="H145" s="12"/>
      <c r="I145" s="12"/>
      <c r="J145" s="15"/>
      <c r="K145" s="39"/>
      <c r="L145" s="43"/>
      <c r="M145" s="13"/>
      <c r="N145" s="22"/>
      <c r="O145" s="12"/>
      <c r="P145" s="12"/>
      <c r="Q145" s="8"/>
      <c r="R145" s="8"/>
      <c r="S145" s="18"/>
      <c r="T145" s="19"/>
      <c r="U145" s="19"/>
      <c r="V145" s="20"/>
      <c r="W145" s="15"/>
      <c r="X145" s="15"/>
      <c r="Y145" s="15"/>
      <c r="Z145" s="15"/>
      <c r="AA145" s="15"/>
    </row>
    <row r="146" spans="2:27">
      <c r="B146" s="15"/>
      <c r="C146" s="139"/>
      <c r="D146" s="7"/>
      <c r="E146" s="10"/>
      <c r="F146" s="11"/>
      <c r="G146" s="12"/>
      <c r="H146" s="12"/>
      <c r="I146" s="12"/>
      <c r="J146" s="15"/>
      <c r="K146" s="39"/>
      <c r="L146" s="43"/>
      <c r="M146" s="13"/>
      <c r="N146" s="22"/>
      <c r="O146" s="12"/>
      <c r="P146" s="12"/>
      <c r="Q146" s="8"/>
      <c r="R146" s="8"/>
      <c r="S146" s="18"/>
      <c r="T146" s="19"/>
      <c r="U146" s="19"/>
      <c r="V146" s="20"/>
      <c r="W146" s="15"/>
      <c r="X146" s="15"/>
      <c r="Y146" s="15"/>
      <c r="Z146" s="15"/>
      <c r="AA146" s="15"/>
    </row>
    <row r="147" spans="2:27">
      <c r="B147" s="15"/>
      <c r="C147" s="139"/>
      <c r="D147" s="7"/>
      <c r="E147" s="10"/>
      <c r="F147" s="11"/>
      <c r="G147" s="12"/>
      <c r="H147" s="12"/>
      <c r="I147" s="12"/>
      <c r="J147" s="15"/>
      <c r="K147" s="39"/>
      <c r="L147" s="43"/>
      <c r="M147" s="13"/>
      <c r="N147" s="22"/>
      <c r="O147" s="12"/>
      <c r="P147" s="12"/>
      <c r="Q147" s="8"/>
      <c r="R147" s="8"/>
      <c r="S147" s="18"/>
      <c r="T147" s="19"/>
      <c r="U147" s="19"/>
      <c r="V147" s="20"/>
      <c r="W147" s="15"/>
      <c r="X147" s="15"/>
      <c r="Y147" s="15"/>
      <c r="Z147" s="15"/>
      <c r="AA147" s="15"/>
    </row>
    <row r="148" spans="2:27">
      <c r="B148" s="15"/>
      <c r="C148" s="139"/>
      <c r="D148" s="7"/>
      <c r="E148" s="15"/>
      <c r="F148" s="11"/>
      <c r="G148" s="12"/>
      <c r="H148" s="12"/>
      <c r="I148" s="12"/>
      <c r="J148" s="15"/>
      <c r="K148" s="39"/>
      <c r="L148" s="43"/>
      <c r="M148" s="13"/>
      <c r="N148" s="22"/>
      <c r="O148" s="12"/>
      <c r="P148" s="12"/>
      <c r="Q148" s="8"/>
      <c r="R148" s="8"/>
      <c r="S148" s="18"/>
      <c r="T148" s="19"/>
      <c r="U148" s="19"/>
      <c r="V148" s="20"/>
      <c r="W148" s="15"/>
      <c r="X148" s="15"/>
      <c r="Y148" s="15"/>
      <c r="Z148" s="15"/>
      <c r="AA148" s="15"/>
    </row>
    <row r="149" spans="2:27">
      <c r="B149" s="15"/>
      <c r="C149" s="141"/>
      <c r="D149" s="29"/>
      <c r="E149" s="15"/>
      <c r="F149" s="11"/>
      <c r="G149" s="12"/>
      <c r="H149" s="12"/>
      <c r="I149" s="12"/>
      <c r="J149" s="15"/>
      <c r="K149" s="39"/>
      <c r="L149" s="43"/>
      <c r="M149" s="13"/>
      <c r="N149" s="22"/>
      <c r="O149" s="12"/>
      <c r="P149" s="12"/>
      <c r="Q149" s="8"/>
      <c r="R149" s="8"/>
      <c r="S149" s="18"/>
      <c r="T149" s="19"/>
      <c r="U149" s="19"/>
      <c r="V149" s="20"/>
      <c r="W149" s="15"/>
      <c r="X149" s="15"/>
      <c r="Y149" s="15"/>
      <c r="Z149" s="15"/>
      <c r="AA149" s="15"/>
    </row>
    <row r="150" spans="2:27">
      <c r="B150" s="15"/>
      <c r="C150" s="139"/>
      <c r="D150" s="7"/>
      <c r="E150" s="15"/>
      <c r="F150" s="11"/>
      <c r="G150" s="12"/>
      <c r="H150" s="12"/>
      <c r="I150" s="12"/>
      <c r="J150" s="15"/>
      <c r="K150" s="39"/>
      <c r="L150" s="43"/>
      <c r="M150" s="13"/>
      <c r="N150" s="22"/>
      <c r="O150" s="12"/>
      <c r="P150" s="12"/>
      <c r="Q150" s="8"/>
      <c r="R150" s="8"/>
      <c r="S150" s="18"/>
      <c r="T150" s="19"/>
      <c r="U150" s="19"/>
      <c r="V150" s="20"/>
      <c r="W150" s="15"/>
      <c r="X150" s="15"/>
      <c r="Y150" s="15"/>
      <c r="Z150" s="15"/>
      <c r="AA150" s="12"/>
    </row>
    <row r="151" spans="2:27">
      <c r="B151" s="15"/>
      <c r="C151" s="139"/>
      <c r="D151" s="7"/>
      <c r="E151" s="15"/>
      <c r="F151" s="23"/>
      <c r="G151" s="12"/>
      <c r="H151" s="12"/>
      <c r="I151" s="12"/>
      <c r="J151" s="15"/>
      <c r="K151" s="39"/>
      <c r="L151" s="43"/>
      <c r="M151" s="13"/>
      <c r="N151" s="30"/>
      <c r="O151" s="12"/>
      <c r="P151" s="12"/>
      <c r="Q151" s="8"/>
      <c r="R151" s="8"/>
      <c r="S151" s="18"/>
      <c r="T151" s="19"/>
      <c r="U151" s="19"/>
      <c r="V151" s="20"/>
      <c r="W151" s="15"/>
      <c r="X151" s="15"/>
      <c r="Y151" s="15"/>
      <c r="Z151" s="15"/>
      <c r="AA151" s="15"/>
    </row>
    <row r="152" spans="2:27">
      <c r="B152" s="15"/>
      <c r="C152" s="139"/>
      <c r="D152" s="7"/>
      <c r="E152" s="15"/>
      <c r="F152" s="23"/>
      <c r="G152" s="12"/>
      <c r="H152" s="12"/>
      <c r="I152" s="12"/>
      <c r="J152" s="15"/>
      <c r="K152" s="39"/>
      <c r="L152" s="43"/>
      <c r="M152" s="13"/>
      <c r="N152" s="22"/>
      <c r="O152" s="12"/>
      <c r="P152" s="12"/>
      <c r="Q152" s="8"/>
      <c r="R152" s="8"/>
      <c r="S152" s="18"/>
      <c r="T152" s="19"/>
      <c r="U152" s="19"/>
      <c r="V152" s="20"/>
      <c r="W152" s="15"/>
      <c r="X152" s="15"/>
      <c r="Y152" s="15"/>
      <c r="Z152" s="15"/>
      <c r="AA152" s="15"/>
    </row>
    <row r="153" spans="2:27">
      <c r="B153" s="15"/>
      <c r="C153" s="139"/>
      <c r="D153" s="7"/>
      <c r="E153" s="15"/>
      <c r="F153" s="23"/>
      <c r="G153" s="12"/>
      <c r="H153" s="12"/>
      <c r="I153" s="12"/>
      <c r="J153" s="15"/>
      <c r="K153" s="39"/>
      <c r="L153" s="43"/>
      <c r="M153" s="13"/>
      <c r="N153" s="22"/>
      <c r="O153" s="12"/>
      <c r="P153" s="12"/>
      <c r="Q153" s="8"/>
      <c r="R153" s="8"/>
      <c r="S153" s="18"/>
      <c r="T153" s="19"/>
      <c r="U153" s="19"/>
      <c r="V153" s="20"/>
      <c r="W153" s="15"/>
      <c r="X153" s="15"/>
      <c r="Y153" s="15"/>
      <c r="Z153" s="15"/>
      <c r="AA153" s="15"/>
    </row>
    <row r="154" spans="2:27">
      <c r="B154" s="15"/>
      <c r="C154" s="140"/>
      <c r="D154" s="9"/>
      <c r="E154" s="15"/>
      <c r="F154" s="23"/>
      <c r="G154" s="12"/>
      <c r="H154" s="12"/>
      <c r="I154" s="12"/>
      <c r="J154" s="15"/>
      <c r="K154" s="39"/>
      <c r="L154" s="43"/>
      <c r="M154" s="13"/>
      <c r="N154" s="22"/>
      <c r="O154" s="12"/>
      <c r="P154" s="12"/>
      <c r="Q154" s="8"/>
      <c r="R154" s="8"/>
      <c r="S154" s="18"/>
      <c r="T154" s="19"/>
      <c r="U154" s="19"/>
      <c r="V154" s="20"/>
      <c r="W154" s="15"/>
      <c r="X154" s="15"/>
      <c r="Y154" s="15"/>
      <c r="Z154" s="15"/>
      <c r="AA154" s="15"/>
    </row>
    <row r="155" spans="2:27">
      <c r="B155" s="15"/>
      <c r="C155" s="139"/>
      <c r="D155" s="7"/>
      <c r="E155" s="15"/>
      <c r="F155" s="11"/>
      <c r="G155" s="12"/>
      <c r="H155" s="12"/>
      <c r="I155" s="12"/>
      <c r="J155" s="15"/>
      <c r="K155" s="39"/>
      <c r="L155" s="43"/>
      <c r="M155" s="13"/>
      <c r="N155" s="22"/>
      <c r="O155" s="12"/>
      <c r="P155" s="12"/>
      <c r="Q155" s="8"/>
      <c r="R155" s="8"/>
      <c r="S155" s="18"/>
      <c r="T155" s="19"/>
      <c r="U155" s="19"/>
      <c r="V155" s="20"/>
      <c r="W155" s="15"/>
      <c r="X155" s="15"/>
      <c r="Y155" s="15"/>
      <c r="Z155" s="15"/>
      <c r="AA155" s="15"/>
    </row>
    <row r="156" spans="2:27">
      <c r="B156" s="15"/>
      <c r="C156" s="139"/>
      <c r="D156" s="7"/>
      <c r="E156" s="15"/>
      <c r="F156" s="23"/>
      <c r="G156" s="12"/>
      <c r="H156" s="12"/>
      <c r="I156" s="12"/>
      <c r="J156" s="15"/>
      <c r="K156" s="39"/>
      <c r="L156" s="43"/>
      <c r="M156" s="13"/>
      <c r="N156" s="22"/>
      <c r="O156" s="12"/>
      <c r="P156" s="12"/>
      <c r="Q156" s="8"/>
      <c r="R156" s="8"/>
      <c r="S156" s="18"/>
      <c r="T156" s="19"/>
      <c r="U156" s="19"/>
      <c r="V156" s="20"/>
      <c r="W156" s="15"/>
      <c r="X156" s="15"/>
      <c r="Y156" s="15"/>
      <c r="Z156" s="15"/>
      <c r="AA156" s="15"/>
    </row>
    <row r="157" spans="2:27">
      <c r="B157" s="15"/>
      <c r="C157" s="139"/>
      <c r="D157" s="7"/>
      <c r="E157" s="15"/>
      <c r="F157" s="23"/>
      <c r="G157" s="12"/>
      <c r="H157" s="12"/>
      <c r="I157" s="12"/>
      <c r="J157" s="15"/>
      <c r="K157" s="39"/>
      <c r="L157" s="43"/>
      <c r="M157" s="13"/>
      <c r="N157" s="22"/>
      <c r="O157" s="12"/>
      <c r="P157" s="12"/>
      <c r="Q157" s="26"/>
      <c r="R157" s="26"/>
      <c r="S157" s="18"/>
      <c r="T157" s="19"/>
      <c r="U157" s="19"/>
      <c r="V157" s="34"/>
      <c r="W157" s="15"/>
      <c r="X157" s="15"/>
      <c r="Y157" s="15"/>
      <c r="Z157" s="15"/>
      <c r="AA157" s="15"/>
    </row>
    <row r="158" spans="2:27">
      <c r="B158" s="15"/>
      <c r="C158" s="139"/>
      <c r="D158" s="7"/>
      <c r="E158" s="15"/>
      <c r="F158" s="23"/>
      <c r="G158" s="12"/>
      <c r="H158" s="12"/>
      <c r="I158" s="12"/>
      <c r="J158" s="15"/>
      <c r="K158" s="39"/>
      <c r="L158" s="43"/>
      <c r="M158" s="27"/>
      <c r="N158" s="14"/>
      <c r="O158" s="12"/>
      <c r="P158" s="12"/>
      <c r="Q158" s="8"/>
      <c r="R158" s="8"/>
      <c r="S158" s="18"/>
      <c r="T158" s="19"/>
      <c r="U158" s="19"/>
      <c r="V158" s="20"/>
      <c r="W158" s="15"/>
      <c r="X158" s="15"/>
      <c r="Y158" s="15"/>
      <c r="Z158" s="15"/>
      <c r="AA158" s="15"/>
    </row>
    <row r="159" spans="2:27">
      <c r="B159" s="15"/>
      <c r="C159" s="139"/>
      <c r="D159" s="7"/>
      <c r="E159" s="15"/>
      <c r="F159" s="11"/>
      <c r="G159" s="12"/>
      <c r="H159" s="12"/>
      <c r="I159" s="12"/>
      <c r="J159" s="15"/>
      <c r="K159" s="39"/>
      <c r="L159" s="43"/>
      <c r="M159" s="13"/>
      <c r="N159" s="22"/>
      <c r="O159" s="12"/>
      <c r="P159" s="12"/>
      <c r="Q159" s="8"/>
      <c r="R159" s="8"/>
      <c r="S159" s="18"/>
      <c r="T159" s="19"/>
      <c r="U159" s="19"/>
      <c r="V159" s="20"/>
      <c r="W159" s="15"/>
      <c r="X159" s="15"/>
      <c r="Y159" s="15"/>
      <c r="Z159" s="15"/>
      <c r="AA159" s="15"/>
    </row>
    <row r="160" spans="2:27">
      <c r="B160" s="15"/>
      <c r="C160" s="139"/>
      <c r="D160" s="7"/>
      <c r="E160" s="15"/>
      <c r="F160" s="11"/>
      <c r="G160" s="12"/>
      <c r="H160" s="12"/>
      <c r="I160" s="12"/>
      <c r="J160" s="15"/>
      <c r="K160" s="39"/>
      <c r="L160" s="43"/>
      <c r="M160" s="13"/>
      <c r="N160" s="22"/>
      <c r="O160" s="12"/>
      <c r="P160" s="12"/>
      <c r="Q160" s="8"/>
      <c r="R160" s="8"/>
      <c r="S160" s="18"/>
      <c r="T160" s="19"/>
      <c r="U160" s="19"/>
      <c r="V160" s="20"/>
      <c r="W160" s="15"/>
      <c r="X160" s="15"/>
      <c r="Y160" s="15"/>
      <c r="Z160" s="15"/>
      <c r="AA160" s="15"/>
    </row>
    <row r="161" spans="2:27">
      <c r="B161" s="15"/>
      <c r="C161" s="139"/>
      <c r="D161" s="7"/>
      <c r="E161" s="15"/>
      <c r="F161" s="11"/>
      <c r="G161" s="12"/>
      <c r="H161" s="12"/>
      <c r="I161" s="12"/>
      <c r="J161" s="15"/>
      <c r="K161" s="39"/>
      <c r="L161" s="43"/>
      <c r="M161" s="13"/>
      <c r="N161" s="22"/>
      <c r="O161" s="12"/>
      <c r="P161" s="12"/>
      <c r="Q161" s="8"/>
      <c r="R161" s="8"/>
      <c r="S161" s="18"/>
      <c r="T161" s="19"/>
      <c r="U161" s="19"/>
      <c r="V161" s="20"/>
      <c r="W161" s="15"/>
      <c r="X161" s="15"/>
      <c r="Y161" s="15"/>
      <c r="Z161" s="15"/>
      <c r="AA161" s="15"/>
    </row>
    <row r="162" spans="2:27">
      <c r="B162" s="15"/>
      <c r="C162" s="139"/>
      <c r="D162" s="7"/>
      <c r="E162" s="15"/>
      <c r="F162" s="23"/>
      <c r="G162" s="12"/>
      <c r="H162" s="12"/>
      <c r="I162" s="12"/>
      <c r="J162" s="15"/>
      <c r="K162" s="39"/>
      <c r="L162" s="43"/>
      <c r="M162" s="13"/>
      <c r="N162" s="22"/>
      <c r="O162" s="12"/>
      <c r="P162" s="12"/>
      <c r="Q162" s="8"/>
      <c r="R162" s="8"/>
      <c r="S162" s="18"/>
      <c r="T162" s="19"/>
      <c r="U162" s="19"/>
      <c r="V162" s="20"/>
      <c r="W162" s="15"/>
      <c r="X162" s="15"/>
      <c r="Y162" s="15"/>
      <c r="Z162" s="15"/>
      <c r="AA162" s="15"/>
    </row>
    <row r="163" spans="2:27">
      <c r="B163" s="15"/>
      <c r="C163" s="139"/>
      <c r="D163" s="7"/>
      <c r="E163" s="15"/>
      <c r="F163" s="23"/>
      <c r="G163" s="12"/>
      <c r="H163" s="12"/>
      <c r="I163" s="12"/>
      <c r="J163" s="15"/>
      <c r="K163" s="39"/>
      <c r="L163" s="43"/>
      <c r="M163" s="13"/>
      <c r="N163" s="22"/>
      <c r="O163" s="12"/>
      <c r="P163" s="12"/>
      <c r="Q163" s="8"/>
      <c r="R163" s="8"/>
      <c r="S163" s="18"/>
      <c r="T163" s="19"/>
      <c r="U163" s="19"/>
      <c r="V163" s="20"/>
      <c r="W163" s="15"/>
      <c r="X163" s="15"/>
      <c r="Y163" s="15"/>
      <c r="Z163" s="15"/>
      <c r="AA163" s="15"/>
    </row>
    <row r="164" spans="2:27">
      <c r="B164" s="15"/>
      <c r="C164" s="140"/>
      <c r="D164" s="9"/>
      <c r="E164" s="15"/>
      <c r="F164" s="23"/>
      <c r="G164" s="12"/>
      <c r="H164" s="12"/>
      <c r="I164" s="12"/>
      <c r="J164" s="15"/>
      <c r="K164" s="39"/>
      <c r="L164" s="43"/>
      <c r="M164" s="28"/>
      <c r="N164" s="22"/>
      <c r="O164" s="12"/>
      <c r="P164" s="12"/>
      <c r="Q164" s="8"/>
      <c r="R164" s="8"/>
      <c r="S164" s="18"/>
      <c r="T164" s="19"/>
      <c r="U164" s="19"/>
      <c r="V164" s="20"/>
      <c r="W164" s="15"/>
      <c r="X164" s="15"/>
      <c r="Y164" s="15"/>
      <c r="Z164" s="15"/>
      <c r="AA164" s="15"/>
    </row>
    <row r="165" spans="2:27">
      <c r="B165" s="15"/>
      <c r="C165" s="139"/>
      <c r="D165" s="7"/>
      <c r="E165" s="15"/>
      <c r="F165" s="23"/>
      <c r="G165" s="12"/>
      <c r="H165" s="12"/>
      <c r="I165" s="12"/>
      <c r="J165" s="15"/>
      <c r="K165" s="39"/>
      <c r="L165" s="43"/>
      <c r="M165" s="13"/>
      <c r="N165" s="22"/>
      <c r="O165" s="12"/>
      <c r="P165" s="12"/>
      <c r="Q165" s="8"/>
      <c r="R165" s="8"/>
      <c r="S165" s="18"/>
      <c r="T165" s="19"/>
      <c r="U165" s="19"/>
      <c r="V165" s="20"/>
      <c r="W165" s="15"/>
      <c r="X165" s="15"/>
      <c r="Y165" s="15"/>
      <c r="Z165" s="15"/>
      <c r="AA165" s="15"/>
    </row>
    <row r="166" spans="2:27">
      <c r="B166" s="15"/>
      <c r="C166" s="139"/>
      <c r="D166" s="7"/>
      <c r="E166" s="15"/>
      <c r="F166" s="23"/>
      <c r="G166" s="12"/>
      <c r="H166" s="12"/>
      <c r="I166" s="12"/>
      <c r="J166" s="15"/>
      <c r="K166" s="39"/>
      <c r="L166" s="43"/>
      <c r="M166" s="13"/>
      <c r="N166" s="22"/>
      <c r="O166" s="12"/>
      <c r="P166" s="12"/>
      <c r="Q166" s="8"/>
      <c r="R166" s="8"/>
      <c r="S166" s="18"/>
      <c r="T166" s="19"/>
      <c r="U166" s="19"/>
      <c r="V166" s="20"/>
      <c r="W166" s="15"/>
      <c r="X166" s="15"/>
      <c r="Y166" s="15"/>
      <c r="Z166" s="15"/>
      <c r="AA166" s="15"/>
    </row>
    <row r="167" spans="2:27">
      <c r="B167" s="15"/>
      <c r="C167" s="139"/>
      <c r="D167" s="7"/>
      <c r="E167" s="15"/>
      <c r="F167" s="23"/>
      <c r="G167" s="12"/>
      <c r="H167" s="12"/>
      <c r="I167" s="12"/>
      <c r="J167" s="15"/>
      <c r="K167" s="39"/>
      <c r="L167" s="43"/>
      <c r="M167" s="13"/>
      <c r="N167" s="22"/>
      <c r="O167" s="12"/>
      <c r="P167" s="12"/>
      <c r="Q167" s="8"/>
      <c r="R167" s="8"/>
      <c r="S167" s="18"/>
      <c r="T167" s="19"/>
      <c r="U167" s="19"/>
      <c r="V167" s="20"/>
      <c r="W167" s="15"/>
      <c r="X167" s="15"/>
      <c r="Y167" s="15"/>
      <c r="Z167" s="15"/>
      <c r="AA167" s="15"/>
    </row>
    <row r="168" spans="2:27">
      <c r="B168" s="15"/>
      <c r="C168" s="139"/>
      <c r="D168" s="7"/>
      <c r="E168" s="15"/>
      <c r="F168" s="23"/>
      <c r="G168" s="12"/>
      <c r="H168" s="12"/>
      <c r="I168" s="12"/>
      <c r="J168" s="12"/>
      <c r="K168" s="40"/>
      <c r="L168" s="44"/>
      <c r="M168" s="27"/>
      <c r="N168" s="14"/>
      <c r="O168" s="12"/>
      <c r="P168" s="12"/>
      <c r="Q168" s="16"/>
      <c r="R168" s="16"/>
      <c r="S168" s="18"/>
      <c r="T168" s="19"/>
      <c r="U168" s="19"/>
      <c r="V168" s="20"/>
      <c r="W168" s="15"/>
      <c r="X168" s="15"/>
      <c r="Y168" s="15"/>
      <c r="Z168" s="15"/>
      <c r="AA168" s="15"/>
    </row>
    <row r="169" spans="2:27">
      <c r="B169" s="15"/>
      <c r="C169" s="139"/>
      <c r="D169" s="7"/>
      <c r="E169" s="15"/>
      <c r="F169" s="11"/>
      <c r="G169" s="12"/>
      <c r="H169" s="12"/>
      <c r="I169" s="12"/>
      <c r="J169" s="15"/>
      <c r="K169" s="39"/>
      <c r="L169" s="43"/>
      <c r="M169" s="13"/>
      <c r="N169" s="22"/>
      <c r="O169" s="12"/>
      <c r="P169" s="12"/>
      <c r="Q169" s="8"/>
      <c r="R169" s="8"/>
      <c r="S169" s="18"/>
      <c r="T169" s="19"/>
      <c r="U169" s="19"/>
      <c r="V169" s="20"/>
      <c r="W169" s="15"/>
      <c r="X169" s="15"/>
      <c r="Y169" s="15"/>
      <c r="Z169" s="15"/>
      <c r="AA169" s="15"/>
    </row>
    <row r="170" spans="2:27">
      <c r="B170" s="15"/>
      <c r="C170" s="139"/>
      <c r="D170" s="7"/>
      <c r="E170" s="15"/>
      <c r="F170" s="23"/>
      <c r="G170" s="12"/>
      <c r="H170" s="12"/>
      <c r="I170" s="12"/>
      <c r="J170" s="15"/>
      <c r="K170" s="39"/>
      <c r="L170" s="43"/>
      <c r="M170" s="13"/>
      <c r="N170" s="22"/>
      <c r="O170" s="12"/>
      <c r="P170" s="12"/>
      <c r="Q170" s="8"/>
      <c r="R170" s="8"/>
      <c r="S170" s="18"/>
      <c r="T170" s="19"/>
      <c r="U170" s="19"/>
      <c r="V170" s="20"/>
      <c r="W170" s="15"/>
      <c r="X170" s="15"/>
      <c r="Y170" s="15"/>
      <c r="Z170" s="15"/>
      <c r="AA170" s="15"/>
    </row>
    <row r="171" spans="2:27">
      <c r="B171" s="15"/>
      <c r="C171" s="139"/>
      <c r="D171" s="7"/>
      <c r="E171" s="15"/>
      <c r="F171" s="23"/>
      <c r="G171" s="12"/>
      <c r="H171" s="12"/>
      <c r="I171" s="12"/>
      <c r="J171" s="12"/>
      <c r="K171" s="40"/>
      <c r="L171" s="44"/>
      <c r="M171" s="27"/>
      <c r="N171" s="14"/>
      <c r="O171" s="12"/>
      <c r="P171" s="12"/>
      <c r="Q171" s="16"/>
      <c r="R171" s="16"/>
      <c r="S171" s="18"/>
      <c r="T171" s="19"/>
      <c r="U171" s="19"/>
      <c r="V171" s="20"/>
      <c r="W171" s="15"/>
      <c r="X171" s="15"/>
      <c r="Y171" s="15"/>
      <c r="Z171" s="15"/>
      <c r="AA171" s="15"/>
    </row>
    <row r="172" spans="2:27">
      <c r="B172" s="15"/>
      <c r="C172" s="140"/>
      <c r="D172" s="9"/>
      <c r="E172" s="15"/>
      <c r="F172" s="23"/>
      <c r="G172" s="12"/>
      <c r="H172" s="12"/>
      <c r="I172" s="12"/>
      <c r="J172" s="15"/>
      <c r="K172" s="39"/>
      <c r="L172" s="43"/>
      <c r="M172" s="13"/>
      <c r="N172" s="22"/>
      <c r="O172" s="12"/>
      <c r="P172" s="12"/>
      <c r="Q172" s="8"/>
      <c r="R172" s="8"/>
      <c r="S172" s="18"/>
      <c r="T172" s="19"/>
      <c r="U172" s="19"/>
      <c r="V172" s="20"/>
      <c r="W172" s="15"/>
      <c r="X172" s="15"/>
      <c r="Y172" s="15"/>
      <c r="Z172" s="15"/>
      <c r="AA172" s="15"/>
    </row>
    <row r="173" spans="2:27">
      <c r="B173" s="15"/>
      <c r="C173" s="139"/>
      <c r="D173" s="7"/>
      <c r="E173" s="32"/>
      <c r="F173" s="23"/>
      <c r="G173" s="15"/>
      <c r="H173" s="15"/>
      <c r="I173" s="12"/>
      <c r="J173" s="15"/>
      <c r="K173" s="39"/>
      <c r="L173" s="43"/>
      <c r="M173" s="13"/>
      <c r="N173" s="22"/>
      <c r="O173" s="12"/>
      <c r="P173" s="12"/>
      <c r="Q173" s="8"/>
      <c r="R173" s="8"/>
      <c r="S173" s="18"/>
      <c r="T173" s="19"/>
      <c r="U173" s="19"/>
      <c r="V173" s="20"/>
      <c r="W173" s="33"/>
      <c r="X173" s="33"/>
      <c r="Y173" s="15"/>
      <c r="Z173" s="15"/>
      <c r="AA173" s="15"/>
    </row>
    <row r="174" spans="2:27">
      <c r="B174" s="15"/>
      <c r="C174" s="139"/>
      <c r="D174" s="7"/>
      <c r="E174" s="31"/>
      <c r="F174" s="23"/>
      <c r="G174" s="15"/>
      <c r="H174" s="15"/>
      <c r="I174" s="12"/>
      <c r="J174" s="15"/>
      <c r="K174" s="39"/>
      <c r="L174" s="43"/>
      <c r="M174" s="13"/>
      <c r="N174" s="22"/>
      <c r="O174" s="12"/>
      <c r="P174" s="12"/>
      <c r="Q174" s="8"/>
      <c r="R174" s="8"/>
      <c r="S174" s="18"/>
      <c r="T174" s="19"/>
      <c r="U174" s="19"/>
      <c r="V174" s="20"/>
      <c r="W174" s="33"/>
      <c r="X174" s="33"/>
      <c r="Y174" s="15"/>
      <c r="Z174" s="15"/>
      <c r="AA174" s="15"/>
    </row>
    <row r="175" spans="2:27">
      <c r="B175" s="15"/>
      <c r="C175" s="139"/>
      <c r="D175" s="7"/>
      <c r="E175" s="31"/>
      <c r="F175" s="23"/>
      <c r="G175" s="15"/>
      <c r="H175" s="15"/>
      <c r="I175" s="12"/>
      <c r="J175" s="15"/>
      <c r="K175" s="39"/>
      <c r="L175" s="43"/>
      <c r="M175" s="13"/>
      <c r="N175" s="22"/>
      <c r="O175" s="12"/>
      <c r="P175" s="12"/>
      <c r="Q175" s="8"/>
      <c r="R175" s="8"/>
      <c r="S175" s="18"/>
      <c r="T175" s="19"/>
      <c r="U175" s="19"/>
      <c r="V175" s="20"/>
      <c r="W175" s="33"/>
      <c r="X175" s="33"/>
      <c r="Y175" s="15"/>
      <c r="Z175" s="15"/>
      <c r="AA175" s="15"/>
    </row>
    <row r="176" spans="2:27">
      <c r="B176" s="15"/>
      <c r="C176" s="139"/>
      <c r="D176" s="7"/>
      <c r="E176" s="31"/>
      <c r="F176" s="23"/>
      <c r="G176" s="15"/>
      <c r="H176" s="15"/>
      <c r="I176" s="12"/>
      <c r="J176" s="15"/>
      <c r="K176" s="39"/>
      <c r="L176" s="43"/>
      <c r="M176" s="13"/>
      <c r="N176" s="22"/>
      <c r="O176" s="12"/>
      <c r="P176" s="12"/>
      <c r="Q176" s="8"/>
      <c r="R176" s="8"/>
      <c r="S176" s="18"/>
      <c r="T176" s="19"/>
      <c r="U176" s="19"/>
      <c r="V176" s="20"/>
      <c r="W176" s="33"/>
      <c r="X176" s="33"/>
      <c r="Y176" s="15"/>
      <c r="Z176" s="15"/>
      <c r="AA176" s="15"/>
    </row>
    <row r="177" spans="2:27">
      <c r="B177" s="15"/>
      <c r="C177" s="139"/>
      <c r="D177" s="7"/>
      <c r="E177" s="15"/>
      <c r="F177" s="23"/>
      <c r="G177" s="12"/>
      <c r="H177" s="12"/>
      <c r="I177" s="12"/>
      <c r="J177" s="15"/>
      <c r="K177" s="39"/>
      <c r="L177" s="43"/>
      <c r="M177" s="13"/>
      <c r="N177" s="22"/>
      <c r="O177" s="12"/>
      <c r="P177" s="12"/>
      <c r="Q177" s="8"/>
      <c r="R177" s="8"/>
      <c r="S177" s="18"/>
      <c r="T177" s="19"/>
      <c r="U177" s="19"/>
      <c r="V177" s="20"/>
      <c r="W177" s="15"/>
      <c r="X177" s="15"/>
      <c r="Y177" s="15"/>
      <c r="Z177" s="15"/>
      <c r="AA177" s="15"/>
    </row>
    <row r="178" spans="2:27">
      <c r="B178" s="15"/>
      <c r="C178" s="139"/>
      <c r="D178" s="7"/>
      <c r="E178" s="31"/>
      <c r="F178" s="23"/>
      <c r="G178" s="15"/>
      <c r="H178" s="15"/>
      <c r="I178" s="12"/>
      <c r="J178" s="15"/>
      <c r="K178" s="39"/>
      <c r="L178" s="43"/>
      <c r="M178" s="13"/>
      <c r="N178" s="22"/>
      <c r="O178" s="12"/>
      <c r="P178" s="12"/>
      <c r="Q178" s="8"/>
      <c r="R178" s="8"/>
      <c r="S178" s="18"/>
      <c r="T178" s="19"/>
      <c r="U178" s="19"/>
      <c r="V178" s="20"/>
      <c r="W178" s="33"/>
      <c r="X178" s="33"/>
      <c r="Y178" s="15"/>
      <c r="Z178" s="15"/>
      <c r="AA178" s="15"/>
    </row>
    <row r="179" spans="2:27" ht="13.8">
      <c r="B179" s="15"/>
      <c r="C179" s="139"/>
      <c r="D179" s="7"/>
      <c r="E179" s="15"/>
      <c r="F179" s="15"/>
      <c r="G179" s="15"/>
      <c r="H179" s="12">
        <f>G179*F179</f>
        <v>0</v>
      </c>
      <c r="I179" s="12"/>
      <c r="J179" s="15"/>
      <c r="K179" s="39"/>
      <c r="L179" s="43"/>
      <c r="M179" s="13"/>
      <c r="N179" s="22"/>
      <c r="O179" s="12"/>
      <c r="P179" s="12"/>
      <c r="Q179" s="8"/>
      <c r="R179" s="8"/>
      <c r="S179" s="18"/>
      <c r="T179" s="19"/>
      <c r="U179" s="19"/>
      <c r="V179" s="20"/>
      <c r="W179" s="15"/>
      <c r="X179" s="15"/>
      <c r="Y179" s="15"/>
      <c r="Z179" s="15"/>
      <c r="AA179" s="15"/>
    </row>
    <row r="180" spans="2:27">
      <c r="B180" s="15"/>
      <c r="C180" s="139"/>
      <c r="D180" s="7"/>
      <c r="E180" s="15"/>
      <c r="F180" s="23"/>
      <c r="G180" s="15"/>
      <c r="H180" s="12">
        <f>G180*F180</f>
        <v>0</v>
      </c>
      <c r="I180" s="12"/>
      <c r="J180" s="15"/>
      <c r="K180" s="39"/>
      <c r="L180" s="43"/>
      <c r="M180" s="13"/>
      <c r="N180" s="22"/>
      <c r="O180" s="12"/>
      <c r="P180" s="12"/>
      <c r="Q180" s="8"/>
      <c r="R180" s="8"/>
      <c r="S180" s="18"/>
      <c r="T180" s="19"/>
      <c r="U180" s="19"/>
      <c r="V180" s="20"/>
      <c r="W180" s="15"/>
      <c r="X180" s="15"/>
      <c r="Y180" s="15"/>
      <c r="Z180" s="15"/>
      <c r="AA180" s="15"/>
    </row>
    <row r="181" spans="2:27" ht="13.8">
      <c r="B181" s="15"/>
      <c r="C181" s="139"/>
      <c r="D181" s="7"/>
      <c r="E181" s="15"/>
      <c r="F181" s="15"/>
      <c r="G181" s="15"/>
      <c r="H181" s="12"/>
      <c r="I181" s="12"/>
      <c r="J181" s="15"/>
      <c r="K181" s="39"/>
      <c r="L181" s="43"/>
      <c r="M181" s="13"/>
      <c r="N181" s="22"/>
      <c r="O181" s="12"/>
      <c r="P181" s="12"/>
      <c r="Q181" s="8"/>
      <c r="R181" s="8"/>
      <c r="S181" s="18"/>
      <c r="T181" s="19"/>
      <c r="U181" s="19"/>
      <c r="V181" s="20"/>
      <c r="W181" s="15"/>
      <c r="X181" s="15"/>
      <c r="Y181" s="15"/>
      <c r="Z181" s="15"/>
      <c r="AA181" s="15"/>
    </row>
    <row r="182" spans="2:27">
      <c r="B182" s="15"/>
      <c r="C182" s="139"/>
      <c r="D182" s="7"/>
      <c r="E182" s="15"/>
      <c r="F182" s="23"/>
      <c r="G182" s="15"/>
      <c r="H182" s="12">
        <f>G182*F182</f>
        <v>0</v>
      </c>
      <c r="I182" s="12"/>
      <c r="J182" s="15"/>
      <c r="K182" s="39"/>
      <c r="L182" s="43"/>
      <c r="M182" s="13"/>
      <c r="N182" s="22"/>
      <c r="O182" s="12"/>
      <c r="P182" s="12"/>
      <c r="Q182" s="8"/>
      <c r="R182" s="8"/>
      <c r="S182" s="18"/>
      <c r="T182" s="19"/>
      <c r="U182" s="19"/>
      <c r="V182" s="20"/>
      <c r="W182" s="15"/>
      <c r="X182" s="15"/>
      <c r="Y182" s="15"/>
      <c r="Z182" s="15"/>
      <c r="AA182" s="15"/>
    </row>
    <row r="183" spans="2:27" ht="13.8">
      <c r="B183" s="15"/>
      <c r="C183" s="139"/>
      <c r="D183" s="7"/>
      <c r="E183" s="15"/>
      <c r="F183" s="15"/>
      <c r="G183" s="25"/>
      <c r="H183" s="12"/>
      <c r="I183" s="12"/>
      <c r="J183" s="15"/>
      <c r="K183" s="39"/>
      <c r="L183" s="43"/>
      <c r="M183" s="13"/>
      <c r="N183" s="22"/>
      <c r="O183" s="12"/>
      <c r="P183" s="12"/>
      <c r="Q183" s="8"/>
      <c r="R183" s="8"/>
      <c r="S183" s="18"/>
      <c r="T183" s="19"/>
      <c r="U183" s="19"/>
      <c r="V183" s="20"/>
      <c r="W183" s="15"/>
      <c r="X183" s="15"/>
      <c r="Y183" s="15"/>
      <c r="Z183" s="15"/>
      <c r="AA183" s="15"/>
    </row>
    <row r="184" spans="2:27" ht="13.8">
      <c r="B184" s="15"/>
      <c r="C184" s="139"/>
      <c r="D184" s="7"/>
      <c r="E184" s="15"/>
      <c r="F184" s="24"/>
      <c r="G184" s="25"/>
      <c r="H184" s="12"/>
      <c r="I184" s="12"/>
      <c r="J184" s="15"/>
      <c r="K184" s="39"/>
      <c r="L184" s="43"/>
      <c r="M184" s="13"/>
      <c r="N184" s="22"/>
      <c r="O184" s="12"/>
      <c r="P184" s="12"/>
      <c r="Q184" s="8"/>
      <c r="R184" s="8"/>
      <c r="S184" s="18"/>
      <c r="T184" s="19"/>
      <c r="U184" s="19"/>
      <c r="V184" s="20"/>
      <c r="W184" s="15"/>
      <c r="X184" s="15"/>
      <c r="Y184" s="15"/>
      <c r="Z184" s="15"/>
      <c r="AA184" s="15"/>
    </row>
    <row r="185" spans="2:27">
      <c r="B185" s="15"/>
      <c r="C185" s="139"/>
      <c r="D185" s="7"/>
      <c r="E185" s="32"/>
      <c r="F185" s="23"/>
      <c r="G185" s="15"/>
      <c r="H185" s="15"/>
      <c r="I185" s="12"/>
      <c r="J185" s="15"/>
      <c r="K185" s="39"/>
      <c r="L185" s="43"/>
      <c r="M185" s="13"/>
      <c r="N185" s="22"/>
      <c r="O185" s="12"/>
      <c r="P185" s="12"/>
      <c r="Q185" s="8"/>
      <c r="R185" s="8"/>
      <c r="S185" s="18"/>
      <c r="T185" s="19"/>
      <c r="U185" s="19"/>
      <c r="V185" s="20"/>
      <c r="W185" s="15"/>
      <c r="X185" s="15"/>
      <c r="Y185" s="15"/>
      <c r="Z185" s="15"/>
      <c r="AA185" s="15"/>
    </row>
    <row r="186" spans="2:27">
      <c r="B186" s="15"/>
      <c r="C186" s="139"/>
      <c r="D186" s="7"/>
      <c r="E186" s="32"/>
      <c r="F186" s="23"/>
      <c r="G186" s="15"/>
      <c r="H186" s="15"/>
      <c r="I186" s="12"/>
      <c r="J186" s="15"/>
      <c r="K186" s="39"/>
      <c r="L186" s="43"/>
      <c r="M186" s="13"/>
      <c r="N186" s="22"/>
      <c r="O186" s="12"/>
      <c r="P186" s="12"/>
      <c r="Q186" s="8"/>
      <c r="R186" s="8"/>
      <c r="S186" s="18"/>
      <c r="T186" s="19"/>
      <c r="U186" s="19"/>
      <c r="V186" s="20"/>
      <c r="W186" s="15"/>
      <c r="X186" s="15"/>
      <c r="Y186" s="15"/>
      <c r="Z186" s="15"/>
      <c r="AA186" s="15"/>
    </row>
    <row r="187" spans="2:27">
      <c r="B187" s="15"/>
      <c r="C187" s="139"/>
      <c r="D187" s="7"/>
      <c r="E187" s="32"/>
      <c r="F187" s="23"/>
      <c r="G187" s="15"/>
      <c r="H187" s="15"/>
      <c r="I187" s="12"/>
      <c r="J187" s="15"/>
      <c r="K187" s="39"/>
      <c r="L187" s="43"/>
      <c r="M187" s="13"/>
      <c r="N187" s="22"/>
      <c r="O187" s="12"/>
      <c r="P187" s="12"/>
      <c r="Q187" s="8"/>
      <c r="R187" s="8"/>
      <c r="S187" s="18"/>
      <c r="T187" s="19"/>
      <c r="U187" s="19"/>
      <c r="V187" s="20"/>
      <c r="W187" s="15"/>
      <c r="X187" s="15"/>
      <c r="Y187" s="15"/>
      <c r="Z187" s="15"/>
      <c r="AA187" s="15"/>
    </row>
    <row r="188" spans="2:27">
      <c r="B188" s="15"/>
      <c r="C188" s="139"/>
      <c r="D188" s="7"/>
      <c r="E188" s="32"/>
      <c r="F188" s="23"/>
      <c r="G188" s="15"/>
      <c r="H188" s="15"/>
      <c r="I188" s="12"/>
      <c r="J188" s="15"/>
      <c r="K188" s="39"/>
      <c r="L188" s="43"/>
      <c r="M188" s="13"/>
      <c r="N188" s="22"/>
      <c r="O188" s="12"/>
      <c r="P188" s="12"/>
      <c r="Q188" s="8"/>
      <c r="R188" s="8"/>
      <c r="S188" s="18"/>
      <c r="T188" s="19"/>
      <c r="U188" s="19"/>
      <c r="V188" s="20"/>
      <c r="W188" s="15"/>
      <c r="X188" s="15"/>
      <c r="Y188" s="15"/>
      <c r="Z188" s="15"/>
      <c r="AA188" s="15"/>
    </row>
    <row r="189" spans="2:27">
      <c r="B189" s="15"/>
      <c r="C189" s="139"/>
      <c r="D189" s="7"/>
      <c r="E189" s="32"/>
      <c r="F189" s="23"/>
      <c r="G189" s="15"/>
      <c r="H189" s="15"/>
      <c r="I189" s="12"/>
      <c r="J189" s="15"/>
      <c r="K189" s="39"/>
      <c r="L189" s="43"/>
      <c r="M189" s="13"/>
      <c r="N189" s="22"/>
      <c r="O189" s="12"/>
      <c r="P189" s="12"/>
      <c r="Q189" s="8"/>
      <c r="R189" s="8"/>
      <c r="S189" s="18"/>
      <c r="T189" s="19"/>
      <c r="U189" s="19"/>
      <c r="V189" s="20"/>
      <c r="W189" s="15"/>
      <c r="X189" s="15"/>
      <c r="Y189" s="15"/>
      <c r="Z189" s="15"/>
      <c r="AA189" s="15"/>
    </row>
    <row r="190" spans="2:27">
      <c r="B190" s="15"/>
      <c r="C190" s="139"/>
      <c r="D190" s="7"/>
      <c r="E190" s="32"/>
      <c r="F190" s="23"/>
      <c r="G190" s="15"/>
      <c r="H190" s="15"/>
      <c r="I190" s="12"/>
      <c r="J190" s="15"/>
      <c r="K190" s="39"/>
      <c r="L190" s="43"/>
      <c r="M190" s="13"/>
      <c r="N190" s="22"/>
      <c r="O190" s="12"/>
      <c r="P190" s="12"/>
      <c r="Q190" s="8"/>
      <c r="R190" s="8"/>
      <c r="S190" s="18"/>
      <c r="T190" s="19"/>
      <c r="U190" s="19"/>
      <c r="V190" s="20"/>
      <c r="W190" s="15"/>
      <c r="X190" s="15"/>
      <c r="Y190" s="15"/>
      <c r="Z190" s="15"/>
      <c r="AA190" s="15"/>
    </row>
    <row r="191" spans="2:27">
      <c r="B191" s="15"/>
      <c r="C191" s="139"/>
      <c r="D191" s="7"/>
      <c r="E191" s="32"/>
      <c r="F191" s="23"/>
      <c r="G191" s="15"/>
      <c r="H191" s="15"/>
      <c r="I191" s="12"/>
      <c r="J191" s="15"/>
      <c r="K191" s="39"/>
      <c r="L191" s="43"/>
      <c r="M191" s="13"/>
      <c r="N191" s="22"/>
      <c r="O191" s="12"/>
      <c r="P191" s="12"/>
      <c r="Q191" s="8"/>
      <c r="R191" s="8"/>
      <c r="S191" s="18"/>
      <c r="T191" s="19"/>
      <c r="U191" s="19"/>
      <c r="V191" s="20"/>
      <c r="W191" s="15"/>
      <c r="X191" s="15"/>
      <c r="Y191" s="15"/>
      <c r="Z191" s="15"/>
      <c r="AA191" s="15"/>
    </row>
    <row r="192" spans="2:27">
      <c r="B192" s="15"/>
      <c r="C192" s="139"/>
      <c r="D192" s="7"/>
      <c r="E192" s="31" t="s">
        <v>189</v>
      </c>
      <c r="F192" s="23"/>
      <c r="G192" s="15"/>
      <c r="H192" s="15"/>
      <c r="I192" s="12"/>
      <c r="J192" s="15"/>
      <c r="K192" s="39"/>
      <c r="L192" s="43"/>
      <c r="M192" s="13"/>
      <c r="N192" s="22"/>
      <c r="O192" s="12"/>
      <c r="P192" s="12"/>
      <c r="Q192" s="8"/>
      <c r="R192" s="8"/>
      <c r="S192" s="18"/>
      <c r="T192" s="19"/>
      <c r="U192" s="19"/>
      <c r="V192" s="20"/>
      <c r="W192" s="15"/>
      <c r="X192" s="15"/>
      <c r="Y192" s="15"/>
      <c r="Z192" s="15"/>
      <c r="AA192" s="15"/>
    </row>
  </sheetData>
  <sortState xmlns:xlrd2="http://schemas.microsoft.com/office/spreadsheetml/2017/richdata2" ref="B4:AA90">
    <sortCondition descending="1" ref="L4:L90"/>
  </sortState>
  <mergeCells count="3">
    <mergeCell ref="M2:N2"/>
    <mergeCell ref="O2:P2"/>
    <mergeCell ref="Q2:R2"/>
  </mergeCells>
  <conditionalFormatting sqref="L1:L1048576">
    <cfRule type="colorScale" priority="1">
      <colorScale>
        <cfvo type="percentile" val="0"/>
        <cfvo type="percentile" val="70"/>
        <color rgb="FFFF0000"/>
        <color rgb="FF00B050"/>
      </colorScale>
    </cfRule>
  </conditionalFormatting>
  <hyperlinks>
    <hyperlink ref="B57" r:id="rId1" xr:uid="{D48ECF23-744E-49F5-A3FA-C2335B88BC89}"/>
    <hyperlink ref="B29" r:id="rId2" xr:uid="{AA4A632B-FD63-4A61-8C49-885FFA6D2857}"/>
    <hyperlink ref="B47" r:id="rId3" xr:uid="{88C8C563-6B5B-42B8-A57F-1F2DEA30DC06}"/>
    <hyperlink ref="B67" r:id="rId4" xr:uid="{74DEE202-8005-422B-8F75-524EDCDA91EA}"/>
    <hyperlink ref="B36" r:id="rId5" xr:uid="{F82A51EF-A212-44BE-AC1B-8CC1EFCB3C52}"/>
    <hyperlink ref="B46" r:id="rId6" xr:uid="{2C33CC41-9C8B-4D0E-AE71-2BB4DC0F49F6}"/>
    <hyperlink ref="B64" r:id="rId7" xr:uid="{2787FA46-A984-4DFD-B5BF-57E5B2163E97}"/>
    <hyperlink ref="B5" r:id="rId8" xr:uid="{2E1BD396-775C-4971-BBA7-9A14A735CF5C}"/>
    <hyperlink ref="B82" r:id="rId9" xr:uid="{6B6AB3CB-7034-470B-9033-DD69F8940D51}"/>
    <hyperlink ref="B30" r:id="rId10" xr:uid="{4359660D-7774-4F19-A9D1-097BE55C4A9C}"/>
    <hyperlink ref="B26" r:id="rId11" xr:uid="{B82B0189-91E0-43F2-BD5B-C88FDB14085F}"/>
    <hyperlink ref="B70" r:id="rId12" xr:uid="{FA57DD53-2FEE-4315-A6DE-D16EC10BC0B7}"/>
    <hyperlink ref="B21" r:id="rId13" xr:uid="{36F76A72-9CC5-4BD2-990A-20376EE40A14}"/>
    <hyperlink ref="B78" r:id="rId14" xr:uid="{3607F58B-E397-45CC-BD8C-D814D9863C5B}"/>
    <hyperlink ref="B34" r:id="rId15" xr:uid="{67DC26BB-A889-41AD-B515-55B9DA615FD3}"/>
    <hyperlink ref="B39" r:id="rId16" xr:uid="{486F01B4-2FE6-4B5E-BD38-CD46387DD7EA}"/>
    <hyperlink ref="B66" r:id="rId17" xr:uid="{FFB4C746-7575-4746-A57C-7EDC14D0BBB0}"/>
    <hyperlink ref="B48" r:id="rId18" xr:uid="{3787DD3C-214E-4753-98BC-4BA13B128347}"/>
    <hyperlink ref="B42" r:id="rId19" xr:uid="{222FD90C-A820-4E2D-B827-051A44C62590}"/>
    <hyperlink ref="B51" r:id="rId20" xr:uid="{7EDE2055-9DF0-47CC-88D1-B0BF0C753053}"/>
    <hyperlink ref="B23" r:id="rId21" xr:uid="{BCFEFAD0-6217-4039-BC17-830AE5B1D03F}"/>
    <hyperlink ref="B71" r:id="rId22" xr:uid="{0760D349-B28C-4886-97E0-3D806FB06525}"/>
    <hyperlink ref="B14" r:id="rId23" xr:uid="{D54DFC1B-DF88-47EA-8269-1EFBD0819532}"/>
    <hyperlink ref="B68" r:id="rId24" xr:uid="{F548CBB2-64CE-4F84-BAB3-AD4AD7AC34F2}"/>
    <hyperlink ref="B31" r:id="rId25" xr:uid="{D7B0C0C5-ECB9-48C0-BBDF-B555648AF6D9}"/>
    <hyperlink ref="B41" r:id="rId26" xr:uid="{EAC09E33-5260-48C8-92A7-8BBA016FC02F}"/>
    <hyperlink ref="B6" r:id="rId27" xr:uid="{F64B58B3-058A-4A74-AA8F-4979B0B80FD3}"/>
    <hyperlink ref="B40" r:id="rId28" xr:uid="{A9610471-85EA-49F1-8A71-D017F896A747}"/>
    <hyperlink ref="B65" r:id="rId29" xr:uid="{0C114E01-3A6C-4D81-A212-45699C8A3EBB}"/>
    <hyperlink ref="B81" r:id="rId30" display="John Bean Technologies Corporation" xr:uid="{33073352-C464-4F55-A75F-E9A04E382E3A}"/>
    <hyperlink ref="B9" r:id="rId31" xr:uid="{A4A50DEB-748C-4B6A-88A7-E865F26DB989}"/>
    <hyperlink ref="B15" r:id="rId32" xr:uid="{21C80C37-D3C5-4A1B-9A72-8F0ED0B63CFF}"/>
    <hyperlink ref="B75" r:id="rId33" xr:uid="{C8F64CB6-CFBF-403F-9207-D03C65E24892}"/>
    <hyperlink ref="B73" r:id="rId34" xr:uid="{48BEECC9-3CDA-4552-8D06-D2178A4C130E}"/>
    <hyperlink ref="B32" r:id="rId35" xr:uid="{22D54D0F-9923-47C8-B7BE-41C1070D9286}"/>
    <hyperlink ref="B77" r:id="rId36" xr:uid="{9E43BE82-F386-44EF-BCAC-AFE761550E4E}"/>
    <hyperlink ref="B45" r:id="rId37" xr:uid="{45EA833E-3A42-4263-ADA3-8BD523C75F08}"/>
    <hyperlink ref="B58" r:id="rId38" xr:uid="{80BAEE6F-78DE-41CF-A7CD-6909706E5610}"/>
    <hyperlink ref="B54" r:id="rId39" xr:uid="{684F2D0E-8F54-45AC-B50C-08689373EF55}"/>
    <hyperlink ref="B72" r:id="rId40" xr:uid="{955A0526-A6D1-4703-8A76-A1EB2B35B523}"/>
    <hyperlink ref="B53" r:id="rId41" xr:uid="{8399CEC6-219E-43B9-9F31-B04673143CA6}"/>
    <hyperlink ref="B62" r:id="rId42" xr:uid="{AD1E735F-FEE0-471E-979E-91213D9A393A}"/>
    <hyperlink ref="B63" r:id="rId43" xr:uid="{E530F0D5-9850-4BA1-8F73-D82CAADF8AC0}"/>
    <hyperlink ref="B56" r:id="rId44" xr:uid="{44D3F38C-AC60-420E-9FB1-4895D9DE0F14}"/>
    <hyperlink ref="B12" r:id="rId45" xr:uid="{BF97E937-F995-4E7A-B05C-0FB5366DE99C}"/>
    <hyperlink ref="B16" r:id="rId46" xr:uid="{D3B1BBE7-DD2C-4EC3-AE8F-99D810824505}"/>
    <hyperlink ref="B49" r:id="rId47" xr:uid="{B7298C47-937D-418B-AB9A-574D04AEF6BC}"/>
    <hyperlink ref="B7" r:id="rId48" xr:uid="{8E6EE3E3-B60D-4251-B5BF-7D21586D9123}"/>
    <hyperlink ref="B18" r:id="rId49" xr:uid="{3A475062-D85F-4466-B55E-DA08CDCF1DBE}"/>
    <hyperlink ref="B8" r:id="rId50" xr:uid="{83FA80FC-8AC2-4AB4-BF05-3F4EAE2B9FF0}"/>
    <hyperlink ref="B84" r:id="rId51" xr:uid="{B31CA0AD-831E-43D0-AF63-E14F672DC778}"/>
    <hyperlink ref="B37" r:id="rId52" xr:uid="{26BF91E9-EDA9-4A44-A5D9-BBD24E996E65}"/>
    <hyperlink ref="B43" r:id="rId53" xr:uid="{CA134053-0C9E-4E43-AE27-A5DE1F4619D0}"/>
    <hyperlink ref="B38" r:id="rId54" xr:uid="{B10DCA25-ED2C-4071-B70C-04BF33F9445F}"/>
    <hyperlink ref="B33" r:id="rId55" xr:uid="{5FFD29AA-DC48-4F43-82F8-5AF3630A5490}"/>
    <hyperlink ref="B83" r:id="rId56" xr:uid="{A210C469-320F-46B7-930C-B4B8CDEA95DB}"/>
    <hyperlink ref="B20" r:id="rId57" xr:uid="{DD797877-C865-4A5B-A882-26E9476CF6F3}"/>
    <hyperlink ref="B25" r:id="rId58" xr:uid="{7FD3A0E0-5CC7-4F98-92D6-85A54DAB8EDF}"/>
    <hyperlink ref="B61" r:id="rId59" xr:uid="{985F07A7-B516-4D71-9DE9-DE9FE447A1F2}"/>
    <hyperlink ref="B10" r:id="rId60" xr:uid="{C71F988A-799D-4AD9-AE79-BA88ECA78A2C}"/>
    <hyperlink ref="B50" r:id="rId61" xr:uid="{EC8F27D1-364A-4CD3-981F-A0FFD8DFAE04}"/>
    <hyperlink ref="B80" r:id="rId62" xr:uid="{248EB4B6-FB78-454F-A23B-1F802187018B}"/>
    <hyperlink ref="B17" r:id="rId63" xr:uid="{39DD5EAF-75D3-4A81-AEE5-14CF905C1529}"/>
    <hyperlink ref="B19" r:id="rId64" xr:uid="{FA0FDB1A-38E4-4B57-A3B1-E4B2D915255E}"/>
    <hyperlink ref="B59" r:id="rId65" xr:uid="{DE75F301-1974-47B6-8A92-FFD119663495}"/>
    <hyperlink ref="B4" r:id="rId66" xr:uid="{B5B03C83-BAB4-476F-92AE-62DCB8C3C0E0}"/>
    <hyperlink ref="B52" r:id="rId67" xr:uid="{DCFB0D49-E6CF-48DC-9307-FD0EF3701573}"/>
    <hyperlink ref="B69" r:id="rId68" xr:uid="{3922ADBB-1257-49A9-837D-D5DBC8B619FB}"/>
    <hyperlink ref="B74" r:id="rId69" xr:uid="{441B1A99-9EF5-480C-BAE2-06F0ED1325FB}"/>
    <hyperlink ref="B76" r:id="rId70" xr:uid="{4355887B-44D8-4D35-9C28-233411AC8BD2}"/>
    <hyperlink ref="B28" r:id="rId71" xr:uid="{17DD7449-D32B-4C06-8EB2-8128FF1B3A96}"/>
    <hyperlink ref="B13" r:id="rId72" xr:uid="{9F4FD7EF-7C18-443F-AB75-EE981D882BB9}"/>
    <hyperlink ref="B27" r:id="rId73" xr:uid="{14E379CE-A84E-4E9E-BADF-B78A9F06F270}"/>
    <hyperlink ref="B55" r:id="rId74" xr:uid="{5B680652-15CE-4C5B-942D-753E2317B5CF}"/>
    <hyperlink ref="B87" r:id="rId75" xr:uid="{738FB67B-6547-48DC-AFF7-9D67D4B0DA3A}"/>
    <hyperlink ref="B35" r:id="rId76" xr:uid="{78ECF8D6-1628-4C8F-8B12-76DF4B862DAA}"/>
    <hyperlink ref="B86" r:id="rId77" xr:uid="{5660E8A6-6CE6-4BFC-9F32-0200279E54AA}"/>
    <hyperlink ref="B22" r:id="rId78" xr:uid="{6D52A79D-2FBA-4E11-8207-3B55D6AA527E}"/>
    <hyperlink ref="B60" r:id="rId79" xr:uid="{8F79507B-79FC-4EEC-B8CE-C30F04D0B4EE}"/>
    <hyperlink ref="B85" r:id="rId80" xr:uid="{745B2CC5-227B-4947-A7D9-A24679CC4C4C}"/>
    <hyperlink ref="B79" r:id="rId81" xr:uid="{E55CE666-26BC-48C2-A0D5-CF44544EE9D8}"/>
    <hyperlink ref="B24" r:id="rId82" xr:uid="{04CF521D-F57C-46B9-A3DB-99E56A862DAE}"/>
    <hyperlink ref="W75" r:id="rId83" xr:uid="{C79A02FA-37F8-400A-B229-7469B1361D85}"/>
    <hyperlink ref="W51" r:id="rId84" xr:uid="{4DC5DF4B-A20A-4DDF-A4A7-002EAC0610C3}"/>
    <hyperlink ref="X75" r:id="rId85" xr:uid="{9711A98B-9D75-4895-89B6-3CC13708E9F5}"/>
    <hyperlink ref="X64" r:id="rId86" xr:uid="{5077A6CA-0CA9-41DD-B24A-814A59835AA8}"/>
    <hyperlink ref="X51" r:id="rId87" xr:uid="{4DB58E05-608C-43BC-B6E3-942BF0905D89}"/>
    <hyperlink ref="X70" r:id="rId88" xr:uid="{920B143D-2DC1-43C8-A09F-EFD5885273BD}"/>
    <hyperlink ref="X66" r:id="rId89" xr:uid="{DD9C57E7-446E-49D8-90D5-A5D3F356B12A}"/>
    <hyperlink ref="X81" r:id="rId90" xr:uid="{68ADB507-7C23-4879-90EA-AED04615C74C}"/>
    <hyperlink ref="X79" r:id="rId91" xr:uid="{7CA00440-FBDF-4E81-944E-68EA6183998E}"/>
    <hyperlink ref="X9" r:id="rId92" xr:uid="{80668EB0-81C5-4D05-A19E-65EFCA6C5D08}"/>
    <hyperlink ref="X27" r:id="rId93" xr:uid="{59DA9280-CBE2-4171-A71A-A84C96F1FB07}"/>
    <hyperlink ref="X28" r:id="rId94" xr:uid="{D35BE828-B920-4040-8811-D5E548A77146}"/>
    <hyperlink ref="X29" r:id="rId95" xr:uid="{461B92B8-26A3-4E07-BD14-6FE9EDF039C0}"/>
    <hyperlink ref="X48" r:id="rId96" xr:uid="{641DE332-57D9-45F0-ACB6-25342DF670F2}"/>
    <hyperlink ref="X11" r:id="rId97" xr:uid="{8BAEF644-5BA3-4F1B-B12D-28336D70EFF8}"/>
    <hyperlink ref="X52" r:id="rId98" xr:uid="{695390B8-5C47-40CD-966E-4E25C0EE0B5A}"/>
    <hyperlink ref="X80" r:id="rId99" xr:uid="{6EBFFE98-3E3D-4C0F-BD4B-E13761775083}"/>
    <hyperlink ref="X50" r:id="rId100" xr:uid="{EA0C1CA5-0997-4C5D-81AC-DA3650E7F75F}"/>
    <hyperlink ref="X60" r:id="rId101" xr:uid="{432EA984-0C5A-40A1-8AC2-7B55DAD7F7C2}"/>
    <hyperlink ref="X59" r:id="rId102" xr:uid="{D90B8661-6486-41AD-A06A-0477217FCDA6}"/>
    <hyperlink ref="X19" r:id="rId103" xr:uid="{E5D29E5F-B265-44D3-BAF8-535A03F6DB03}"/>
    <hyperlink ref="X17" r:id="rId104" xr:uid="{9B2F84DC-5D93-44A3-9BFD-4232B6026D82}"/>
    <hyperlink ref="X13" r:id="rId105" xr:uid="{B2D98DF7-46E5-4EAF-B7FE-A58F6715AC9B}"/>
    <hyperlink ref="X4" r:id="rId106" xr:uid="{C02BA86A-EA70-4CF5-86B3-8FFA93B4B363}"/>
    <hyperlink ref="X5" r:id="rId107" xr:uid="{C69856BE-A5C0-406E-85DE-AFF5F0026E61}"/>
    <hyperlink ref="X21" r:id="rId108" xr:uid="{61181731-A6FA-4EBC-A9E6-97E059076274}"/>
    <hyperlink ref="X26" r:id="rId109" xr:uid="{D8C824DF-560B-461B-ABC2-9D99F59E1947}"/>
    <hyperlink ref="X36" r:id="rId110" xr:uid="{E29E82C6-8BF0-44C2-9C26-0D3FDB7FE6F3}"/>
    <hyperlink ref="X40" r:id="rId111" xr:uid="{4F38FEB9-6186-421A-B664-97F659B15F7F}"/>
    <hyperlink ref="X57" r:id="rId112" xr:uid="{A3C06738-77BF-4D94-932D-AA857BBCB8E2}"/>
    <hyperlink ref="X34" r:id="rId113" xr:uid="{F7B41B7D-378C-4FEE-8F8D-B593F7CB9F54}"/>
    <hyperlink ref="X31" r:id="rId114" xr:uid="{D49275F6-8288-4EAA-AC1C-502BF9A9A442}"/>
    <hyperlink ref="X76" r:id="rId115" xr:uid="{7586CF52-0836-4504-9553-3D65A73850F8}"/>
    <hyperlink ref="X39" r:id="rId116" xr:uid="{3732D062-0483-430A-9E91-98CA1425AC29}"/>
    <hyperlink ref="X74" r:id="rId117" xr:uid="{9AC49279-379D-4C4A-BD89-D7A06A0BBEAA}"/>
    <hyperlink ref="X47" r:id="rId118" xr:uid="{D260342B-5F51-4EB8-A31C-F3D66D891D66}"/>
    <hyperlink ref="X42" r:id="rId119" xr:uid="{FC0DEC3F-58DA-45E8-A9DE-7D63FEE4935D}"/>
    <hyperlink ref="X30" r:id="rId120" xr:uid="{8668BD72-2658-4B36-B522-6A820B816DDA}"/>
    <hyperlink ref="X7" r:id="rId121" xr:uid="{9A035584-B603-4550-AF55-4B1339843A11}"/>
    <hyperlink ref="X8" r:id="rId122" xr:uid="{3A6F1235-475E-4C8D-A8DB-9C678FEE82FF}"/>
    <hyperlink ref="X12" r:id="rId123" xr:uid="{D6C84E6E-F414-41B6-B56C-82BA9FC4CB7F}"/>
    <hyperlink ref="X16" r:id="rId124" xr:uid="{3C060E5D-AB85-417B-B5F4-48BD4C8B6E3D}"/>
    <hyperlink ref="X18" r:id="rId125" xr:uid="{1178AAA5-B69C-459D-A6E6-2F04FE138C65}"/>
    <hyperlink ref="X35" r:id="rId126" xr:uid="{BB51D4A3-3E12-4118-B4ED-1C265953C392}"/>
    <hyperlink ref="X58:X59" r:id="rId127" display="Consumer Durables" xr:uid="{23FFFAE9-BFDE-4E7D-B344-EC7456BEE18A}"/>
    <hyperlink ref="X49" r:id="rId128" xr:uid="{9C868B0A-445B-49D4-B9F4-A7BFEA30A447}"/>
    <hyperlink ref="X72" r:id="rId129" xr:uid="{2593AB1E-00E4-4C2C-B053-449D04DEC370}"/>
    <hyperlink ref="X53" r:id="rId130" xr:uid="{72194850-66E9-4B20-9003-2A8C677CFE06}"/>
    <hyperlink ref="X73" r:id="rId131" xr:uid="{EABBBC93-B965-471A-B9E5-9F38F7D62C4E}"/>
    <hyperlink ref="X54" r:id="rId132" xr:uid="{3AC65A76-D66C-4FB3-A32B-D730A99983D8}"/>
    <hyperlink ref="X24" r:id="rId133" xr:uid="{9194ED50-5760-4592-831A-5650EE586DB6}"/>
    <hyperlink ref="X69" r:id="rId134" xr:uid="{14C0F6B6-3408-4FC8-8DDF-3E59014C3B1F}"/>
    <hyperlink ref="X23" r:id="rId135" xr:uid="{038A0843-0FA6-4FE3-825A-D713022FDE6C}"/>
    <hyperlink ref="X15" r:id="rId136" xr:uid="{038A36D5-3631-490A-BF69-43B86FC66BCC}"/>
    <hyperlink ref="X43" r:id="rId137" xr:uid="{120FEE22-231E-473B-AF2C-50C548B19A6F}"/>
    <hyperlink ref="X37" r:id="rId138" xr:uid="{610573CB-448C-4D44-9DBD-77FF055F0357}"/>
    <hyperlink ref="X33" r:id="rId139" xr:uid="{9ADE4D1E-9347-4405-80B4-78F569F4F7F5}"/>
    <hyperlink ref="X84" r:id="rId140" xr:uid="{B151D5DC-F0C5-4EC9-BBE9-0E62006E3CF5}"/>
    <hyperlink ref="X61" r:id="rId141" xr:uid="{12F14896-4236-4BF7-BE42-EA56AED264CE}"/>
    <hyperlink ref="X55" r:id="rId142" xr:uid="{B8AC9E92-6EFA-4183-8F44-F3939889CFCD}"/>
    <hyperlink ref="X6" r:id="rId143" xr:uid="{E68CA5E2-7A97-4DE0-ADCB-4CC1FEF99940}"/>
    <hyperlink ref="X14" r:id="rId144" xr:uid="{014E2963-0C63-46B3-9FE0-0860A3F5F4AF}"/>
    <hyperlink ref="X41" r:id="rId145" xr:uid="{663E4610-38F4-4840-8312-0088CD854A8F}"/>
    <hyperlink ref="X71" r:id="rId146" xr:uid="{DCBB84C6-7EC4-4B8A-9A86-3409F4922592}"/>
    <hyperlink ref="X10" r:id="rId147" xr:uid="{195AA855-A83B-412E-B551-E8C330AE3351}"/>
    <hyperlink ref="X20" r:id="rId148" xr:uid="{6EBE4DD1-C6E4-4AA3-A0F0-374F9DF25188}"/>
    <hyperlink ref="X25" r:id="rId149" xr:uid="{EB977432-4A19-4DD0-B2C9-FD76C6276FD7}"/>
    <hyperlink ref="X38" r:id="rId150" xr:uid="{EF714A1E-79DF-477A-B9BE-3EB54F48E4AB}"/>
    <hyperlink ref="X63" r:id="rId151" xr:uid="{40642601-A8A1-4F14-BB26-198530DF2039}"/>
    <hyperlink ref="X83" r:id="rId152" xr:uid="{EE5C956D-46CD-4809-B8A8-5081FCAC6976}"/>
    <hyperlink ref="X32" r:id="rId153" xr:uid="{FF59DBC5-F10A-420D-A111-F8854B10FFEF}"/>
    <hyperlink ref="X22" r:id="rId154" xr:uid="{B251F121-21B7-4769-8588-A183391C98FA}"/>
    <hyperlink ref="X82" r:id="rId155" xr:uid="{C08A7BEB-C0AD-4B51-B4F4-8F85592C63F3}"/>
    <hyperlink ref="X78" r:id="rId156" xr:uid="{FF12BB77-878F-45F5-872F-39BCA110EE49}"/>
    <hyperlink ref="X65" r:id="rId157" xr:uid="{108941D6-7CBB-4770-945B-FB28E582FFA0}"/>
    <hyperlink ref="X67" r:id="rId158" xr:uid="{15B036EC-6AE4-4E54-A9BD-92E644E6EBE2}"/>
    <hyperlink ref="X46" r:id="rId159" xr:uid="{C5D5A802-9E05-4401-94A1-77D63521D96F}"/>
    <hyperlink ref="X45" r:id="rId160" xr:uid="{30B9DE5D-9516-4BDF-8B4D-E084341B7D3F}"/>
    <hyperlink ref="X77" r:id="rId161" xr:uid="{F3245279-A5A4-45A0-9D2D-1B4601317889}"/>
    <hyperlink ref="X62" r:id="rId162" xr:uid="{C677F072-D548-4779-A120-C533A463542D}"/>
    <hyperlink ref="Y11" r:id="rId163" xr:uid="{94F9E580-C1F6-4510-AA86-4EAC27A99679}"/>
    <hyperlink ref="Y24" r:id="rId164" xr:uid="{D78CDD94-CFDE-4668-9E23-12B4285C43E6}"/>
    <hyperlink ref="Y68" r:id="rId165" xr:uid="{0B9C4FA6-A089-4122-A485-EFC9E8B7CA43}"/>
    <hyperlink ref="Y67" r:id="rId166" xr:uid="{ED23CA24-5F20-4A2E-B19A-FC47A6DD6D2A}"/>
    <hyperlink ref="Y66" r:id="rId167" xr:uid="{E877FA15-9CBC-4AFE-B1A5-4F7E5FF4B7A6}"/>
    <hyperlink ref="Y65" r:id="rId168" xr:uid="{ACEF7233-644E-4F2C-9BBC-3A2C7B731C28}"/>
    <hyperlink ref="Y64" r:id="rId169" xr:uid="{3F30C108-69AE-4D91-AEC9-0908A91F41E7}"/>
    <hyperlink ref="Y63" r:id="rId170" xr:uid="{05AA3372-51DD-4371-8D50-BDA19246A84A}"/>
    <hyperlink ref="Y62" r:id="rId171" xr:uid="{AFCA8C5F-8E2F-4AD3-9844-C35F00917513}"/>
    <hyperlink ref="Y61" r:id="rId172" xr:uid="{2EE6DC23-C5C0-43D3-A577-6BB5A07B7F10}"/>
    <hyperlink ref="Y60" r:id="rId173" xr:uid="{FB405979-9CE4-4CEA-87A4-F3D378D04F47}"/>
    <hyperlink ref="Y59" r:id="rId174" xr:uid="{DA3C75F1-40BE-4FFA-ADBD-4A2CD83486CC}"/>
    <hyperlink ref="Y45" r:id="rId175" xr:uid="{12CBDDA3-5970-4C1B-A4BF-AC6295812A9F}"/>
    <hyperlink ref="Y29" r:id="rId176" xr:uid="{2AE1A952-63AD-4103-87A0-6D2191E8D158}"/>
    <hyperlink ref="Y22" r:id="rId177" xr:uid="{5640680F-94DA-4655-B80D-9593560E822B}"/>
    <hyperlink ref="Y17" r:id="rId178" xr:uid="{043DD778-092E-4E5D-89D4-D7559959558D}"/>
    <hyperlink ref="X44" r:id="rId179" xr:uid="{8060BA39-4D54-4CF9-B442-9D5ABC18D221}"/>
    <hyperlink ref="Y50:Y53" r:id="rId180" display="Iceland" xr:uid="{62E20999-C0B9-4001-BAF3-19754532BB92}"/>
    <hyperlink ref="B88" r:id="rId181" xr:uid="{3876F949-F910-46C9-924F-55E61481133C}"/>
    <hyperlink ref="X88" r:id="rId182" xr:uid="{3A8B276F-43E1-448D-93EF-75463FF391C0}"/>
  </hyperlinks>
  <pageMargins left="0.7" right="0.7" top="0.75" bottom="0.75" header="0.3" footer="0.3"/>
  <legacyDrawing r:id="rId18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DB67-E858-4986-9F1C-F604FB8EA55E}">
  <dimension ref="B3:D15"/>
  <sheetViews>
    <sheetView zoomScale="175" zoomScaleNormal="175" workbookViewId="0">
      <selection activeCell="D4" sqref="D4"/>
    </sheetView>
  </sheetViews>
  <sheetFormatPr defaultRowHeight="13.2"/>
  <cols>
    <col min="1" max="1" width="3.69921875" style="132" customWidth="1"/>
    <col min="2" max="2" width="30.69921875" style="132" customWidth="1"/>
    <col min="3" max="3" width="1.69921875" style="132" customWidth="1"/>
    <col min="4" max="4" width="30.69921875" style="132" customWidth="1"/>
    <col min="5" max="16384" width="8.796875" style="132"/>
  </cols>
  <sheetData>
    <row r="3" spans="2:4" ht="13.8">
      <c r="B3" s="133" t="s">
        <v>310</v>
      </c>
    </row>
    <row r="4" spans="2:4" ht="13.8">
      <c r="B4" s="133" t="s">
        <v>311</v>
      </c>
      <c r="D4" s="133" t="s">
        <v>319</v>
      </c>
    </row>
    <row r="5" spans="2:4" ht="13.8">
      <c r="B5" s="133" t="s">
        <v>312</v>
      </c>
      <c r="D5" s="133" t="s">
        <v>320</v>
      </c>
    </row>
    <row r="6" spans="2:4" ht="13.8">
      <c r="B6" s="133" t="s">
        <v>313</v>
      </c>
      <c r="D6" s="133" t="s">
        <v>308</v>
      </c>
    </row>
    <row r="7" spans="2:4" ht="13.8">
      <c r="B7" s="133" t="s">
        <v>15</v>
      </c>
      <c r="D7" s="133" t="s">
        <v>321</v>
      </c>
    </row>
    <row r="8" spans="2:4" ht="13.8">
      <c r="B8" s="133" t="s">
        <v>32</v>
      </c>
    </row>
    <row r="9" spans="2:4" ht="13.8">
      <c r="B9" s="133" t="s">
        <v>87</v>
      </c>
    </row>
    <row r="10" spans="2:4" ht="13.8">
      <c r="B10" s="133" t="s">
        <v>104</v>
      </c>
    </row>
    <row r="11" spans="2:4" ht="13.8">
      <c r="B11" s="133" t="s">
        <v>314</v>
      </c>
    </row>
    <row r="12" spans="2:4" ht="13.8">
      <c r="B12" s="133" t="s">
        <v>69</v>
      </c>
    </row>
    <row r="13" spans="2:4" ht="13.8">
      <c r="B13" s="133" t="s">
        <v>315</v>
      </c>
    </row>
    <row r="14" spans="2:4" ht="13.8">
      <c r="B14" s="133" t="s">
        <v>316</v>
      </c>
    </row>
    <row r="15" spans="2:4" ht="13.8">
      <c r="B15" s="133" t="s">
        <v>126</v>
      </c>
    </row>
  </sheetData>
  <hyperlinks>
    <hyperlink ref="B3" r:id="rId1" xr:uid="{1690B9C9-F7E7-4813-9A53-A669D866D0A0}"/>
    <hyperlink ref="B4" r:id="rId2" xr:uid="{E931E417-E581-4C39-8A7F-F6B8CE7E8471}"/>
    <hyperlink ref="B5" r:id="rId3" xr:uid="{8F050986-460B-45EB-B43B-4800D193D40A}"/>
    <hyperlink ref="B6" r:id="rId4" xr:uid="{92076B61-F563-4317-9438-7CFD67552F9A}"/>
    <hyperlink ref="B7" r:id="rId5" xr:uid="{F9565EF2-01FE-47FE-A11B-D98C629AE477}"/>
    <hyperlink ref="B8" r:id="rId6" xr:uid="{211AD4A6-DE1A-4336-AA9A-75972C0D6D9A}"/>
    <hyperlink ref="B9" r:id="rId7" xr:uid="{0559C70F-C5C6-43F3-941B-DE0BCB23679C}"/>
    <hyperlink ref="B10" r:id="rId8" xr:uid="{27B4C727-82CF-4CE2-9B58-34BDBB1018CC}"/>
    <hyperlink ref="B11" r:id="rId9" xr:uid="{DD5195C0-CCB7-4668-B6B1-FE2E46EEA24A}"/>
    <hyperlink ref="B12" r:id="rId10" xr:uid="{F3759FA7-5B48-4D68-AB0F-A52B6FE6D559}"/>
    <hyperlink ref="B13" r:id="rId11" xr:uid="{7AB22130-D1E9-4AB0-8ACC-98A9C92A5452}"/>
    <hyperlink ref="B14" r:id="rId12" xr:uid="{44B1C946-F859-4BE7-BF40-577B023A6AEF}"/>
    <hyperlink ref="B15" r:id="rId13" xr:uid="{165D1D8E-AB35-495B-9F2B-A6A547DFED31}"/>
    <hyperlink ref="D4" r:id="rId14" xr:uid="{A5923BAB-4B4A-4CEF-890C-887A74DB3EA7}"/>
    <hyperlink ref="D5" r:id="rId15" xr:uid="{049400BA-3389-428B-BAB5-508383212A1B}"/>
    <hyperlink ref="D6" r:id="rId16" xr:uid="{804584A5-5EBD-4385-9828-27C92B3F9240}"/>
    <hyperlink ref="D7" r:id="rId17" xr:uid="{DCCE1F67-6811-4190-A454-D63F21D31B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Companies</vt:lpstr>
      <vt:lpstr>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Kaupandi ehf</cp:lastModifiedBy>
  <dcterms:created xsi:type="dcterms:W3CDTF">2024-04-11T01:24:27Z</dcterms:created>
  <dcterms:modified xsi:type="dcterms:W3CDTF">2024-06-08T15:21:12Z</dcterms:modified>
</cp:coreProperties>
</file>