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439" documentId="8_{54AA44DC-7AD7-4E67-AC30-BF85D8D5EA04}" xr6:coauthVersionLast="47" xr6:coauthVersionMax="47" xr10:uidLastSave="{ECF603FB-2993-4677-B527-77585E4CEE05}"/>
  <bookViews>
    <workbookView xWindow="-108" yWindow="-108" windowWidth="30936" windowHeight="17496" xr2:uid="{8AE3CAB9-1DDD-4C7A-BCF0-E281925CF4F9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K36" i="1" s="1"/>
  <c r="K43" i="1"/>
  <c r="K24" i="1"/>
  <c r="K23" i="1"/>
  <c r="O24" i="1"/>
  <c r="N24" i="1"/>
  <c r="M24" i="1"/>
  <c r="L24" i="1"/>
  <c r="O23" i="1"/>
  <c r="N23" i="1"/>
  <c r="M23" i="1"/>
  <c r="L23" i="1"/>
  <c r="R54" i="1"/>
  <c r="Q54" i="1"/>
  <c r="P24" i="1"/>
  <c r="P23" i="1"/>
  <c r="S43" i="1"/>
  <c r="S52" i="1" s="1"/>
  <c r="S54" i="1" s="1"/>
  <c r="R43" i="1"/>
  <c r="R52" i="1" s="1"/>
  <c r="Q43" i="1"/>
  <c r="Q52" i="1" s="1"/>
  <c r="O43" i="1"/>
  <c r="O52" i="1" s="1"/>
  <c r="O54" i="1" s="1"/>
  <c r="N43" i="1"/>
  <c r="N52" i="1" s="1"/>
  <c r="N54" i="1" s="1"/>
  <c r="M43" i="1"/>
  <c r="M52" i="1" s="1"/>
  <c r="M54" i="1" s="1"/>
  <c r="L43" i="1"/>
  <c r="L52" i="1" s="1"/>
  <c r="L54" i="1" s="1"/>
  <c r="S31" i="1"/>
  <c r="S36" i="1" s="1"/>
  <c r="R31" i="1"/>
  <c r="R36" i="1" s="1"/>
  <c r="Q31" i="1"/>
  <c r="Q36" i="1" s="1"/>
  <c r="O31" i="1"/>
  <c r="O36" i="1" s="1"/>
  <c r="N31" i="1"/>
  <c r="N36" i="1" s="1"/>
  <c r="M31" i="1"/>
  <c r="M36" i="1" s="1"/>
  <c r="L31" i="1"/>
  <c r="L36" i="1" s="1"/>
  <c r="P43" i="1"/>
  <c r="P52" i="1" s="1"/>
  <c r="P54" i="1" s="1"/>
  <c r="P31" i="1"/>
  <c r="P36" i="1" s="1"/>
  <c r="H15" i="1"/>
  <c r="H8" i="1"/>
  <c r="H9" i="1" s="1"/>
  <c r="I15" i="1"/>
  <c r="I8" i="1"/>
  <c r="I9" i="1" s="1"/>
  <c r="M15" i="1"/>
  <c r="M8" i="1"/>
  <c r="M9" i="1" s="1"/>
  <c r="J15" i="1"/>
  <c r="J8" i="1"/>
  <c r="J9" i="1" s="1"/>
  <c r="N15" i="1"/>
  <c r="N8" i="1"/>
  <c r="N9" i="1" s="1"/>
  <c r="K15" i="1"/>
  <c r="K8" i="1"/>
  <c r="K9" i="1" s="1"/>
  <c r="O15" i="1"/>
  <c r="O8" i="1"/>
  <c r="O9" i="1" s="1"/>
  <c r="L15" i="1"/>
  <c r="L8" i="1"/>
  <c r="L9" i="1" s="1"/>
  <c r="P15" i="1"/>
  <c r="P8" i="1"/>
  <c r="P9" i="1" s="1"/>
  <c r="L4" i="2"/>
  <c r="L7" i="2" s="1"/>
  <c r="L8" i="2"/>
  <c r="K52" i="1" l="1"/>
  <c r="K54" i="1" s="1"/>
  <c r="P22" i="1"/>
  <c r="O22" i="1"/>
  <c r="M22" i="1"/>
  <c r="N22" i="1"/>
  <c r="L22" i="1"/>
  <c r="K22" i="1"/>
  <c r="P16" i="1"/>
  <c r="P18" i="1" s="1"/>
  <c r="P19" i="1" s="1"/>
  <c r="M16" i="1"/>
  <c r="M18" i="1" s="1"/>
  <c r="M19" i="1" s="1"/>
  <c r="H16" i="1"/>
  <c r="H18" i="1" s="1"/>
  <c r="H19" i="1" s="1"/>
  <c r="I16" i="1"/>
  <c r="I18" i="1" s="1"/>
  <c r="I19" i="1" s="1"/>
  <c r="J16" i="1"/>
  <c r="J18" i="1" s="1"/>
  <c r="J19" i="1" s="1"/>
  <c r="N16" i="1"/>
  <c r="N18" i="1" s="1"/>
  <c r="N19" i="1" s="1"/>
  <c r="K16" i="1"/>
  <c r="K18" i="1" s="1"/>
  <c r="K19" i="1" s="1"/>
  <c r="O16" i="1"/>
  <c r="O18" i="1" s="1"/>
  <c r="O19" i="1" s="1"/>
  <c r="L16" i="1"/>
  <c r="L18" i="1" s="1"/>
  <c r="L19" i="1" s="1"/>
</calcChain>
</file>

<file path=xl/sharedStrings.xml><?xml version="1.0" encoding="utf-8"?>
<sst xmlns="http://schemas.openxmlformats.org/spreadsheetml/2006/main" count="116" uniqueCount="107">
  <si>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</si>
  <si>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</si>
  <si>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</si>
  <si>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</si>
  <si>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</si>
  <si>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</si>
  <si>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</si>
  <si>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</si>
  <si>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</si>
  <si>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</si>
  <si>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</si>
  <si>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</si>
  <si>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</si>
  <si>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</si>
  <si>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</si>
  <si>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</si>
  <si>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</si>
  <si>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>Model</t>
  </si>
  <si>
    <t>Q121</t>
  </si>
  <si>
    <t>Q221</t>
  </si>
  <si>
    <t>Q321</t>
  </si>
  <si>
    <t>Q421</t>
  </si>
  <si>
    <t>Q420</t>
  </si>
  <si>
    <t>Q124</t>
  </si>
  <si>
    <t>Q224</t>
  </si>
  <si>
    <t>Q324</t>
  </si>
  <si>
    <t>Q424</t>
  </si>
  <si>
    <t>BRIDGEBIO PHARMA, INC</t>
  </si>
  <si>
    <t>BBIO</t>
  </si>
  <si>
    <t>BridgeBio Pharma, Inc is a commercial-stage biopharmaceutical company founded</t>
  </si>
  <si>
    <t>to discover, create, test and deliver transformative medicines to treat patients who</t>
  </si>
  <si>
    <t>suffer from genetic diseases and cancers with clear genetic drivers.</t>
  </si>
  <si>
    <t>BridgeBio's pipeline of development programs ranges from early science to</t>
  </si>
  <si>
    <t>Incorporated in 2015 in Palo Alto, California.</t>
  </si>
  <si>
    <t>advanced clinical trials. Since inception, BridgeBio has created 17 Investigational</t>
  </si>
  <si>
    <t>New Drug applications, or IND's, and had two products approved by the U.S</t>
  </si>
  <si>
    <t xml:space="preserve">Food and Drug Administration, or FDA. </t>
  </si>
  <si>
    <t>The work is across over 20 disease states at various stages of development.</t>
  </si>
  <si>
    <t xml:space="preserve">Several of the programs target indications is believed to present the potential for </t>
  </si>
  <si>
    <t>their product candidates, if approved, to target portions of market opportunities</t>
  </si>
  <si>
    <t>of at least $1.0 billion in annual sales.</t>
  </si>
  <si>
    <t>Late stage pipeline</t>
  </si>
  <si>
    <t>Indication</t>
  </si>
  <si>
    <t>Drug Mechanism</t>
  </si>
  <si>
    <t>Pt. pop. (US + EU)</t>
  </si>
  <si>
    <t>Program status</t>
  </si>
  <si>
    <t>TTR stabilizer (acoramidis)</t>
  </si>
  <si>
    <t>Low-dose FGFRi (infigratinib)</t>
  </si>
  <si>
    <t>CaSR antagonist (encaleret)</t>
  </si>
  <si>
    <t>Glycosylation substrate (BBP-418)</t>
  </si>
  <si>
    <t>ATTR Amyloidosis</t>
  </si>
  <si>
    <t>Achondroplasia</t>
  </si>
  <si>
    <t>ADH1</t>
  </si>
  <si>
    <t>LGMD2I/R9</t>
  </si>
  <si>
    <t>&gt;400k</t>
  </si>
  <si>
    <t>7-10k</t>
  </si>
  <si>
    <t>20-25k</t>
  </si>
  <si>
    <t>7k</t>
  </si>
  <si>
    <t>NDA</t>
  </si>
  <si>
    <t>Phase 3 Enrolling</t>
  </si>
  <si>
    <t>Revenue</t>
  </si>
  <si>
    <t>Cost of revenue</t>
  </si>
  <si>
    <t>R&amp;D</t>
  </si>
  <si>
    <t>SG&amp;A</t>
  </si>
  <si>
    <t>Restructuring, impairment and related</t>
  </si>
  <si>
    <t>Operating cost and expenses</t>
  </si>
  <si>
    <t>Operating income</t>
  </si>
  <si>
    <t>Interest income</t>
  </si>
  <si>
    <t>Interest expense</t>
  </si>
  <si>
    <t>Loss on extinguishment of debt</t>
  </si>
  <si>
    <t>Other income (expense)</t>
  </si>
  <si>
    <t>Total other</t>
  </si>
  <si>
    <t>Net income (loss)</t>
  </si>
  <si>
    <t>Net income (loss) to convertible noncontrolling</t>
  </si>
  <si>
    <t xml:space="preserve">Net income to BridgeBio </t>
  </si>
  <si>
    <t>EPS</t>
  </si>
  <si>
    <t>Gain from sale of priority review voucher</t>
  </si>
  <si>
    <t>Cash and equivalents</t>
  </si>
  <si>
    <t>Marketable securities</t>
  </si>
  <si>
    <t>Investments in equity securities</t>
  </si>
  <si>
    <t>Receivables from licencing and collaboration agreements</t>
  </si>
  <si>
    <t>Restricted cash</t>
  </si>
  <si>
    <t>Prepaids</t>
  </si>
  <si>
    <t>Current assets</t>
  </si>
  <si>
    <t>P&amp;E</t>
  </si>
  <si>
    <t>Leases</t>
  </si>
  <si>
    <t>Intangibles</t>
  </si>
  <si>
    <t>OA</t>
  </si>
  <si>
    <t>Assets</t>
  </si>
  <si>
    <t>A/P</t>
  </si>
  <si>
    <t>Accrued compensation and benefits</t>
  </si>
  <si>
    <t>Accrued R&amp;D liabilities</t>
  </si>
  <si>
    <t>Leases, current portion</t>
  </si>
  <si>
    <t>Accrued professional and other liabilities</t>
  </si>
  <si>
    <t>Current liabilities</t>
  </si>
  <si>
    <t>2029 Notes</t>
  </si>
  <si>
    <t>2027 Notes</t>
  </si>
  <si>
    <t>Term loan</t>
  </si>
  <si>
    <t>Deferred revenue</t>
  </si>
  <si>
    <t>OLTL</t>
  </si>
  <si>
    <t>Liabilities</t>
  </si>
  <si>
    <t>Deferred revenue, current portion</t>
  </si>
  <si>
    <t>Net debt</t>
  </si>
  <si>
    <t>L+SE</t>
  </si>
  <si>
    <t>SE (deficit)</t>
  </si>
  <si>
    <t>Redeemable convertible noncontrolling</t>
  </si>
  <si>
    <t>Noncontrolling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</si>
</sst>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Times New Roman"/>
      <family val="1"/>
    </font>
    <font>
      <b/>
      <u/>
      <sz val="14"/>
      <color theme="10"/>
      <name val="Aptos Narrow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Arial"/>
      <family val="2"/>
    </font>
    <font>
      <b/>
      <u/>
      <sz val="16"/>
      <color theme="10"/>
      <name val="Arial"/>
      <family val="2"/>
    </font>
    <font>
      <b/>
      <u/>
      <sz val="11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3" fontId="0" fillId="0" borderId="1" xfId="0" applyNumberFormat="1" applyBorder="1"/>
    <xf numFmtId="2" fontId="0" fillId="0" borderId="1" xfId="0" applyNumberFormat="1" applyBorder="1"/>
    <xf numFmtId="0" fontId="6" fillId="0" borderId="0" xfId="1" applyFont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0" fillId="0" borderId="3" xfId="0" applyBorder="1"/>
    <xf numFmtId="0" fontId="0" fillId="0" borderId="4" xfId="0" applyBorder="1"/>
    <xf numFmtId="0" fontId="7" fillId="0" borderId="5" xfId="0" applyFont="1" applyBorder="1"/>
    <xf numFmtId="0" fontId="0" fillId="0" borderId="6" xfId="0" applyBorder="1"/>
    <xf numFmtId="0" fontId="0" fillId="0" borderId="7" xfId="0" applyBorder="1"/>
    <xf numFmtId="0" fontId="7" fillId="0" borderId="8" xfId="0" applyFont="1" applyBorder="1"/>
    <xf numFmtId="0" fontId="0" fillId="0" borderId="9" xfId="0" applyBorder="1"/>
    <xf numFmtId="0" fontId="7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0" xfId="0" quotePrefix="1"/>
    <xf numFmtId="0" fontId="0" fillId="0" borderId="8" xfId="0" applyBorder="1"/>
    <xf numFmtId="0" fontId="0" fillId="0" borderId="5" xfId="0" applyBorder="1"/>
    <xf numFmtId="0" fontId="0" fillId="0" borderId="10" xfId="0" applyBorder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2" borderId="0" xfId="1" applyFont="1" applyFill="1" applyAlignment="1">
      <alignment horizontal="center"/>
    </xf>
    <xf numFmtId="0" fontId="1" fillId="2" borderId="0" xfId="0" applyFont="1" applyFill="1"/>
    <xf numFmtId="0" fontId="10" fillId="2" borderId="0" xfId="0" applyFont="1" applyFill="1" applyAlignment="1">
      <alignment horizontal="right"/>
    </xf>
    <xf numFmtId="3" fontId="8" fillId="2" borderId="3" xfId="0" applyNumberFormat="1" applyFont="1" applyFill="1" applyBorder="1"/>
    <xf numFmtId="3" fontId="8" fillId="0" borderId="3" xfId="0" applyNumberFormat="1" applyFont="1" applyBorder="1"/>
    <xf numFmtId="3" fontId="1" fillId="2" borderId="0" xfId="0" applyNumberFormat="1" applyFont="1" applyFill="1"/>
    <xf numFmtId="3" fontId="1" fillId="0" borderId="0" xfId="0" applyNumberFormat="1" applyFont="1"/>
    <xf numFmtId="3" fontId="8" fillId="2" borderId="0" xfId="0" applyNumberFormat="1" applyFont="1" applyFill="1"/>
    <xf numFmtId="3" fontId="8" fillId="0" borderId="0" xfId="0" applyNumberFormat="1" applyFont="1"/>
    <xf numFmtId="3" fontId="1" fillId="2" borderId="3" xfId="0" applyNumberFormat="1" applyFont="1" applyFill="1" applyBorder="1"/>
    <xf numFmtId="3" fontId="1" fillId="0" borderId="3" xfId="0" applyNumberFormat="1" applyFont="1" applyBorder="1"/>
    <xf numFmtId="4" fontId="1" fillId="0" borderId="0" xfId="0" applyNumberFormat="1" applyFont="1"/>
    <xf numFmtId="3" fontId="11" fillId="2" borderId="0" xfId="0" applyNumberFormat="1" applyFont="1" applyFill="1"/>
    <xf numFmtId="3" fontId="11" fillId="0" borderId="0" xfId="0" applyNumberFormat="1" applyFont="1"/>
    <xf numFmtId="3" fontId="12" fillId="2" borderId="0" xfId="0" applyNumberFormat="1" applyFont="1" applyFill="1"/>
    <xf numFmtId="3" fontId="12" fillId="0" borderId="0" xfId="0" applyNumberFormat="1" applyFont="1"/>
    <xf numFmtId="0" fontId="12" fillId="2" borderId="13" xfId="0" applyFont="1" applyFill="1" applyBorder="1"/>
    <xf numFmtId="0" fontId="12" fillId="0" borderId="13" xfId="0" applyFont="1" applyBorder="1"/>
    <xf numFmtId="3" fontId="12" fillId="0" borderId="13" xfId="0" applyNumberFormat="1" applyFont="1" applyBorder="1"/>
    <xf numFmtId="0" fontId="1" fillId="0" borderId="0" xfId="0" applyFont="1"/>
    <xf numFmtId="1" fontId="1" fillId="0" borderId="0" xfId="0" applyNumberFormat="1" applyFont="1"/>
    <xf numFmtId="0" fontId="8" fillId="2" borderId="3" xfId="0" applyFont="1" applyFill="1" applyBorder="1"/>
    <xf numFmtId="0" fontId="8" fillId="0" borderId="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0</xdr:rowOff>
    </xdr:from>
    <xdr:to>
      <xdr:col>25</xdr:col>
      <xdr:colOff>0</xdr:colOff>
      <xdr:row>98</xdr:row>
      <xdr:rowOff>156309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87F4C14-02EA-478E-A306-3E5A0A7C5FA7}"/>
            </a:ext>
          </a:extLst>
        </xdr:cNvPr>
        <xdr:cNvCxnSpPr/>
      </xdr:nvCxnSpPr>
      <xdr:spPr>
        <a:xfrm>
          <a:off x="16937421" y="268014"/>
          <a:ext cx="0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0</xdr:rowOff>
    </xdr:from>
    <xdr:to>
      <xdr:col>16</xdr:col>
      <xdr:colOff>0</xdr:colOff>
      <xdr:row>98</xdr:row>
      <xdr:rowOff>156309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D37CC04-DC70-4A2E-A9E1-FECFAAB74F90}"/>
            </a:ext>
          </a:extLst>
        </xdr:cNvPr>
        <xdr:cNvCxnSpPr/>
      </xdr:nvCxnSpPr>
      <xdr:spPr>
        <a:xfrm>
          <a:off x="11451021" y="268014"/>
          <a:ext cx="0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M26"/>
  <sheetViews>
    <sheetView tabSelected="1" workbookViewId="0">
      <selection activeCell="T11" sqref="T11"/>
    </sheetView>
  </sheetViews>
  <sheetFormatPr defaultRowHeight="14.4" x14ac:dyDescent="0.3"/>
  <cols>
    <col min="2" max="2" width="18.6640625" customWidth="1"/>
    <col min="3" max="3" width="9.109375" customWidth="1"/>
    <col min="5" max="5" width="10.5546875" customWidth="1"/>
    <col min="12" max="12" width="13.88671875" customWidth="1"/>
    <col min="13" max="13" width="9.109375" customWidth="1"/>
  </cols>
  <sheetData>
    <row r="1" spans="2:13" ht="21" x14ac:dyDescent="0.4">
      <c r="B1" s="4" t="s">
        <v>17</v>
      </c>
      <c r="K1" s="21" t="s">
        <v>28</v>
      </c>
      <c r="L1" s="21"/>
    </row>
    <row r="2" spans="2:13" ht="22.8" x14ac:dyDescent="0.3">
      <c r="B2" s="22" t="s">
        <v>27</v>
      </c>
      <c r="C2" s="22"/>
      <c r="D2" s="22"/>
      <c r="E2" s="22"/>
      <c r="F2" s="22"/>
      <c r="G2" s="22"/>
      <c r="H2" s="22"/>
      <c r="I2" s="22"/>
      <c r="K2" s="1" t="s">
        <v>0</v>
      </c>
      <c r="L2" s="3">
        <v>27.83</v>
      </c>
    </row>
    <row r="3" spans="2:13" x14ac:dyDescent="0.3">
      <c r="K3" s="1" t="s">
        <v>1</v>
      </c>
      <c r="L3" s="2">
        <v>187.12925999999999</v>
      </c>
      <c r="M3" t="s">
        <v>23</v>
      </c>
    </row>
    <row r="4" spans="2:13" ht="15.6" x14ac:dyDescent="0.3">
      <c r="B4" s="6" t="s">
        <v>33</v>
      </c>
      <c r="C4" s="7"/>
      <c r="D4" s="7"/>
      <c r="E4" s="7"/>
      <c r="F4" s="7"/>
      <c r="G4" s="7"/>
      <c r="H4" s="7"/>
      <c r="I4" s="8"/>
      <c r="K4" s="1" t="s">
        <v>2</v>
      </c>
      <c r="L4" s="2">
        <f>L3*L2</f>
        <v>5207.8073057999991</v>
      </c>
    </row>
    <row r="5" spans="2:13" x14ac:dyDescent="0.3">
      <c r="K5" s="1" t="s">
        <v>3</v>
      </c>
      <c r="L5" s="2"/>
      <c r="M5" t="s">
        <v>23</v>
      </c>
    </row>
    <row r="6" spans="2:13" ht="15.6" x14ac:dyDescent="0.3">
      <c r="B6" s="9" t="s">
        <v>29</v>
      </c>
      <c r="C6" s="10"/>
      <c r="D6" s="10"/>
      <c r="E6" s="10"/>
      <c r="F6" s="10"/>
      <c r="G6" s="10"/>
      <c r="H6" s="10"/>
      <c r="I6" s="11"/>
      <c r="K6" s="1" t="s">
        <v>4</v>
      </c>
      <c r="L6" s="2"/>
      <c r="M6" t="s">
        <v>23</v>
      </c>
    </row>
    <row r="7" spans="2:13" ht="15.6" x14ac:dyDescent="0.3">
      <c r="B7" s="12" t="s">
        <v>30</v>
      </c>
      <c r="I7" s="13"/>
      <c r="K7" s="1" t="s">
        <v>5</v>
      </c>
      <c r="L7" s="2">
        <f>L4-L5+L6</f>
        <v>5207.8073057999991</v>
      </c>
    </row>
    <row r="8" spans="2:13" ht="15.6" x14ac:dyDescent="0.3">
      <c r="B8" s="14" t="s">
        <v>31</v>
      </c>
      <c r="C8" s="15"/>
      <c r="D8" s="15"/>
      <c r="E8" s="15"/>
      <c r="F8" s="15"/>
      <c r="G8" s="15"/>
      <c r="H8" s="15"/>
      <c r="I8" s="16"/>
      <c r="K8" s="1" t="s">
        <v>6</v>
      </c>
      <c r="L8" s="2">
        <f>L5-L6</f>
        <v>0</v>
      </c>
    </row>
    <row r="9" spans="2:13" ht="15.6" x14ac:dyDescent="0.3">
      <c r="B9" s="5"/>
      <c r="K9" s="1"/>
      <c r="L9" s="1"/>
    </row>
    <row r="10" spans="2:13" ht="15.6" x14ac:dyDescent="0.3">
      <c r="B10" s="9" t="s">
        <v>32</v>
      </c>
      <c r="C10" s="10"/>
      <c r="D10" s="10"/>
      <c r="E10" s="10"/>
      <c r="F10" s="10"/>
      <c r="G10" s="10"/>
      <c r="H10" s="10"/>
      <c r="I10" s="11"/>
      <c r="K10" s="1" t="s">
        <v>7</v>
      </c>
      <c r="L10" s="1"/>
    </row>
    <row r="11" spans="2:13" ht="15.75" customHeight="1" x14ac:dyDescent="0.3">
      <c r="B11" s="12" t="s">
        <v>34</v>
      </c>
      <c r="I11" s="13"/>
    </row>
    <row r="12" spans="2:13" ht="15.6" x14ac:dyDescent="0.3">
      <c r="B12" s="12" t="s">
        <v>35</v>
      </c>
      <c r="I12" s="13"/>
    </row>
    <row r="13" spans="2:13" ht="15.6" x14ac:dyDescent="0.3">
      <c r="B13" s="14" t="s">
        <v>36</v>
      </c>
      <c r="C13" s="15"/>
      <c r="D13" s="15"/>
      <c r="E13" s="15"/>
      <c r="F13" s="15"/>
      <c r="G13" s="15"/>
      <c r="H13" s="15"/>
      <c r="I13" s="16"/>
    </row>
    <row r="15" spans="2:13" ht="15.6" x14ac:dyDescent="0.3">
      <c r="B15" s="9" t="s">
        <v>37</v>
      </c>
      <c r="C15" s="10"/>
      <c r="D15" s="10"/>
      <c r="E15" s="10"/>
      <c r="F15" s="10"/>
      <c r="G15" s="10"/>
      <c r="H15" s="10"/>
      <c r="I15" s="11"/>
    </row>
    <row r="16" spans="2:13" ht="15.6" x14ac:dyDescent="0.3">
      <c r="B16" s="12" t="s">
        <v>38</v>
      </c>
      <c r="F16" s="17"/>
      <c r="I16" s="13"/>
    </row>
    <row r="17" spans="2:9" ht="15.6" x14ac:dyDescent="0.3">
      <c r="B17" s="12" t="s">
        <v>39</v>
      </c>
      <c r="I17" s="13"/>
    </row>
    <row r="18" spans="2:9" ht="15.6" x14ac:dyDescent="0.3">
      <c r="B18" s="14" t="s">
        <v>40</v>
      </c>
      <c r="C18" s="15"/>
      <c r="D18" s="15"/>
      <c r="E18" s="15"/>
      <c r="F18" s="15"/>
      <c r="G18" s="15"/>
      <c r="H18" s="15"/>
      <c r="I18" s="16"/>
    </row>
    <row r="20" spans="2:9" ht="15.6" x14ac:dyDescent="0.3">
      <c r="B20" s="5" t="s">
        <v>41</v>
      </c>
    </row>
    <row r="22" spans="2:9" ht="15.6" x14ac:dyDescent="0.3">
      <c r="B22" s="9" t="s">
        <v>42</v>
      </c>
      <c r="C22" s="19" t="s">
        <v>43</v>
      </c>
      <c r="D22" s="10"/>
      <c r="E22" s="11"/>
      <c r="F22" s="9" t="s">
        <v>44</v>
      </c>
      <c r="G22" s="11"/>
      <c r="H22" s="10" t="s">
        <v>45</v>
      </c>
      <c r="I22" s="11"/>
    </row>
    <row r="23" spans="2:9" x14ac:dyDescent="0.3">
      <c r="B23" s="18" t="s">
        <v>50</v>
      </c>
      <c r="C23" s="18" t="s">
        <v>46</v>
      </c>
      <c r="E23" s="13"/>
      <c r="F23" s="25" t="s">
        <v>54</v>
      </c>
      <c r="G23" s="26"/>
      <c r="H23" t="s">
        <v>58</v>
      </c>
      <c r="I23" s="13"/>
    </row>
    <row r="24" spans="2:9" ht="15.6" x14ac:dyDescent="0.3">
      <c r="B24" s="12" t="s">
        <v>51</v>
      </c>
      <c r="C24" s="18" t="s">
        <v>47</v>
      </c>
      <c r="E24" s="13"/>
      <c r="F24" s="25" t="s">
        <v>55</v>
      </c>
      <c r="G24" s="26"/>
      <c r="H24" t="s">
        <v>59</v>
      </c>
      <c r="I24" s="13"/>
    </row>
    <row r="25" spans="2:9" x14ac:dyDescent="0.3">
      <c r="B25" s="18" t="s">
        <v>52</v>
      </c>
      <c r="C25" s="18" t="s">
        <v>48</v>
      </c>
      <c r="E25" s="13"/>
      <c r="F25" s="25" t="s">
        <v>56</v>
      </c>
      <c r="G25" s="26"/>
      <c r="H25" t="s">
        <v>59</v>
      </c>
      <c r="I25" s="13"/>
    </row>
    <row r="26" spans="2:9" ht="15.6" x14ac:dyDescent="0.3">
      <c r="B26" s="14" t="s">
        <v>53</v>
      </c>
      <c r="C26" s="20" t="s">
        <v>49</v>
      </c>
      <c r="D26" s="15"/>
      <c r="E26" s="16"/>
      <c r="F26" s="23" t="s">
        <v>57</v>
      </c>
      <c r="G26" s="24"/>
      <c r="H26" s="15" t="s">
        <v>59</v>
      </c>
      <c r="I26" s="16"/>
    </row>
  </sheetData>
  <mergeCells count="6">
    <mergeCell ref="K1:L1"/>
    <mergeCell ref="B2:I2"/>
    <mergeCell ref="F26:G26"/>
    <mergeCell ref="F25:G25"/>
    <mergeCell ref="F24:G24"/>
    <mergeCell ref="F23:G23"/>
  </mergeCells>
  <hyperlinks>
    <hyperlink ref="B1" location="Model!A1" display="Model" xr:uid="{191EB341-8C2F-4D17-8524-64F231C50E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AR54"/>
  <sheetViews>
    <sheetView zoomScale="130" zoomScaleNormal="130" workbookViewId="0">
      <pane xSplit="1" ySplit="2" topLeftCell="E3" activePane="bottomRight" state="frozen"/>
      <selection pane="topRight" activeCell="C1" sqref="C1"/>
      <selection pane="bottomLeft" activeCell="A3" sqref="A3"/>
      <selection pane="bottomRight" activeCell="H21" sqref="H21"/>
    </sheetView>
  </sheetViews>
  <sheetFormatPr defaultRowHeight="13.8" x14ac:dyDescent="0.25"/>
  <cols>
    <col min="1" max="1" width="34.5546875" style="28" customWidth="1"/>
    <col min="2" max="10" width="8.88671875" style="46"/>
    <col min="11" max="11" width="9.6640625" style="46" bestFit="1" customWidth="1"/>
    <col min="12" max="16384" width="8.88671875" style="46"/>
  </cols>
  <sheetData>
    <row r="1" spans="1:44" s="28" customFormat="1" ht="21" x14ac:dyDescent="0.4">
      <c r="A1" s="27" t="s">
        <v>16</v>
      </c>
    </row>
    <row r="2" spans="1:44" s="29" customFormat="1" x14ac:dyDescent="0.25">
      <c r="C2" s="29" t="s">
        <v>22</v>
      </c>
      <c r="D2" s="29" t="s">
        <v>18</v>
      </c>
      <c r="E2" s="29" t="s">
        <v>19</v>
      </c>
      <c r="F2" s="29" t="s">
        <v>20</v>
      </c>
      <c r="G2" s="29" t="s">
        <v>21</v>
      </c>
      <c r="H2" s="29" t="s">
        <v>14</v>
      </c>
      <c r="I2" s="29" t="s">
        <v>15</v>
      </c>
      <c r="J2" s="29" t="s">
        <v>10</v>
      </c>
      <c r="K2" s="29" t="s">
        <v>11</v>
      </c>
      <c r="L2" s="29" t="s">
        <v>12</v>
      </c>
      <c r="M2" s="29" t="s">
        <v>13</v>
      </c>
      <c r="N2" s="29" t="s">
        <v>8</v>
      </c>
      <c r="O2" s="29" t="s">
        <v>9</v>
      </c>
      <c r="P2" s="29" t="s">
        <v>23</v>
      </c>
      <c r="Q2" s="29" t="s">
        <v>24</v>
      </c>
      <c r="R2" s="29" t="s">
        <v>25</v>
      </c>
      <c r="S2" s="29" t="s">
        <v>26</v>
      </c>
      <c r="U2" s="29">
        <v>2019</v>
      </c>
      <c r="V2" s="29">
        <v>2020</v>
      </c>
      <c r="W2" s="29">
        <v>2021</v>
      </c>
      <c r="X2" s="29">
        <v>2022</v>
      </c>
      <c r="Y2" s="29">
        <v>2023</v>
      </c>
      <c r="Z2" s="29">
        <v>2024</v>
      </c>
      <c r="AA2" s="29">
        <v>2025</v>
      </c>
      <c r="AB2" s="29">
        <v>2026</v>
      </c>
      <c r="AC2" s="29">
        <v>2027</v>
      </c>
      <c r="AD2" s="29">
        <v>2028</v>
      </c>
      <c r="AE2" s="29">
        <v>2029</v>
      </c>
      <c r="AF2" s="29">
        <v>2030</v>
      </c>
      <c r="AG2" s="29">
        <v>2031</v>
      </c>
      <c r="AH2" s="29">
        <v>2032</v>
      </c>
      <c r="AI2" s="29">
        <v>2033</v>
      </c>
      <c r="AJ2" s="29">
        <v>2034</v>
      </c>
      <c r="AK2" s="29">
        <v>2035</v>
      </c>
      <c r="AL2" s="29">
        <v>2036</v>
      </c>
      <c r="AM2" s="29">
        <v>2037</v>
      </c>
      <c r="AN2" s="29">
        <v>2038</v>
      </c>
      <c r="AO2" s="29">
        <v>2039</v>
      </c>
      <c r="AP2" s="29">
        <v>2040</v>
      </c>
      <c r="AQ2" s="29">
        <v>2041</v>
      </c>
      <c r="AR2" s="29">
        <v>2042</v>
      </c>
    </row>
    <row r="3" spans="1:44" s="31" customFormat="1" x14ac:dyDescent="0.25">
      <c r="A3" s="30" t="s">
        <v>60</v>
      </c>
      <c r="H3" s="31">
        <v>0.46200000000000002</v>
      </c>
      <c r="I3" s="31">
        <v>73.745999999999995</v>
      </c>
      <c r="J3" s="31">
        <v>1.694</v>
      </c>
      <c r="K3" s="31">
        <v>1.87</v>
      </c>
      <c r="L3" s="31">
        <v>1.8260000000000001</v>
      </c>
      <c r="M3" s="31">
        <v>1.641</v>
      </c>
      <c r="N3" s="31">
        <v>1.8260000000000001</v>
      </c>
      <c r="O3" s="31">
        <v>1.7450000000000001</v>
      </c>
      <c r="P3" s="31">
        <v>211.12</v>
      </c>
    </row>
    <row r="4" spans="1:44" s="33" customFormat="1" x14ac:dyDescent="0.25">
      <c r="A4" s="32" t="s">
        <v>61</v>
      </c>
      <c r="H4" s="33">
        <v>0</v>
      </c>
      <c r="I4" s="33">
        <v>0.7</v>
      </c>
      <c r="J4" s="33">
        <v>1.3480000000000001</v>
      </c>
      <c r="K4" s="33">
        <v>0</v>
      </c>
      <c r="L4" s="33">
        <v>0.65100000000000002</v>
      </c>
      <c r="M4" s="33">
        <v>0.59899999999999998</v>
      </c>
      <c r="N4" s="33">
        <v>0.65100000000000002</v>
      </c>
      <c r="O4" s="33">
        <v>0</v>
      </c>
      <c r="P4" s="33">
        <v>0.59799999999999998</v>
      </c>
    </row>
    <row r="5" spans="1:44" s="33" customFormat="1" x14ac:dyDescent="0.25">
      <c r="A5" s="32" t="s">
        <v>62</v>
      </c>
      <c r="H5" s="33">
        <v>122.559</v>
      </c>
      <c r="I5" s="33">
        <v>108.4</v>
      </c>
      <c r="J5" s="33">
        <v>107.649</v>
      </c>
      <c r="K5" s="33">
        <v>91.549000000000007</v>
      </c>
      <c r="L5" s="33">
        <v>92.861000000000004</v>
      </c>
      <c r="M5" s="33">
        <v>107.488</v>
      </c>
      <c r="N5" s="33">
        <v>92.861000000000004</v>
      </c>
      <c r="O5" s="33">
        <v>130.82400000000001</v>
      </c>
      <c r="P5" s="33">
        <v>140.97200000000001</v>
      </c>
    </row>
    <row r="6" spans="1:44" s="33" customFormat="1" x14ac:dyDescent="0.25">
      <c r="A6" s="32" t="s">
        <v>63</v>
      </c>
      <c r="H6" s="33">
        <v>45.406999999999996</v>
      </c>
      <c r="I6" s="33">
        <v>36.426000000000002</v>
      </c>
      <c r="J6" s="33">
        <v>43.713000000000001</v>
      </c>
      <c r="K6" s="33">
        <v>31.861999999999998</v>
      </c>
      <c r="L6" s="33">
        <v>31.108000000000001</v>
      </c>
      <c r="M6" s="33">
        <v>36.122</v>
      </c>
      <c r="N6" s="33">
        <v>31.108000000000001</v>
      </c>
      <c r="O6" s="33">
        <v>47.582999999999998</v>
      </c>
      <c r="P6" s="33">
        <v>65.807000000000002</v>
      </c>
    </row>
    <row r="7" spans="1:44" s="33" customFormat="1" x14ac:dyDescent="0.25">
      <c r="A7" s="32" t="s">
        <v>64</v>
      </c>
      <c r="H7" s="33">
        <v>0</v>
      </c>
      <c r="I7" s="33">
        <v>8.3960000000000008</v>
      </c>
      <c r="J7" s="33">
        <v>22.661999999999999</v>
      </c>
      <c r="K7" s="33">
        <v>7.6909999999999998</v>
      </c>
      <c r="L7" s="33">
        <v>3.3690000000000002</v>
      </c>
      <c r="M7" s="33">
        <v>3.5310000000000001</v>
      </c>
      <c r="N7" s="33">
        <v>3.3690000000000002</v>
      </c>
      <c r="O7" s="33">
        <v>0.754</v>
      </c>
      <c r="P7" s="33">
        <v>3.4</v>
      </c>
    </row>
    <row r="8" spans="1:44" s="33" customFormat="1" x14ac:dyDescent="0.25">
      <c r="A8" s="32" t="s">
        <v>65</v>
      </c>
      <c r="H8" s="33">
        <f t="shared" ref="H8:P8" si="0">SUM(H4:H7)</f>
        <v>167.96600000000001</v>
      </c>
      <c r="I8" s="33">
        <f t="shared" si="0"/>
        <v>153.92200000000003</v>
      </c>
      <c r="J8" s="33">
        <f t="shared" si="0"/>
        <v>175.37200000000001</v>
      </c>
      <c r="K8" s="33">
        <f t="shared" si="0"/>
        <v>131.102</v>
      </c>
      <c r="L8" s="33">
        <f t="shared" si="0"/>
        <v>127.989</v>
      </c>
      <c r="M8" s="33">
        <f t="shared" si="0"/>
        <v>147.74</v>
      </c>
      <c r="N8" s="33">
        <f t="shared" si="0"/>
        <v>127.989</v>
      </c>
      <c r="O8" s="33">
        <f t="shared" si="0"/>
        <v>179.161</v>
      </c>
      <c r="P8" s="33">
        <f t="shared" si="0"/>
        <v>210.77700000000002</v>
      </c>
    </row>
    <row r="9" spans="1:44" s="31" customFormat="1" x14ac:dyDescent="0.25">
      <c r="A9" s="30" t="s">
        <v>66</v>
      </c>
      <c r="H9" s="31">
        <f t="shared" ref="H9:P9" si="1">H3-H8</f>
        <v>-167.50400000000002</v>
      </c>
      <c r="I9" s="31">
        <f t="shared" si="1"/>
        <v>-80.17600000000003</v>
      </c>
      <c r="J9" s="31">
        <f t="shared" si="1"/>
        <v>-173.67800000000003</v>
      </c>
      <c r="K9" s="31">
        <f t="shared" si="1"/>
        <v>-129.232</v>
      </c>
      <c r="L9" s="31">
        <f t="shared" si="1"/>
        <v>-126.16300000000001</v>
      </c>
      <c r="M9" s="31">
        <f t="shared" si="1"/>
        <v>-146.09900000000002</v>
      </c>
      <c r="N9" s="31">
        <f t="shared" si="1"/>
        <v>-126.16300000000001</v>
      </c>
      <c r="O9" s="31">
        <f t="shared" si="1"/>
        <v>-177.416</v>
      </c>
      <c r="P9" s="31">
        <f t="shared" si="1"/>
        <v>0.34299999999998931</v>
      </c>
    </row>
    <row r="10" spans="1:44" s="33" customFormat="1" x14ac:dyDescent="0.25">
      <c r="A10" s="32" t="s">
        <v>67</v>
      </c>
      <c r="H10" s="33">
        <v>0.39400000000000002</v>
      </c>
      <c r="I10" s="33">
        <v>0.76600000000000001</v>
      </c>
      <c r="J10" s="33">
        <v>0.26700000000000002</v>
      </c>
      <c r="K10" s="33">
        <v>4.0919999999999996</v>
      </c>
      <c r="L10" s="33">
        <v>4.1529999999999996</v>
      </c>
      <c r="M10" s="33">
        <v>4.5140000000000002</v>
      </c>
      <c r="N10" s="33">
        <v>4.1529999999999996</v>
      </c>
      <c r="O10" s="33">
        <v>5.5780000000000003</v>
      </c>
      <c r="P10" s="33">
        <v>4.0750000000000002</v>
      </c>
    </row>
    <row r="11" spans="1:44" s="33" customFormat="1" x14ac:dyDescent="0.25">
      <c r="A11" s="32" t="s">
        <v>68</v>
      </c>
      <c r="H11" s="33">
        <v>-9.7379999999999995</v>
      </c>
      <c r="I11" s="33">
        <v>-20.279</v>
      </c>
      <c r="J11" s="33">
        <v>-20.344000000000001</v>
      </c>
      <c r="K11" s="33">
        <v>-19.989999999999998</v>
      </c>
      <c r="L11" s="33">
        <v>-20.120999999999999</v>
      </c>
      <c r="M11" s="33">
        <v>-20.594000000000001</v>
      </c>
      <c r="N11" s="33">
        <v>-20.120999999999999</v>
      </c>
      <c r="O11" s="33">
        <v>-20.268000000000001</v>
      </c>
      <c r="P11" s="33">
        <v>-23.471</v>
      </c>
    </row>
    <row r="12" spans="1:44" s="33" customFormat="1" x14ac:dyDescent="0.25">
      <c r="A12" s="32" t="s">
        <v>69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-26.59</v>
      </c>
    </row>
    <row r="13" spans="1:44" s="33" customFormat="1" x14ac:dyDescent="0.25">
      <c r="A13" s="32" t="s">
        <v>76</v>
      </c>
      <c r="H13" s="33">
        <v>0</v>
      </c>
      <c r="I13" s="33">
        <v>107.946</v>
      </c>
    </row>
    <row r="14" spans="1:44" s="33" customFormat="1" x14ac:dyDescent="0.25">
      <c r="A14" s="32" t="s">
        <v>70</v>
      </c>
      <c r="H14" s="33">
        <v>5.766</v>
      </c>
      <c r="I14" s="33">
        <v>-10.816000000000001</v>
      </c>
      <c r="J14" s="33">
        <v>-7.5750000000000002</v>
      </c>
      <c r="K14" s="33">
        <v>4.5599999999999996</v>
      </c>
      <c r="L14" s="33">
        <v>-0.60099999999999998</v>
      </c>
      <c r="M14" s="33">
        <v>1.476</v>
      </c>
      <c r="N14" s="33">
        <v>-0.60099999999999998</v>
      </c>
      <c r="O14" s="33">
        <v>21.777999999999999</v>
      </c>
      <c r="P14" s="33">
        <v>9.4830000000000005</v>
      </c>
    </row>
    <row r="15" spans="1:44" s="35" customFormat="1" x14ac:dyDescent="0.25">
      <c r="A15" s="34" t="s">
        <v>71</v>
      </c>
      <c r="H15" s="35">
        <f t="shared" ref="H15:P15" si="2">SUM(H10:H14)</f>
        <v>-3.5779999999999994</v>
      </c>
      <c r="I15" s="35">
        <f t="shared" si="2"/>
        <v>77.61699999999999</v>
      </c>
      <c r="J15" s="35">
        <f t="shared" si="2"/>
        <v>-27.652000000000001</v>
      </c>
      <c r="K15" s="35">
        <f t="shared" si="2"/>
        <v>-11.338000000000001</v>
      </c>
      <c r="L15" s="35">
        <f t="shared" si="2"/>
        <v>-16.568999999999999</v>
      </c>
      <c r="M15" s="35">
        <f t="shared" si="2"/>
        <v>-14.604000000000003</v>
      </c>
      <c r="N15" s="35">
        <f t="shared" si="2"/>
        <v>-16.568999999999999</v>
      </c>
      <c r="O15" s="35">
        <f t="shared" si="2"/>
        <v>7.0879999999999974</v>
      </c>
      <c r="P15" s="35">
        <f t="shared" si="2"/>
        <v>-36.503</v>
      </c>
    </row>
    <row r="16" spans="1:44" s="37" customFormat="1" x14ac:dyDescent="0.25">
      <c r="A16" s="36" t="s">
        <v>72</v>
      </c>
      <c r="H16" s="31">
        <f t="shared" ref="H16:P16" si="3">H9+H15</f>
        <v>-171.08200000000002</v>
      </c>
      <c r="I16" s="31">
        <f t="shared" si="3"/>
        <v>-2.5590000000000401</v>
      </c>
      <c r="J16" s="31">
        <f t="shared" si="3"/>
        <v>-201.33000000000004</v>
      </c>
      <c r="K16" s="31">
        <f t="shared" si="3"/>
        <v>-140.57</v>
      </c>
      <c r="L16" s="31">
        <f t="shared" si="3"/>
        <v>-142.732</v>
      </c>
      <c r="M16" s="31">
        <f t="shared" si="3"/>
        <v>-160.70300000000003</v>
      </c>
      <c r="N16" s="31">
        <f t="shared" si="3"/>
        <v>-142.732</v>
      </c>
      <c r="O16" s="31">
        <f t="shared" si="3"/>
        <v>-170.328</v>
      </c>
      <c r="P16" s="31">
        <f t="shared" si="3"/>
        <v>-36.160000000000011</v>
      </c>
    </row>
    <row r="17" spans="1:19" s="33" customFormat="1" x14ac:dyDescent="0.25">
      <c r="A17" s="32" t="s">
        <v>73</v>
      </c>
      <c r="H17" s="33">
        <v>8.0030000000000001</v>
      </c>
      <c r="I17" s="33">
        <v>-7.2969999999999997</v>
      </c>
      <c r="J17" s="33">
        <v>4.9329999999999998</v>
      </c>
      <c r="K17" s="33">
        <v>2.9790000000000001</v>
      </c>
      <c r="L17" s="33">
        <v>2.5760000000000001</v>
      </c>
      <c r="M17" s="33">
        <v>2.8039999999999998</v>
      </c>
      <c r="N17" s="33">
        <v>2.5760000000000001</v>
      </c>
      <c r="O17" s="33">
        <v>2.1800000000000002</v>
      </c>
      <c r="P17" s="33">
        <v>0.94399999999999995</v>
      </c>
    </row>
    <row r="18" spans="1:19" s="31" customFormat="1" x14ac:dyDescent="0.25">
      <c r="A18" s="30" t="s">
        <v>74</v>
      </c>
      <c r="H18" s="31">
        <f t="shared" ref="H18:P18" si="4">H16+H17</f>
        <v>-163.07900000000001</v>
      </c>
      <c r="I18" s="31">
        <f t="shared" si="4"/>
        <v>-9.8560000000000407</v>
      </c>
      <c r="J18" s="31">
        <f t="shared" si="4"/>
        <v>-196.39700000000005</v>
      </c>
      <c r="K18" s="31">
        <f t="shared" si="4"/>
        <v>-137.59099999999998</v>
      </c>
      <c r="L18" s="31">
        <f t="shared" si="4"/>
        <v>-140.15600000000001</v>
      </c>
      <c r="M18" s="31">
        <f t="shared" si="4"/>
        <v>-157.89900000000003</v>
      </c>
      <c r="N18" s="31">
        <f t="shared" si="4"/>
        <v>-140.15600000000001</v>
      </c>
      <c r="O18" s="31">
        <f t="shared" si="4"/>
        <v>-168.148</v>
      </c>
      <c r="P18" s="31">
        <f t="shared" si="4"/>
        <v>-35.216000000000008</v>
      </c>
    </row>
    <row r="19" spans="1:19" s="33" customFormat="1" x14ac:dyDescent="0.25">
      <c r="A19" s="32" t="s">
        <v>75</v>
      </c>
      <c r="H19" s="38">
        <f t="shared" ref="H19:P19" si="5">H18/H20</f>
        <v>-1.1763808090659844</v>
      </c>
      <c r="I19" s="38">
        <f t="shared" si="5"/>
        <v>-6.7191690831178666E-2</v>
      </c>
      <c r="J19" s="38">
        <f t="shared" si="5"/>
        <v>-1.3462716401305552</v>
      </c>
      <c r="K19" s="38">
        <f t="shared" si="5"/>
        <v>-0.92130015203786031</v>
      </c>
      <c r="L19" s="38">
        <f t="shared" si="5"/>
        <v>-0.91817889191525204</v>
      </c>
      <c r="M19" s="38">
        <f t="shared" si="5"/>
        <v>-0.98357723950478615</v>
      </c>
      <c r="N19" s="38">
        <f t="shared" si="5"/>
        <v>-0.91817889191525204</v>
      </c>
      <c r="O19" s="38">
        <f t="shared" si="5"/>
        <v>-0.9638069036014032</v>
      </c>
      <c r="P19" s="38">
        <f t="shared" si="5"/>
        <v>-0.19706185563260548</v>
      </c>
    </row>
    <row r="20" spans="1:19" s="33" customFormat="1" x14ac:dyDescent="0.25">
      <c r="A20" s="32" t="s">
        <v>1</v>
      </c>
      <c r="H20" s="33">
        <v>138.62772899999999</v>
      </c>
      <c r="I20" s="33">
        <v>146.68480400000001</v>
      </c>
      <c r="J20" s="33">
        <v>145.882149</v>
      </c>
      <c r="K20" s="33">
        <v>149.34438</v>
      </c>
      <c r="L20" s="33">
        <v>152.645635</v>
      </c>
      <c r="M20" s="33">
        <v>160.53543500000001</v>
      </c>
      <c r="N20" s="33">
        <v>152.645635</v>
      </c>
      <c r="O20" s="33">
        <v>174.462332</v>
      </c>
      <c r="P20" s="33">
        <v>178.70531</v>
      </c>
    </row>
    <row r="21" spans="1:19" s="33" customFormat="1" x14ac:dyDescent="0.25">
      <c r="A21" s="32"/>
    </row>
    <row r="22" spans="1:19" s="40" customFormat="1" x14ac:dyDescent="0.25">
      <c r="A22" s="39" t="s">
        <v>102</v>
      </c>
      <c r="K22" s="40">
        <f t="shared" ref="K22:O22" si="6">K23-K24</f>
        <v>-1235.693</v>
      </c>
      <c r="L22" s="40">
        <f t="shared" si="6"/>
        <v>0</v>
      </c>
      <c r="M22" s="40">
        <f t="shared" si="6"/>
        <v>0</v>
      </c>
      <c r="N22" s="40">
        <f t="shared" si="6"/>
        <v>0</v>
      </c>
      <c r="O22" s="40">
        <f t="shared" si="6"/>
        <v>-1300.826</v>
      </c>
      <c r="P22" s="40">
        <f>P23-P24</f>
        <v>-1204.5380000000002</v>
      </c>
    </row>
    <row r="23" spans="1:19" s="42" customFormat="1" ht="14.4" x14ac:dyDescent="0.3">
      <c r="A23" s="41" t="s">
        <v>3</v>
      </c>
      <c r="K23" s="42">
        <f t="shared" ref="K23" si="7">K25+K26+K27</f>
        <v>471.92200000000003</v>
      </c>
      <c r="L23" s="42">
        <f t="shared" ref="L23:O23" si="8">L25+L26+L27</f>
        <v>0</v>
      </c>
      <c r="M23" s="42">
        <f t="shared" si="8"/>
        <v>0</v>
      </c>
      <c r="N23" s="42">
        <f t="shared" si="8"/>
        <v>0</v>
      </c>
      <c r="O23" s="42">
        <f t="shared" si="8"/>
        <v>434.88400000000001</v>
      </c>
      <c r="P23" s="42">
        <f>P25+P26+P27</f>
        <v>519.69100000000003</v>
      </c>
    </row>
    <row r="24" spans="1:19" s="44" customFormat="1" ht="15" thickBot="1" x14ac:dyDescent="0.35">
      <c r="A24" s="43" t="s">
        <v>4</v>
      </c>
      <c r="K24" s="45">
        <f t="shared" ref="K24" si="9">K44+K45+K46+K47</f>
        <v>1707.615</v>
      </c>
      <c r="L24" s="45">
        <f t="shared" ref="L24:O24" si="10">L44+L45+L46+L47</f>
        <v>0</v>
      </c>
      <c r="M24" s="45">
        <f t="shared" si="10"/>
        <v>0</v>
      </c>
      <c r="N24" s="45">
        <f t="shared" si="10"/>
        <v>0</v>
      </c>
      <c r="O24" s="45">
        <f t="shared" si="10"/>
        <v>1735.71</v>
      </c>
      <c r="P24" s="45">
        <f>P44+P45+P46+P47</f>
        <v>1724.2290000000003</v>
      </c>
    </row>
    <row r="25" spans="1:19" s="33" customFormat="1" x14ac:dyDescent="0.25">
      <c r="A25" s="32" t="s">
        <v>77</v>
      </c>
      <c r="K25" s="33">
        <v>428.26900000000001</v>
      </c>
      <c r="O25" s="33">
        <v>375.935</v>
      </c>
      <c r="P25" s="33">
        <v>475.22199999999998</v>
      </c>
    </row>
    <row r="26" spans="1:19" s="33" customFormat="1" x14ac:dyDescent="0.25">
      <c r="A26" s="32" t="s">
        <v>78</v>
      </c>
      <c r="O26" s="33">
        <v>0</v>
      </c>
      <c r="P26" s="33">
        <v>44.469000000000001</v>
      </c>
    </row>
    <row r="27" spans="1:19" s="33" customFormat="1" x14ac:dyDescent="0.25">
      <c r="A27" s="32" t="s">
        <v>79</v>
      </c>
      <c r="K27" s="33">
        <v>43.652999999999999</v>
      </c>
      <c r="O27" s="33">
        <v>58.948999999999998</v>
      </c>
      <c r="P27" s="33">
        <v>0</v>
      </c>
    </row>
    <row r="28" spans="1:19" s="33" customFormat="1" x14ac:dyDescent="0.25">
      <c r="A28" s="32" t="s">
        <v>80</v>
      </c>
      <c r="K28" s="33">
        <v>17.079000000000001</v>
      </c>
      <c r="O28" s="33">
        <v>1.7509999999999999</v>
      </c>
      <c r="P28" s="33">
        <v>235.494</v>
      </c>
    </row>
    <row r="29" spans="1:19" s="33" customFormat="1" x14ac:dyDescent="0.25">
      <c r="A29" s="32" t="s">
        <v>81</v>
      </c>
      <c r="K29" s="33">
        <v>37.93</v>
      </c>
      <c r="O29" s="33">
        <v>16.652999999999999</v>
      </c>
      <c r="P29" s="33">
        <v>0.13100000000000001</v>
      </c>
    </row>
    <row r="30" spans="1:19" s="33" customFormat="1" x14ac:dyDescent="0.25">
      <c r="A30" s="32" t="s">
        <v>82</v>
      </c>
      <c r="K30" s="33">
        <v>21.922000000000001</v>
      </c>
      <c r="O30" s="33">
        <v>24.305</v>
      </c>
      <c r="P30" s="33">
        <v>28.108000000000001</v>
      </c>
    </row>
    <row r="31" spans="1:19" s="31" customFormat="1" x14ac:dyDescent="0.25">
      <c r="A31" s="30" t="s">
        <v>83</v>
      </c>
      <c r="K31" s="31">
        <f t="shared" ref="K31:O31" si="11">SUM(K25:K30)</f>
        <v>548.85300000000007</v>
      </c>
      <c r="L31" s="31">
        <f t="shared" si="11"/>
        <v>0</v>
      </c>
      <c r="M31" s="31">
        <f t="shared" si="11"/>
        <v>0</v>
      </c>
      <c r="N31" s="31">
        <f t="shared" si="11"/>
        <v>0</v>
      </c>
      <c r="O31" s="31">
        <f t="shared" si="11"/>
        <v>477.59300000000002</v>
      </c>
      <c r="P31" s="31">
        <f>SUM(P25:P30)</f>
        <v>783.42399999999998</v>
      </c>
      <c r="Q31" s="31">
        <f t="shared" ref="Q31:S31" si="12">SUM(Q25:Q30)</f>
        <v>0</v>
      </c>
      <c r="R31" s="31">
        <f t="shared" si="12"/>
        <v>0</v>
      </c>
      <c r="S31" s="31">
        <f t="shared" si="12"/>
        <v>0</v>
      </c>
    </row>
    <row r="32" spans="1:19" s="33" customFormat="1" x14ac:dyDescent="0.25">
      <c r="A32" s="32" t="s">
        <v>84</v>
      </c>
      <c r="K32" s="33">
        <v>14.569000000000001</v>
      </c>
      <c r="O32" s="33">
        <v>11.816000000000001</v>
      </c>
      <c r="P32" s="33">
        <v>11.414</v>
      </c>
    </row>
    <row r="33" spans="1:19" s="33" customFormat="1" x14ac:dyDescent="0.25">
      <c r="A33" s="32" t="s">
        <v>85</v>
      </c>
      <c r="K33" s="33">
        <v>10.678000000000001</v>
      </c>
      <c r="O33" s="33">
        <v>8.0269999999999992</v>
      </c>
      <c r="P33" s="33">
        <v>8.0519999999999996</v>
      </c>
    </row>
    <row r="34" spans="1:19" s="33" customFormat="1" x14ac:dyDescent="0.25">
      <c r="A34" s="32" t="s">
        <v>86</v>
      </c>
      <c r="K34" s="33">
        <v>28.712</v>
      </c>
      <c r="O34" s="33">
        <v>26.318999999999999</v>
      </c>
      <c r="P34" s="33">
        <v>25.721</v>
      </c>
    </row>
    <row r="35" spans="1:19" s="33" customFormat="1" x14ac:dyDescent="0.25">
      <c r="A35" s="32" t="s">
        <v>87</v>
      </c>
      <c r="K35" s="33">
        <v>20.224</v>
      </c>
      <c r="O35" s="33">
        <v>22.625</v>
      </c>
      <c r="P35" s="33">
        <v>20.722000000000001</v>
      </c>
    </row>
    <row r="36" spans="1:19" s="31" customFormat="1" x14ac:dyDescent="0.25">
      <c r="A36" s="30" t="s">
        <v>88</v>
      </c>
      <c r="K36" s="31">
        <f t="shared" ref="K36:O36" si="13">SUM(K32:K35)+K31</f>
        <v>623.03600000000006</v>
      </c>
      <c r="L36" s="31">
        <f t="shared" si="13"/>
        <v>0</v>
      </c>
      <c r="M36" s="31">
        <f t="shared" si="13"/>
        <v>0</v>
      </c>
      <c r="N36" s="31">
        <f t="shared" si="13"/>
        <v>0</v>
      </c>
      <c r="O36" s="31">
        <f t="shared" si="13"/>
        <v>546.38</v>
      </c>
      <c r="P36" s="31">
        <f>SUM(P32:P35)+P31</f>
        <v>849.33299999999997</v>
      </c>
      <c r="Q36" s="31">
        <f t="shared" ref="Q36:S36" si="14">SUM(Q32:Q35)+Q31</f>
        <v>0</v>
      </c>
      <c r="R36" s="31">
        <f t="shared" si="14"/>
        <v>0</v>
      </c>
      <c r="S36" s="31">
        <f t="shared" si="14"/>
        <v>0</v>
      </c>
    </row>
    <row r="37" spans="1:19" s="33" customFormat="1" x14ac:dyDescent="0.25">
      <c r="A37" s="32" t="s">
        <v>89</v>
      </c>
      <c r="K37" s="33">
        <v>11.558</v>
      </c>
      <c r="O37" s="33">
        <v>10.654999999999999</v>
      </c>
      <c r="P37" s="33">
        <v>4.7279999999999998</v>
      </c>
    </row>
    <row r="38" spans="1:19" s="33" customFormat="1" x14ac:dyDescent="0.25">
      <c r="A38" s="32" t="s">
        <v>90</v>
      </c>
      <c r="K38" s="33">
        <v>106.19499999999999</v>
      </c>
      <c r="O38" s="33">
        <v>57.37</v>
      </c>
      <c r="P38" s="33">
        <v>32.395000000000003</v>
      </c>
    </row>
    <row r="39" spans="1:19" s="33" customFormat="1" x14ac:dyDescent="0.25">
      <c r="A39" s="32" t="s">
        <v>91</v>
      </c>
      <c r="O39" s="33">
        <v>29.765000000000001</v>
      </c>
      <c r="P39" s="33">
        <v>40.933</v>
      </c>
    </row>
    <row r="40" spans="1:19" s="33" customFormat="1" x14ac:dyDescent="0.25">
      <c r="A40" s="32" t="s">
        <v>92</v>
      </c>
      <c r="K40" s="33">
        <v>15.949</v>
      </c>
      <c r="O40" s="33">
        <v>4.1280000000000001</v>
      </c>
      <c r="P40" s="33">
        <v>4.5439999999999996</v>
      </c>
    </row>
    <row r="41" spans="1:19" s="33" customFormat="1" x14ac:dyDescent="0.25">
      <c r="A41" s="32" t="s">
        <v>101</v>
      </c>
      <c r="O41" s="33">
        <v>6.0960000000000001</v>
      </c>
      <c r="P41" s="33">
        <v>13.957000000000001</v>
      </c>
    </row>
    <row r="42" spans="1:19" s="33" customFormat="1" x14ac:dyDescent="0.25">
      <c r="A42" s="32" t="s">
        <v>93</v>
      </c>
      <c r="O42" s="33">
        <v>35.83</v>
      </c>
      <c r="P42" s="33">
        <v>44.92</v>
      </c>
    </row>
    <row r="43" spans="1:19" s="31" customFormat="1" x14ac:dyDescent="0.25">
      <c r="A43" s="30" t="s">
        <v>94</v>
      </c>
      <c r="K43" s="31">
        <f t="shared" ref="K43:O43" si="15">SUM(K37:K42)</f>
        <v>133.702</v>
      </c>
      <c r="L43" s="31">
        <f t="shared" si="15"/>
        <v>0</v>
      </c>
      <c r="M43" s="31">
        <f t="shared" si="15"/>
        <v>0</v>
      </c>
      <c r="N43" s="31">
        <f t="shared" si="15"/>
        <v>0</v>
      </c>
      <c r="O43" s="31">
        <f t="shared" si="15"/>
        <v>143.84399999999999</v>
      </c>
      <c r="P43" s="31">
        <f>SUM(P37:P42)</f>
        <v>141.47700000000003</v>
      </c>
      <c r="Q43" s="31">
        <f t="shared" ref="Q43:S43" si="16">SUM(Q37:Q42)</f>
        <v>0</v>
      </c>
      <c r="R43" s="31">
        <f t="shared" si="16"/>
        <v>0</v>
      </c>
      <c r="S43" s="31">
        <f t="shared" si="16"/>
        <v>0</v>
      </c>
    </row>
    <row r="44" spans="1:19" s="33" customFormat="1" x14ac:dyDescent="0.25">
      <c r="A44" s="32" t="s">
        <v>95</v>
      </c>
      <c r="K44" s="33">
        <v>734.98800000000006</v>
      </c>
      <c r="O44" s="33">
        <v>736.90499999999997</v>
      </c>
      <c r="P44" s="33">
        <v>737.39200000000005</v>
      </c>
    </row>
    <row r="45" spans="1:19" s="33" customFormat="1" x14ac:dyDescent="0.25">
      <c r="A45" s="32" t="s">
        <v>96</v>
      </c>
      <c r="K45" s="33">
        <v>541.63400000000001</v>
      </c>
      <c r="O45" s="33">
        <v>543.37900000000002</v>
      </c>
      <c r="P45" s="33">
        <v>543.82299999999998</v>
      </c>
    </row>
    <row r="46" spans="1:19" s="33" customFormat="1" x14ac:dyDescent="0.25">
      <c r="A46" s="32" t="s">
        <v>97</v>
      </c>
      <c r="K46" s="33">
        <v>430.99299999999999</v>
      </c>
      <c r="O46" s="33">
        <v>446.44499999999999</v>
      </c>
      <c r="P46" s="33">
        <v>434.71699999999998</v>
      </c>
    </row>
    <row r="47" spans="1:19" s="33" customFormat="1" x14ac:dyDescent="0.25">
      <c r="A47" s="32" t="s">
        <v>85</v>
      </c>
      <c r="O47" s="33">
        <v>8.9809999999999999</v>
      </c>
      <c r="P47" s="33">
        <v>8.2970000000000006</v>
      </c>
    </row>
    <row r="48" spans="1:19" s="33" customFormat="1" x14ac:dyDescent="0.25">
      <c r="A48" s="32" t="s">
        <v>98</v>
      </c>
      <c r="O48" s="33">
        <v>3.7269999999999999</v>
      </c>
      <c r="P48" s="33">
        <v>19.89</v>
      </c>
    </row>
    <row r="49" spans="1:19" s="33" customFormat="1" x14ac:dyDescent="0.25">
      <c r="A49" s="32" t="s">
        <v>99</v>
      </c>
      <c r="K49" s="33">
        <v>26.643000000000001</v>
      </c>
      <c r="O49" s="33">
        <v>5.6340000000000003</v>
      </c>
      <c r="P49" s="33">
        <v>0.59499999999999997</v>
      </c>
    </row>
    <row r="50" spans="1:19" s="33" customFormat="1" x14ac:dyDescent="0.25">
      <c r="A50" s="32" t="s">
        <v>105</v>
      </c>
      <c r="K50" s="33">
        <v>-1.589</v>
      </c>
    </row>
    <row r="51" spans="1:19" s="33" customFormat="1" x14ac:dyDescent="0.25">
      <c r="A51" s="32" t="s">
        <v>106</v>
      </c>
      <c r="K51" s="33">
        <v>11.282</v>
      </c>
    </row>
    <row r="52" spans="1:19" s="31" customFormat="1" x14ac:dyDescent="0.25">
      <c r="A52" s="30" t="s">
        <v>100</v>
      </c>
      <c r="K52" s="31">
        <f>SUM(K44:K51)+K43</f>
        <v>1877.653</v>
      </c>
      <c r="L52" s="31">
        <f t="shared" ref="L52:O52" si="17">SUM(L44:L49)+L43</f>
        <v>0</v>
      </c>
      <c r="M52" s="31">
        <f t="shared" si="17"/>
        <v>0</v>
      </c>
      <c r="N52" s="31">
        <f t="shared" si="17"/>
        <v>0</v>
      </c>
      <c r="O52" s="31">
        <f t="shared" si="17"/>
        <v>1888.9150000000002</v>
      </c>
      <c r="P52" s="31">
        <f>SUM(P44:P49)+P43</f>
        <v>1886.1910000000005</v>
      </c>
      <c r="Q52" s="31">
        <f t="shared" ref="Q52:S52" si="18">SUM(Q44:Q49)+Q43</f>
        <v>0</v>
      </c>
      <c r="R52" s="31">
        <f t="shared" si="18"/>
        <v>0</v>
      </c>
      <c r="S52" s="31">
        <f t="shared" si="18"/>
        <v>0</v>
      </c>
    </row>
    <row r="53" spans="1:19" x14ac:dyDescent="0.25">
      <c r="A53" s="28" t="s">
        <v>104</v>
      </c>
      <c r="K53" s="47">
        <v>-1254.617</v>
      </c>
      <c r="O53" s="33">
        <v>-1343.0129999999999</v>
      </c>
      <c r="P53" s="33">
        <v>-1037.383</v>
      </c>
    </row>
    <row r="54" spans="1:19" s="49" customFormat="1" x14ac:dyDescent="0.25">
      <c r="A54" s="48" t="s">
        <v>103</v>
      </c>
      <c r="K54" s="31">
        <f t="shared" ref="K54:O54" si="19">K52+K53</f>
        <v>623.03600000000006</v>
      </c>
      <c r="L54" s="31">
        <f t="shared" si="19"/>
        <v>0</v>
      </c>
      <c r="M54" s="31">
        <f t="shared" si="19"/>
        <v>0</v>
      </c>
      <c r="N54" s="31">
        <f t="shared" si="19"/>
        <v>0</v>
      </c>
      <c r="O54" s="31">
        <f t="shared" si="19"/>
        <v>545.90200000000027</v>
      </c>
      <c r="P54" s="31">
        <f>P52+P53</f>
        <v>848.80800000000045</v>
      </c>
      <c r="Q54" s="31">
        <f t="shared" ref="Q54:S54" si="20">Q52+Q53</f>
        <v>0</v>
      </c>
      <c r="R54" s="31">
        <f t="shared" si="20"/>
        <v>0</v>
      </c>
      <c r="S54" s="31">
        <f t="shared" si="20"/>
        <v>0</v>
      </c>
    </row>
  </sheetData>
  <phoneticPr fontId="3" type="noConversion"/>
  <hyperlinks>
    <hyperlink ref="A1" location="Main!A1" display="Main" xr:uid="{F11DAF57-F530-4668-9C6A-3624BEB892E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dcterms:created xsi:type="dcterms:W3CDTF">2024-04-17T23:07:06Z</dcterms:created>
  <dcterms:modified xsi:type="dcterms:W3CDTF">2024-06-04T02:04:55Z</dcterms:modified>
</cp:coreProperties>
</file>