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844" documentId="8_{79F4CECF-37A3-4B27-AC6F-EC57778729FA}" xr6:coauthVersionLast="47" xr6:coauthVersionMax="47" xr10:uidLastSave="{928E2015-34DD-461C-8F05-E2CCFF2C50E6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I13" i="1"/>
  <c r="J13" i="1"/>
  <c r="M13" i="1"/>
  <c r="I12" i="1"/>
  <c r="I7" i="1"/>
  <c r="N8" i="1"/>
  <c r="N13" i="1"/>
  <c r="J7" i="1"/>
  <c r="J12" i="1"/>
  <c r="D7" i="1"/>
  <c r="H7" i="1"/>
  <c r="H8" i="1"/>
  <c r="L8" i="1"/>
  <c r="H13" i="1"/>
  <c r="L13" i="1"/>
  <c r="D12" i="1"/>
  <c r="H12" i="1"/>
  <c r="P45" i="1"/>
  <c r="O45" i="1"/>
  <c r="N45" i="1"/>
  <c r="M45" i="1"/>
  <c r="L45" i="1"/>
  <c r="K45" i="1"/>
  <c r="K43" i="1" s="1"/>
  <c r="O44" i="1"/>
  <c r="O43" i="1" s="1"/>
  <c r="N44" i="1"/>
  <c r="N43" i="1" s="1"/>
  <c r="M44" i="1"/>
  <c r="M43" i="1" s="1"/>
  <c r="L44" i="1"/>
  <c r="K44" i="1"/>
  <c r="L43" i="1"/>
  <c r="P43" i="1"/>
  <c r="P44" i="1"/>
  <c r="N34" i="1"/>
  <c r="L39" i="1"/>
  <c r="O38" i="1"/>
  <c r="L38" i="1"/>
  <c r="H38" i="1"/>
  <c r="P39" i="1"/>
  <c r="P38" i="1"/>
  <c r="D29" i="1"/>
  <c r="D23" i="1"/>
  <c r="H29" i="1"/>
  <c r="H23" i="1"/>
  <c r="I29" i="1"/>
  <c r="I23" i="1"/>
  <c r="I39" i="1" s="1"/>
  <c r="M29" i="1"/>
  <c r="M23" i="1"/>
  <c r="M39" i="1" s="1"/>
  <c r="J29" i="1"/>
  <c r="J23" i="1"/>
  <c r="K39" i="1" s="1"/>
  <c r="N29" i="1"/>
  <c r="O12" i="1"/>
  <c r="N12" i="1"/>
  <c r="M12" i="1"/>
  <c r="L12" i="1"/>
  <c r="O7" i="1"/>
  <c r="N7" i="1"/>
  <c r="M7" i="1"/>
  <c r="L7" i="1"/>
  <c r="P7" i="1"/>
  <c r="P12" i="1"/>
  <c r="L29" i="1"/>
  <c r="L23" i="1"/>
  <c r="L32" i="1" s="1"/>
  <c r="L34" i="1" s="1"/>
  <c r="L35" i="1" s="1"/>
  <c r="W78" i="1"/>
  <c r="W89" i="1" s="1"/>
  <c r="W92" i="1" s="1"/>
  <c r="W56" i="1"/>
  <c r="W73" i="1" s="1"/>
  <c r="X78" i="1"/>
  <c r="X89" i="1" s="1"/>
  <c r="X92" i="1" s="1"/>
  <c r="X56" i="1"/>
  <c r="X73" i="1" s="1"/>
  <c r="Y78" i="1"/>
  <c r="Y89" i="1" s="1"/>
  <c r="Y92" i="1" s="1"/>
  <c r="Y56" i="1"/>
  <c r="Y73" i="1" s="1"/>
  <c r="S56" i="1"/>
  <c r="S73" i="1" s="1"/>
  <c r="R56" i="1"/>
  <c r="R73" i="1" s="1"/>
  <c r="Q56" i="1"/>
  <c r="Q73" i="1" s="1"/>
  <c r="S78" i="1"/>
  <c r="S89" i="1" s="1"/>
  <c r="S92" i="1" s="1"/>
  <c r="R78" i="1"/>
  <c r="R89" i="1" s="1"/>
  <c r="R92" i="1" s="1"/>
  <c r="Q78" i="1"/>
  <c r="Q89" i="1" s="1"/>
  <c r="Q92" i="1" s="1"/>
  <c r="P78" i="1"/>
  <c r="P89" i="1" s="1"/>
  <c r="N78" i="1"/>
  <c r="N89" i="1" s="1"/>
  <c r="N92" i="1" s="1"/>
  <c r="M78" i="1"/>
  <c r="M89" i="1" s="1"/>
  <c r="M92" i="1" s="1"/>
  <c r="L78" i="1"/>
  <c r="L89" i="1" s="1"/>
  <c r="L92" i="1" s="1"/>
  <c r="K78" i="1"/>
  <c r="K89" i="1" s="1"/>
  <c r="K92" i="1" s="1"/>
  <c r="O78" i="1"/>
  <c r="O89" i="1" s="1"/>
  <c r="O92" i="1" s="1"/>
  <c r="O56" i="1"/>
  <c r="O73" i="1" s="1"/>
  <c r="N56" i="1"/>
  <c r="N73" i="1" s="1"/>
  <c r="M56" i="1"/>
  <c r="M73" i="1" s="1"/>
  <c r="L56" i="1"/>
  <c r="L73" i="1" s="1"/>
  <c r="K56" i="1"/>
  <c r="K73" i="1" s="1"/>
  <c r="N23" i="1"/>
  <c r="O39" i="1" s="1"/>
  <c r="K29" i="1"/>
  <c r="K23" i="1"/>
  <c r="O29" i="1"/>
  <c r="O23" i="1"/>
  <c r="P56" i="1"/>
  <c r="P73" i="1" s="1"/>
  <c r="P29" i="1"/>
  <c r="P23" i="1"/>
  <c r="M38" i="1" l="1"/>
  <c r="J39" i="1"/>
  <c r="N39" i="1"/>
  <c r="N38" i="1"/>
  <c r="P8" i="1"/>
  <c r="D30" i="1"/>
  <c r="H30" i="1"/>
  <c r="H32" i="1" s="1"/>
  <c r="H34" i="1" s="1"/>
  <c r="H35" i="1" s="1"/>
  <c r="I30" i="1"/>
  <c r="I32" i="1" s="1"/>
  <c r="I34" i="1" s="1"/>
  <c r="I35" i="1" s="1"/>
  <c r="M30" i="1"/>
  <c r="M32" i="1" s="1"/>
  <c r="M34" i="1" s="1"/>
  <c r="M35" i="1" s="1"/>
  <c r="J30" i="1"/>
  <c r="J32" i="1" s="1"/>
  <c r="J34" i="1" s="1"/>
  <c r="J35" i="1" s="1"/>
  <c r="P13" i="1"/>
  <c r="N30" i="1"/>
  <c r="N32" i="1" s="1"/>
  <c r="N35" i="1" s="1"/>
  <c r="P30" i="1"/>
  <c r="P32" i="1" s="1"/>
  <c r="P34" i="1" s="1"/>
  <c r="P35" i="1" s="1"/>
  <c r="P92" i="1"/>
  <c r="O30" i="1"/>
  <c r="O32" i="1" s="1"/>
  <c r="O34" i="1" s="1"/>
  <c r="O35" i="1" s="1"/>
  <c r="K30" i="1"/>
  <c r="L6" i="2"/>
  <c r="L8" i="2"/>
  <c r="L4" i="2"/>
  <c r="L7" i="2" s="1"/>
  <c r="D32" i="1" l="1"/>
  <c r="D34" i="1" s="1"/>
  <c r="D35" i="1" s="1"/>
  <c r="K32" i="1"/>
  <c r="K34" i="1" s="1"/>
  <c r="K35" i="1" s="1"/>
</calcChain>
</file>

<file path=xl/sharedStrings.xml><?xml version="1.0" encoding="utf-8"?>
<sst xmlns="http://schemas.openxmlformats.org/spreadsheetml/2006/main" count="128" uniqueCount="110">
  <si>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</si>
  <si>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</si>
  <si>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</si>
  <si>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</si>
  <si>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</si>
  <si>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</si>
  <si>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</si>
  <si>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</si>
  <si>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</si>
  <si>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</si>
  <si>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</si>
  <si>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</si>
  <si>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</si>
  <si>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</si>
  <si>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</si>
  <si>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</si>
  <si>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</si>
  <si>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</si>
  <si>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</si>
  <si>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</si>
  <si>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</si>
  <si>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</si>
  <si>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</si>
  <si>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</si>
  <si>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</si>
  <si>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</si>
  <si>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</si>
  <si>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KMPR</t>
  </si>
  <si>
    <t>KEMPER</t>
  </si>
  <si>
    <t>Joseph P. Lacher, Jr.</t>
  </si>
  <si>
    <t>Kemper is a diversified insurance holding company, with subsidiaries that provide</t>
  </si>
  <si>
    <t>automobile, life, and other insurance products to individuals and businesses.</t>
  </si>
  <si>
    <t>Incorporated in Delaware in 1990. Traded on NYSE.</t>
  </si>
  <si>
    <t>On August 25, 2011, Kemper Corporation adopted its current name, and changed its</t>
  </si>
  <si>
    <t>NYSE ticker symbol to KMPR. Prior to the name change, they were known as</t>
  </si>
  <si>
    <t>Unitrin, Inc. and traded under the NYSE ticker symbol UTR.</t>
  </si>
  <si>
    <t xml:space="preserve">The Kemper family of companies has nearly $12.7 billion in assets, Kemper tries to </t>
  </si>
  <si>
    <t>improve the world of insurance by providing affordable and easy-to-use</t>
  </si>
  <si>
    <t>personalized solutions to individuals, families and businesses through its Kemper</t>
  </si>
  <si>
    <t>Auto and Kemper Life brands. Kemper serves over 4.9 million policies, is</t>
  </si>
  <si>
    <t>represented by more than 23,700 agents and brokers, and has approximately 8,100</t>
  </si>
  <si>
    <t>associates dedicated to meeting the ever-changing needs of its customers.</t>
  </si>
  <si>
    <t>Earned Premiums</t>
  </si>
  <si>
    <t>Net investment income</t>
  </si>
  <si>
    <t>Change in value of Alternative Energy Partnership Investments</t>
  </si>
  <si>
    <t>Other income</t>
  </si>
  <si>
    <t>Change in FV of Equity and Convertible Securities</t>
  </si>
  <si>
    <t>Net realized Investment Gains</t>
  </si>
  <si>
    <t>Impairment Losses</t>
  </si>
  <si>
    <t>Revenue</t>
  </si>
  <si>
    <t xml:space="preserve">Policyholder's Benefits and Incurred Losses </t>
  </si>
  <si>
    <t>Insurance expenses</t>
  </si>
  <si>
    <t>Interest and other expenses</t>
  </si>
  <si>
    <t>Total expenses</t>
  </si>
  <si>
    <t>Pretax</t>
  </si>
  <si>
    <t>Taxes</t>
  </si>
  <si>
    <t>Net income</t>
  </si>
  <si>
    <t>Noncontrolling interest</t>
  </si>
  <si>
    <t>Net income to Kemper Corporation</t>
  </si>
  <si>
    <t>EPS</t>
  </si>
  <si>
    <t>Investments:</t>
  </si>
  <si>
    <t>Fixed Maturities at FV</t>
  </si>
  <si>
    <t>Equity securities at FV</t>
  </si>
  <si>
    <t>Equtiy Method Limited Liability Investments</t>
  </si>
  <si>
    <t>Alternative Energy Partnerships Investments</t>
  </si>
  <si>
    <t>Short-term Investments at Cost which Approximates FV</t>
  </si>
  <si>
    <t>Company-Owned Life Insurance</t>
  </si>
  <si>
    <t>Loans to Policyholders</t>
  </si>
  <si>
    <t>Other Investments</t>
  </si>
  <si>
    <t>Total investments</t>
  </si>
  <si>
    <t>Receivables</t>
  </si>
  <si>
    <t>Other Receivables</t>
  </si>
  <si>
    <t>Deferred Policy Acquisition Cost</t>
  </si>
  <si>
    <t>Goodwill</t>
  </si>
  <si>
    <t>Current Income Tax Assets</t>
  </si>
  <si>
    <t>Deferred Income Tax Assets</t>
  </si>
  <si>
    <t>Other assets</t>
  </si>
  <si>
    <t>Assets of Consolidated Variable Interest Entity</t>
  </si>
  <si>
    <t>Receivables from Policyholders</t>
  </si>
  <si>
    <t>Total assets</t>
  </si>
  <si>
    <t>Insurance Reserves:</t>
  </si>
  <si>
    <t>Life &amp; Health</t>
  </si>
  <si>
    <t>Property &amp; Casualty</t>
  </si>
  <si>
    <t>Total Insurance Reserves</t>
  </si>
  <si>
    <t>Unearned Premiums</t>
  </si>
  <si>
    <t>Policyholder Contract liabilities</t>
  </si>
  <si>
    <t>Deferred Income Tax Liabilities</t>
  </si>
  <si>
    <t>Accrued Expenses and Other Liabilities</t>
  </si>
  <si>
    <t>Long-term Debt, Current and Non-current, at Amortized Cost</t>
  </si>
  <si>
    <t>Liabilities of Consolidated Variable Interest Entity</t>
  </si>
  <si>
    <t>Total Liabilities</t>
  </si>
  <si>
    <t>SE</t>
  </si>
  <si>
    <t>L+SE</t>
  </si>
  <si>
    <t>Liabilities and Shareholders' Equity</t>
  </si>
  <si>
    <t>Long-term Debt, Non-current, at Amortized Cost</t>
  </si>
  <si>
    <t>Insurance Reserves</t>
  </si>
  <si>
    <t>Personal Automobile</t>
  </si>
  <si>
    <t>Commercial Automobile</t>
  </si>
  <si>
    <t>Life</t>
  </si>
  <si>
    <t>Accident &amp; Health</t>
  </si>
  <si>
    <t>Property</t>
  </si>
  <si>
    <t>Total earned premium</t>
  </si>
  <si>
    <t>YoY % Gain</t>
  </si>
  <si>
    <t>Goodwill impairment</t>
  </si>
  <si>
    <t>Loss From Early Extinguishment of Debt</t>
  </si>
  <si>
    <t>Revenue Y/Y</t>
  </si>
  <si>
    <t>Revenue Q/Q</t>
  </si>
  <si>
    <t>Net debt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</si>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</sst>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Arial"/>
      <family val="2"/>
    </font>
    <font>
      <b/>
      <u/>
      <sz val="16"/>
      <color theme="10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6" fillId="0" borderId="0" xfId="1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0" fillId="0" borderId="0" xfId="0" quotePrefix="1"/>
    <xf numFmtId="0" fontId="7" fillId="0" borderId="7" xfId="0" applyFont="1" applyBorder="1"/>
    <xf numFmtId="0" fontId="0" fillId="0" borderId="8" xfId="0" applyBorder="1"/>
    <xf numFmtId="0" fontId="0" fillId="0" borderId="9" xfId="0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" fillId="2" borderId="0" xfId="0" applyFont="1" applyFill="1"/>
    <xf numFmtId="0" fontId="10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8" fillId="2" borderId="8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right"/>
    </xf>
    <xf numFmtId="9" fontId="8" fillId="2" borderId="8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3" fontId="1" fillId="2" borderId="0" xfId="0" applyNumberFormat="1" applyFont="1" applyFill="1"/>
    <xf numFmtId="3" fontId="1" fillId="0" borderId="0" xfId="0" applyNumberFormat="1" applyFont="1"/>
    <xf numFmtId="3" fontId="8" fillId="2" borderId="11" xfId="0" applyNumberFormat="1" applyFont="1" applyFill="1" applyBorder="1"/>
    <xf numFmtId="3" fontId="8" fillId="0" borderId="11" xfId="0" applyNumberFormat="1" applyFont="1" applyBorder="1"/>
    <xf numFmtId="3" fontId="1" fillId="2" borderId="11" xfId="0" applyNumberFormat="1" applyFont="1" applyFill="1" applyBorder="1"/>
    <xf numFmtId="3" fontId="1" fillId="0" borderId="11" xfId="0" applyNumberFormat="1" applyFont="1" applyBorder="1"/>
    <xf numFmtId="0" fontId="1" fillId="0" borderId="0" xfId="0" applyFont="1"/>
    <xf numFmtId="0" fontId="8" fillId="2" borderId="11" xfId="0" applyFont="1" applyFill="1" applyBorder="1"/>
    <xf numFmtId="0" fontId="8" fillId="0" borderId="11" xfId="0" applyFont="1" applyBorder="1"/>
    <xf numFmtId="4" fontId="1" fillId="0" borderId="0" xfId="0" applyNumberFormat="1" applyFont="1"/>
    <xf numFmtId="3" fontId="11" fillId="2" borderId="3" xfId="0" applyNumberFormat="1" applyFont="1" applyFill="1" applyBorder="1"/>
    <xf numFmtId="3" fontId="11" fillId="0" borderId="3" xfId="0" applyNumberFormat="1" applyFont="1" applyBorder="1"/>
    <xf numFmtId="9" fontId="11" fillId="0" borderId="3" xfId="0" applyNumberFormat="1" applyFont="1" applyBorder="1"/>
    <xf numFmtId="3" fontId="11" fillId="2" borderId="8" xfId="0" applyNumberFormat="1" applyFont="1" applyFill="1" applyBorder="1"/>
    <xf numFmtId="3" fontId="11" fillId="0" borderId="8" xfId="0" applyNumberFormat="1" applyFont="1" applyBorder="1"/>
    <xf numFmtId="9" fontId="11" fillId="0" borderId="8" xfId="0" applyNumberFormat="1" applyFont="1" applyBorder="1"/>
    <xf numFmtId="3" fontId="12" fillId="2" borderId="3" xfId="0" applyNumberFormat="1" applyFont="1" applyFill="1" applyBorder="1"/>
    <xf numFmtId="3" fontId="12" fillId="0" borderId="3" xfId="0" applyNumberFormat="1" applyFont="1" applyBorder="1"/>
    <xf numFmtId="3" fontId="11" fillId="2" borderId="0" xfId="0" applyNumberFormat="1" applyFont="1" applyFill="1"/>
    <xf numFmtId="3" fontId="11" fillId="0" borderId="0" xfId="0" applyNumberFormat="1" applyFont="1"/>
    <xf numFmtId="0" fontId="11" fillId="2" borderId="8" xfId="0" applyFont="1" applyFill="1" applyBorder="1"/>
    <xf numFmtId="0" fontId="11" fillId="0" borderId="8" xfId="0" applyFont="1" applyBorder="1"/>
    <xf numFmtId="0" fontId="8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3" fontId="8" fillId="0" borderId="0" xfId="0" applyNumberFormat="1" applyFont="1"/>
    <xf numFmtId="3" fontId="1" fillId="2" borderId="0" xfId="0" applyNumberFormat="1" applyFont="1" applyFill="1" applyAlignment="1">
      <alignment horizontal="left" indent="1"/>
    </xf>
    <xf numFmtId="3" fontId="8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left" indent="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118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0</xdr:colOff>
      <xdr:row>118</xdr:row>
      <xdr:rowOff>156309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1F53913-2494-429B-B947-BAFF20A8771B}"/>
            </a:ext>
          </a:extLst>
        </xdr:cNvPr>
        <xdr:cNvCxnSpPr/>
      </xdr:nvCxnSpPr>
      <xdr:spPr>
        <a:xfrm>
          <a:off x="114510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8"/>
  <sheetViews>
    <sheetView workbookViewId="0">
      <selection activeCell="L3" sqref="L3"/>
    </sheetView>
  </sheetViews>
  <sheetFormatPr defaultRowHeight="14.4" x14ac:dyDescent="0.3"/>
  <cols>
    <col min="2" max="2" width="12.88671875" customWidth="1"/>
    <col min="12" max="12" width="18.88671875" bestFit="1" customWidth="1"/>
    <col min="13" max="13" width="9.109375" customWidth="1"/>
  </cols>
  <sheetData>
    <row r="1" spans="2:13" ht="21" x14ac:dyDescent="0.4">
      <c r="B1" s="4" t="s">
        <v>17</v>
      </c>
      <c r="K1" s="18" t="s">
        <v>27</v>
      </c>
      <c r="L1" s="18"/>
    </row>
    <row r="2" spans="2:13" ht="22.8" x14ac:dyDescent="0.3">
      <c r="B2" s="19" t="s">
        <v>28</v>
      </c>
      <c r="C2" s="19"/>
      <c r="D2" s="19"/>
      <c r="E2" s="19"/>
      <c r="F2" s="19"/>
      <c r="G2" s="19"/>
      <c r="H2" s="19"/>
      <c r="I2" s="19"/>
      <c r="K2" s="1" t="s">
        <v>0</v>
      </c>
      <c r="L2" s="3">
        <v>60.37</v>
      </c>
    </row>
    <row r="3" spans="2:13" x14ac:dyDescent="0.3">
      <c r="K3" s="1" t="s">
        <v>1</v>
      </c>
      <c r="L3" s="2">
        <v>64.375352000000007</v>
      </c>
      <c r="M3" t="s">
        <v>23</v>
      </c>
    </row>
    <row r="4" spans="2:13" ht="15.6" x14ac:dyDescent="0.3">
      <c r="B4" s="15" t="s">
        <v>32</v>
      </c>
      <c r="C4" s="16"/>
      <c r="D4" s="16"/>
      <c r="E4" s="16"/>
      <c r="F4" s="16"/>
      <c r="G4" s="16"/>
      <c r="H4" s="16"/>
      <c r="I4" s="17"/>
      <c r="K4" s="1" t="s">
        <v>2</v>
      </c>
      <c r="L4" s="2">
        <f>L3*L2</f>
        <v>3886.3400002400003</v>
      </c>
    </row>
    <row r="5" spans="2:13" ht="15.6" x14ac:dyDescent="0.3">
      <c r="B5" s="5"/>
      <c r="K5" s="1" t="s">
        <v>3</v>
      </c>
      <c r="L5" s="2">
        <v>125.9</v>
      </c>
      <c r="M5" t="s">
        <v>23</v>
      </c>
    </row>
    <row r="6" spans="2:13" ht="15.6" x14ac:dyDescent="0.3">
      <c r="B6" s="6" t="s">
        <v>30</v>
      </c>
      <c r="C6" s="7"/>
      <c r="D6" s="7"/>
      <c r="E6" s="7"/>
      <c r="F6" s="7"/>
      <c r="G6" s="7"/>
      <c r="H6" s="7"/>
      <c r="I6" s="8"/>
      <c r="K6" s="1" t="s">
        <v>4</v>
      </c>
      <c r="L6" s="2">
        <f>449.7+61.7</f>
        <v>511.4</v>
      </c>
      <c r="M6" t="s">
        <v>23</v>
      </c>
    </row>
    <row r="7" spans="2:13" ht="15.6" x14ac:dyDescent="0.3">
      <c r="B7" s="12" t="s">
        <v>31</v>
      </c>
      <c r="C7" s="13"/>
      <c r="D7" s="13"/>
      <c r="E7" s="13"/>
      <c r="F7" s="13"/>
      <c r="G7" s="13"/>
      <c r="H7" s="13"/>
      <c r="I7" s="14"/>
      <c r="K7" s="1" t="s">
        <v>5</v>
      </c>
      <c r="L7" s="2">
        <f>L4-L5+L6</f>
        <v>4271.8400002400003</v>
      </c>
    </row>
    <row r="8" spans="2:13" ht="15.6" x14ac:dyDescent="0.3">
      <c r="B8" s="5"/>
      <c r="K8" s="1" t="s">
        <v>6</v>
      </c>
      <c r="L8" s="2">
        <f>L5-L6</f>
        <v>-385.5</v>
      </c>
    </row>
    <row r="9" spans="2:13" ht="15.6" x14ac:dyDescent="0.3">
      <c r="B9" s="6" t="s">
        <v>33</v>
      </c>
      <c r="C9" s="7"/>
      <c r="D9" s="7"/>
      <c r="E9" s="7"/>
      <c r="F9" s="7"/>
      <c r="G9" s="7"/>
      <c r="H9" s="7"/>
      <c r="I9" s="8"/>
      <c r="K9" s="1"/>
      <c r="L9" s="1"/>
    </row>
    <row r="10" spans="2:13" ht="15.6" x14ac:dyDescent="0.3">
      <c r="B10" s="9" t="s">
        <v>34</v>
      </c>
      <c r="I10" s="10"/>
      <c r="K10" s="1" t="s">
        <v>7</v>
      </c>
      <c r="L10" s="1" t="s">
        <v>29</v>
      </c>
    </row>
    <row r="11" spans="2:13" ht="15.6" x14ac:dyDescent="0.3">
      <c r="B11" s="12" t="s">
        <v>35</v>
      </c>
      <c r="C11" s="13"/>
      <c r="D11" s="13"/>
      <c r="E11" s="13"/>
      <c r="F11" s="13"/>
      <c r="G11" s="13"/>
      <c r="H11" s="13"/>
      <c r="I11" s="14"/>
    </row>
    <row r="13" spans="2:13" ht="15.6" x14ac:dyDescent="0.3">
      <c r="B13" s="6" t="s">
        <v>36</v>
      </c>
      <c r="C13" s="7"/>
      <c r="D13" s="7"/>
      <c r="E13" s="7"/>
      <c r="F13" s="7"/>
      <c r="G13" s="7"/>
      <c r="H13" s="7"/>
      <c r="I13" s="8"/>
    </row>
    <row r="14" spans="2:13" ht="15.6" x14ac:dyDescent="0.3">
      <c r="B14" s="9" t="s">
        <v>37</v>
      </c>
      <c r="I14" s="10"/>
    </row>
    <row r="15" spans="2:13" ht="15.6" x14ac:dyDescent="0.3">
      <c r="B15" s="9" t="s">
        <v>38</v>
      </c>
      <c r="I15" s="10"/>
    </row>
    <row r="16" spans="2:13" ht="15.6" x14ac:dyDescent="0.3">
      <c r="B16" s="9" t="s">
        <v>39</v>
      </c>
      <c r="F16" s="11"/>
      <c r="I16" s="10"/>
    </row>
    <row r="17" spans="2:9" ht="15.6" x14ac:dyDescent="0.3">
      <c r="B17" s="9" t="s">
        <v>40</v>
      </c>
      <c r="I17" s="10"/>
    </row>
    <row r="18" spans="2:9" ht="15.6" x14ac:dyDescent="0.3">
      <c r="B18" s="12" t="s">
        <v>41</v>
      </c>
      <c r="C18" s="13"/>
      <c r="D18" s="13"/>
      <c r="E18" s="13"/>
      <c r="F18" s="13"/>
      <c r="G18" s="13"/>
      <c r="H18" s="13"/>
      <c r="I18" s="14"/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92"/>
  <sheetViews>
    <sheetView tabSelected="1" zoomScale="145" zoomScaleNormal="145" workbookViewId="0">
      <pane xSplit="1" ySplit="2" topLeftCell="K12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RowHeight="13.8" x14ac:dyDescent="0.25"/>
  <cols>
    <col min="1" max="1" width="49" style="21" customWidth="1"/>
    <col min="2" max="15" width="8.88671875" style="38"/>
    <col min="16" max="16" width="9.6640625" style="38" bestFit="1" customWidth="1"/>
    <col min="17" max="16384" width="8.88671875" style="38"/>
  </cols>
  <sheetData>
    <row r="1" spans="1:44" s="21" customFormat="1" ht="21" x14ac:dyDescent="0.4">
      <c r="A1" s="20" t="s">
        <v>16</v>
      </c>
    </row>
    <row r="2" spans="1:44" s="22" customFormat="1" x14ac:dyDescent="0.25">
      <c r="C2" s="22" t="s">
        <v>22</v>
      </c>
      <c r="D2" s="22" t="s">
        <v>18</v>
      </c>
      <c r="E2" s="22" t="s">
        <v>19</v>
      </c>
      <c r="F2" s="22" t="s">
        <v>20</v>
      </c>
      <c r="G2" s="22" t="s">
        <v>21</v>
      </c>
      <c r="H2" s="22" t="s">
        <v>14</v>
      </c>
      <c r="I2" s="22" t="s">
        <v>15</v>
      </c>
      <c r="J2" s="22" t="s">
        <v>10</v>
      </c>
      <c r="K2" s="22" t="s">
        <v>11</v>
      </c>
      <c r="L2" s="22" t="s">
        <v>12</v>
      </c>
      <c r="M2" s="22" t="s">
        <v>13</v>
      </c>
      <c r="N2" s="22" t="s">
        <v>8</v>
      </c>
      <c r="O2" s="22" t="s">
        <v>9</v>
      </c>
      <c r="P2" s="22" t="s">
        <v>23</v>
      </c>
      <c r="Q2" s="22" t="s">
        <v>24</v>
      </c>
      <c r="R2" s="22" t="s">
        <v>25</v>
      </c>
      <c r="S2" s="22" t="s">
        <v>26</v>
      </c>
      <c r="U2" s="22">
        <v>2019</v>
      </c>
      <c r="V2" s="22">
        <v>2020</v>
      </c>
      <c r="W2" s="22">
        <v>2021</v>
      </c>
      <c r="X2" s="22">
        <v>2022</v>
      </c>
      <c r="Y2" s="22">
        <v>2023</v>
      </c>
      <c r="Z2" s="22">
        <v>2024</v>
      </c>
      <c r="AA2" s="22">
        <v>2025</v>
      </c>
      <c r="AB2" s="22">
        <v>2026</v>
      </c>
      <c r="AC2" s="22">
        <v>2027</v>
      </c>
      <c r="AD2" s="22">
        <v>2028</v>
      </c>
      <c r="AE2" s="22">
        <v>2029</v>
      </c>
      <c r="AF2" s="22">
        <v>2030</v>
      </c>
      <c r="AG2" s="22">
        <v>2031</v>
      </c>
      <c r="AH2" s="22">
        <v>2032</v>
      </c>
      <c r="AI2" s="22">
        <v>2033</v>
      </c>
      <c r="AJ2" s="22">
        <v>2034</v>
      </c>
      <c r="AK2" s="22">
        <v>2035</v>
      </c>
      <c r="AL2" s="22">
        <v>2036</v>
      </c>
      <c r="AM2" s="22">
        <v>2037</v>
      </c>
      <c r="AN2" s="22">
        <v>2038</v>
      </c>
      <c r="AO2" s="22">
        <v>2039</v>
      </c>
      <c r="AP2" s="22">
        <v>2040</v>
      </c>
      <c r="AQ2" s="22">
        <v>2041</v>
      </c>
      <c r="AR2" s="22">
        <v>2042</v>
      </c>
    </row>
    <row r="3" spans="1:44" s="22" customFormat="1" x14ac:dyDescent="0.25"/>
    <row r="4" spans="1:44" s="22" customFormat="1" x14ac:dyDescent="0.25">
      <c r="A4" s="23"/>
    </row>
    <row r="5" spans="1:44" s="25" customFormat="1" x14ac:dyDescent="0.25">
      <c r="A5" s="24" t="s">
        <v>96</v>
      </c>
      <c r="D5" s="25">
        <v>785.4</v>
      </c>
      <c r="H5" s="25">
        <v>901.7</v>
      </c>
      <c r="I5" s="25">
        <v>905.8</v>
      </c>
      <c r="J5" s="25">
        <v>858.8</v>
      </c>
      <c r="L5" s="25">
        <v>787.9</v>
      </c>
      <c r="M5" s="25">
        <v>766.6</v>
      </c>
      <c r="N5" s="25">
        <v>724</v>
      </c>
      <c r="P5" s="25">
        <v>675.3</v>
      </c>
    </row>
    <row r="6" spans="1:44" s="26" customFormat="1" x14ac:dyDescent="0.25">
      <c r="A6" s="23" t="s">
        <v>97</v>
      </c>
      <c r="D6" s="26">
        <v>92.2</v>
      </c>
      <c r="H6" s="26">
        <v>119.9</v>
      </c>
      <c r="I6" s="26">
        <v>137.9</v>
      </c>
      <c r="J6" s="26">
        <v>140.69999999999999</v>
      </c>
      <c r="L6" s="26">
        <v>156.30000000000001</v>
      </c>
      <c r="M6" s="26">
        <v>165.7</v>
      </c>
      <c r="N6" s="26">
        <v>166.4</v>
      </c>
      <c r="P6" s="26">
        <v>164.7</v>
      </c>
    </row>
    <row r="7" spans="1:44" s="26" customFormat="1" x14ac:dyDescent="0.25">
      <c r="A7" s="23" t="s">
        <v>101</v>
      </c>
      <c r="D7" s="26">
        <f t="shared" ref="D7" si="0">SUM(D5:D6)</f>
        <v>877.6</v>
      </c>
      <c r="H7" s="26">
        <f t="shared" ref="H7" si="1">SUM(H5:H6)</f>
        <v>1021.6</v>
      </c>
      <c r="I7" s="26">
        <f t="shared" ref="I7:O7" si="2">SUM(I5:I6)</f>
        <v>1043.7</v>
      </c>
      <c r="J7" s="26">
        <f t="shared" si="2"/>
        <v>999.5</v>
      </c>
      <c r="L7" s="26">
        <f t="shared" si="2"/>
        <v>944.2</v>
      </c>
      <c r="M7" s="26">
        <f t="shared" si="2"/>
        <v>932.3</v>
      </c>
      <c r="N7" s="26">
        <f t="shared" si="2"/>
        <v>890.4</v>
      </c>
      <c r="O7" s="26">
        <f t="shared" si="2"/>
        <v>0</v>
      </c>
      <c r="P7" s="26">
        <f>SUM(P5:P6)</f>
        <v>840</v>
      </c>
    </row>
    <row r="8" spans="1:44" s="28" customFormat="1" x14ac:dyDescent="0.25">
      <c r="A8" s="27" t="s">
        <v>102</v>
      </c>
      <c r="D8" s="29"/>
      <c r="H8" s="29">
        <f>H7/D7-1</f>
        <v>0.16408386508659989</v>
      </c>
      <c r="L8" s="29">
        <f>L7/H7-1</f>
        <v>-7.5763508222396192E-2</v>
      </c>
      <c r="M8" s="29">
        <f>M7/I7-1</f>
        <v>-0.10673565200728186</v>
      </c>
      <c r="N8" s="29">
        <f>N7/J7-1</f>
        <v>-0.10915457728864431</v>
      </c>
      <c r="P8" s="29">
        <f>P7/L7-1</f>
        <v>-0.11035797500529554</v>
      </c>
    </row>
    <row r="9" spans="1:44" s="25" customFormat="1" x14ac:dyDescent="0.25">
      <c r="A9" s="24" t="s">
        <v>98</v>
      </c>
      <c r="D9" s="25">
        <v>98.1</v>
      </c>
      <c r="H9" s="25">
        <v>101.3</v>
      </c>
      <c r="I9" s="25">
        <v>86.8</v>
      </c>
      <c r="J9" s="25">
        <v>84.3</v>
      </c>
      <c r="L9" s="26">
        <v>82.2</v>
      </c>
      <c r="M9" s="26">
        <v>84.8</v>
      </c>
      <c r="N9" s="26">
        <v>84.9</v>
      </c>
      <c r="O9" s="26"/>
      <c r="P9" s="26">
        <v>80.599999999999994</v>
      </c>
    </row>
    <row r="10" spans="1:44" s="26" customFormat="1" x14ac:dyDescent="0.25">
      <c r="A10" s="23" t="s">
        <v>99</v>
      </c>
      <c r="D10" s="26">
        <v>47.4</v>
      </c>
      <c r="H10" s="26">
        <v>45.8</v>
      </c>
      <c r="I10" s="26">
        <v>45.1</v>
      </c>
      <c r="J10" s="26">
        <v>45.9</v>
      </c>
      <c r="L10" s="26">
        <v>5.9</v>
      </c>
      <c r="M10" s="26">
        <v>5.8</v>
      </c>
      <c r="N10" s="26">
        <v>5.8</v>
      </c>
      <c r="P10" s="26">
        <v>5.6</v>
      </c>
    </row>
    <row r="11" spans="1:44" s="26" customFormat="1" x14ac:dyDescent="0.25">
      <c r="A11" s="23" t="s">
        <v>100</v>
      </c>
      <c r="D11" s="26">
        <v>15.5</v>
      </c>
      <c r="H11" s="26">
        <v>14.3</v>
      </c>
      <c r="I11" s="26">
        <v>12.1</v>
      </c>
      <c r="J11" s="26">
        <v>11.9</v>
      </c>
      <c r="L11" s="26">
        <v>11.2</v>
      </c>
      <c r="M11" s="26">
        <v>11.6</v>
      </c>
      <c r="N11" s="26">
        <v>11.4</v>
      </c>
      <c r="P11" s="26">
        <v>11.1</v>
      </c>
    </row>
    <row r="12" spans="1:44" s="26" customFormat="1" x14ac:dyDescent="0.25">
      <c r="A12" s="23" t="s">
        <v>101</v>
      </c>
      <c r="D12" s="26">
        <f>SUM(D9:D11)</f>
        <v>161</v>
      </c>
      <c r="H12" s="26">
        <f>SUM(H9:H11)</f>
        <v>161.4</v>
      </c>
      <c r="I12" s="26">
        <f>SUM(I9:I11)</f>
        <v>144</v>
      </c>
      <c r="J12" s="26">
        <f>SUM(J9:J11)</f>
        <v>142.1</v>
      </c>
      <c r="L12" s="26">
        <f>SUM(L9:L11)</f>
        <v>99.300000000000011</v>
      </c>
      <c r="M12" s="26">
        <f>SUM(M9:M11)</f>
        <v>102.19999999999999</v>
      </c>
      <c r="N12" s="26">
        <f>SUM(N9:N11)</f>
        <v>102.10000000000001</v>
      </c>
      <c r="O12" s="26">
        <f>SUM(O9:O11)</f>
        <v>0</v>
      </c>
      <c r="P12" s="26">
        <f>SUM(P9:P11)</f>
        <v>97.299999999999983</v>
      </c>
    </row>
    <row r="13" spans="1:44" s="28" customFormat="1" x14ac:dyDescent="0.25">
      <c r="A13" s="27" t="s">
        <v>102</v>
      </c>
      <c r="H13" s="29">
        <f>H12/D12-1</f>
        <v>2.4844720496894901E-3</v>
      </c>
      <c r="I13" s="29" t="e">
        <f>I12/E12-1</f>
        <v>#DIV/0!</v>
      </c>
      <c r="J13" s="29" t="e">
        <f>J12/F12-1</f>
        <v>#DIV/0!</v>
      </c>
      <c r="L13" s="29">
        <f>L12/H12-1</f>
        <v>-0.38475836431226762</v>
      </c>
      <c r="M13" s="29">
        <f>M12/I12-1</f>
        <v>-0.29027777777777786</v>
      </c>
      <c r="N13" s="29">
        <f>N12/J12-1</f>
        <v>-0.28149190710767058</v>
      </c>
      <c r="P13" s="29">
        <f>P12/L12-1</f>
        <v>-2.0140986908358749E-2</v>
      </c>
    </row>
    <row r="14" spans="1:44" s="31" customFormat="1" x14ac:dyDescent="0.25">
      <c r="A14" s="30"/>
    </row>
    <row r="15" spans="1:44" s="22" customFormat="1" x14ac:dyDescent="0.25">
      <c r="A15" s="22" t="s">
        <v>108</v>
      </c>
    </row>
    <row r="16" spans="1:44" s="33" customFormat="1" x14ac:dyDescent="0.25">
      <c r="A16" s="32" t="s">
        <v>42</v>
      </c>
      <c r="D16" s="33">
        <v>1200.8</v>
      </c>
      <c r="H16" s="33">
        <v>1338.6</v>
      </c>
      <c r="I16" s="33">
        <v>1337.6</v>
      </c>
      <c r="J16" s="33">
        <v>1290.9000000000001</v>
      </c>
      <c r="K16" s="33">
        <v>1264.9000000000001</v>
      </c>
      <c r="L16" s="33">
        <v>1180.9000000000001</v>
      </c>
      <c r="M16" s="33">
        <v>1166.9000000000001</v>
      </c>
      <c r="N16" s="33">
        <v>1117.8</v>
      </c>
      <c r="O16" s="33">
        <v>1063.8</v>
      </c>
      <c r="P16" s="33">
        <v>1031.9000000000001</v>
      </c>
    </row>
    <row r="17" spans="1:16" s="33" customFormat="1" x14ac:dyDescent="0.25">
      <c r="A17" s="32" t="s">
        <v>43</v>
      </c>
      <c r="D17" s="33">
        <v>103.1</v>
      </c>
      <c r="H17" s="33">
        <v>100</v>
      </c>
      <c r="I17" s="33">
        <v>118.5</v>
      </c>
      <c r="J17" s="33">
        <v>97.8</v>
      </c>
      <c r="K17" s="33">
        <v>106.3</v>
      </c>
      <c r="L17" s="33">
        <v>101.8</v>
      </c>
      <c r="M17" s="33">
        <v>106.3</v>
      </c>
      <c r="N17" s="33">
        <v>107</v>
      </c>
      <c r="O17" s="33">
        <v>104.6</v>
      </c>
      <c r="P17" s="33">
        <v>100.4</v>
      </c>
    </row>
    <row r="18" spans="1:16" s="33" customFormat="1" x14ac:dyDescent="0.25">
      <c r="A18" s="32" t="s">
        <v>44</v>
      </c>
      <c r="D18" s="33">
        <v>-15.4</v>
      </c>
      <c r="H18" s="33">
        <v>-16.7</v>
      </c>
      <c r="I18" s="33">
        <v>-4.9000000000000004</v>
      </c>
      <c r="J18" s="33">
        <v>0.4</v>
      </c>
      <c r="K18" s="33">
        <v>1.3</v>
      </c>
      <c r="L18" s="33">
        <v>0.7</v>
      </c>
      <c r="M18" s="33">
        <v>0.8</v>
      </c>
      <c r="N18" s="33">
        <v>0.8</v>
      </c>
      <c r="O18" s="33">
        <v>0.6</v>
      </c>
      <c r="P18" s="33">
        <v>0.4</v>
      </c>
    </row>
    <row r="19" spans="1:16" s="33" customFormat="1" x14ac:dyDescent="0.25">
      <c r="A19" s="32" t="s">
        <v>45</v>
      </c>
      <c r="D19" s="33">
        <v>1.5</v>
      </c>
      <c r="H19" s="33">
        <v>2.4</v>
      </c>
      <c r="I19" s="33">
        <v>0.9</v>
      </c>
      <c r="J19" s="33">
        <v>4</v>
      </c>
      <c r="K19" s="33">
        <v>1.9</v>
      </c>
      <c r="L19" s="33">
        <v>1.2</v>
      </c>
      <c r="M19" s="33">
        <v>1.7</v>
      </c>
      <c r="N19" s="33">
        <v>2.4</v>
      </c>
      <c r="O19" s="33">
        <v>1.9</v>
      </c>
      <c r="P19" s="33">
        <v>1.8</v>
      </c>
    </row>
    <row r="20" spans="1:16" s="33" customFormat="1" x14ac:dyDescent="0.25">
      <c r="A20" s="32" t="s">
        <v>46</v>
      </c>
      <c r="D20" s="33">
        <v>52.2</v>
      </c>
      <c r="H20" s="33">
        <v>-28.2</v>
      </c>
      <c r="I20" s="33">
        <v>-40.5</v>
      </c>
      <c r="J20" s="33">
        <v>-11.2</v>
      </c>
      <c r="K20" s="33">
        <v>0</v>
      </c>
      <c r="L20" s="33">
        <v>1.7</v>
      </c>
      <c r="M20" s="33">
        <v>2.4</v>
      </c>
      <c r="N20" s="33">
        <v>2.8</v>
      </c>
      <c r="O20" s="33">
        <v>-2.2000000000000002</v>
      </c>
      <c r="P20" s="33">
        <v>3.4</v>
      </c>
    </row>
    <row r="21" spans="1:16" s="33" customFormat="1" x14ac:dyDescent="0.25">
      <c r="A21" s="32" t="s">
        <v>47</v>
      </c>
      <c r="D21" s="33">
        <v>13.8</v>
      </c>
      <c r="H21" s="33">
        <v>1.5</v>
      </c>
      <c r="I21" s="33">
        <v>11</v>
      </c>
      <c r="J21" s="33">
        <v>-12.1</v>
      </c>
      <c r="K21" s="33">
        <v>3.9</v>
      </c>
      <c r="L21" s="33">
        <v>6.4</v>
      </c>
      <c r="M21" s="33">
        <v>-14.4</v>
      </c>
      <c r="N21" s="33">
        <v>-30.3</v>
      </c>
      <c r="O21" s="33">
        <v>19.7</v>
      </c>
      <c r="P21" s="33">
        <v>6.6</v>
      </c>
    </row>
    <row r="22" spans="1:16" s="33" customFormat="1" x14ac:dyDescent="0.25">
      <c r="A22" s="32" t="s">
        <v>48</v>
      </c>
      <c r="D22" s="33">
        <v>-4</v>
      </c>
      <c r="H22" s="33">
        <v>-8.9</v>
      </c>
      <c r="I22" s="33">
        <v>-4.9000000000000004</v>
      </c>
      <c r="J22" s="33">
        <v>-8.3000000000000007</v>
      </c>
      <c r="K22" s="33">
        <v>-3.7</v>
      </c>
      <c r="L22" s="33">
        <v>2.1</v>
      </c>
      <c r="M22" s="33">
        <v>-0.9</v>
      </c>
      <c r="N22" s="33">
        <v>-1.1000000000000001</v>
      </c>
      <c r="O22" s="33">
        <v>-1.2</v>
      </c>
      <c r="P22" s="33">
        <v>-1.5</v>
      </c>
    </row>
    <row r="23" spans="1:16" s="35" customFormat="1" x14ac:dyDescent="0.25">
      <c r="A23" s="34" t="s">
        <v>49</v>
      </c>
      <c r="D23" s="35">
        <f t="shared" ref="D23" si="3">SUM(D16:D22)</f>
        <v>1351.9999999999998</v>
      </c>
      <c r="H23" s="35">
        <f t="shared" ref="H23:O23" si="4">SUM(H16:H22)</f>
        <v>1388.6999999999998</v>
      </c>
      <c r="I23" s="35">
        <f t="shared" si="4"/>
        <v>1417.6999999999998</v>
      </c>
      <c r="J23" s="35">
        <f t="shared" si="4"/>
        <v>1361.5000000000002</v>
      </c>
      <c r="K23" s="35">
        <f t="shared" si="4"/>
        <v>1374.6000000000001</v>
      </c>
      <c r="L23" s="35">
        <f>SUM(L16:L22)</f>
        <v>1294.8000000000002</v>
      </c>
      <c r="M23" s="35">
        <f t="shared" si="4"/>
        <v>1262.8</v>
      </c>
      <c r="N23" s="35">
        <f t="shared" si="4"/>
        <v>1199.4000000000001</v>
      </c>
      <c r="O23" s="35">
        <f t="shared" si="4"/>
        <v>1187.1999999999998</v>
      </c>
      <c r="P23" s="35">
        <f>SUM(P16:P22)</f>
        <v>1143.0000000000002</v>
      </c>
    </row>
    <row r="24" spans="1:16" s="33" customFormat="1" x14ac:dyDescent="0.25">
      <c r="A24" s="32" t="s">
        <v>50</v>
      </c>
      <c r="D24" s="33">
        <v>889.5</v>
      </c>
      <c r="H24" s="33">
        <v>1153.4000000000001</v>
      </c>
      <c r="I24" s="33">
        <v>1151.3</v>
      </c>
      <c r="J24" s="33">
        <v>1085.3</v>
      </c>
      <c r="K24" s="33">
        <v>1073</v>
      </c>
      <c r="L24" s="33">
        <v>1052</v>
      </c>
      <c r="M24" s="33">
        <v>984.7</v>
      </c>
      <c r="N24" s="33">
        <v>975.2</v>
      </c>
      <c r="O24" s="33">
        <v>808.1</v>
      </c>
      <c r="P24" s="33">
        <v>756</v>
      </c>
    </row>
    <row r="25" spans="1:16" s="33" customFormat="1" x14ac:dyDescent="0.25">
      <c r="A25" s="32" t="s">
        <v>51</v>
      </c>
      <c r="D25" s="33">
        <v>283</v>
      </c>
      <c r="H25" s="33">
        <v>304</v>
      </c>
      <c r="I25" s="33">
        <v>307.7</v>
      </c>
      <c r="J25" s="33">
        <v>300.5</v>
      </c>
      <c r="K25" s="33">
        <v>288</v>
      </c>
      <c r="L25" s="33">
        <v>269.3</v>
      </c>
      <c r="M25" s="33">
        <v>266.10000000000002</v>
      </c>
      <c r="N25" s="33">
        <v>259</v>
      </c>
      <c r="O25" s="33">
        <v>258</v>
      </c>
      <c r="P25" s="33">
        <v>240.7</v>
      </c>
    </row>
    <row r="26" spans="1:16" s="33" customFormat="1" x14ac:dyDescent="0.25">
      <c r="A26" s="32" t="s">
        <v>104</v>
      </c>
      <c r="D26" s="33">
        <v>0</v>
      </c>
      <c r="H26" s="33">
        <v>3.7</v>
      </c>
      <c r="I26" s="33">
        <v>0</v>
      </c>
      <c r="J26" s="33">
        <v>0</v>
      </c>
      <c r="M26" s="33">
        <v>0</v>
      </c>
      <c r="N26" s="33">
        <v>0</v>
      </c>
    </row>
    <row r="27" spans="1:16" s="33" customFormat="1" x14ac:dyDescent="0.25">
      <c r="A27" s="32" t="s">
        <v>52</v>
      </c>
      <c r="D27" s="33">
        <v>57.2</v>
      </c>
      <c r="H27" s="33">
        <v>54.1</v>
      </c>
      <c r="I27" s="33">
        <v>53.5</v>
      </c>
      <c r="J27" s="33">
        <v>63.5</v>
      </c>
      <c r="K27" s="33">
        <v>86.5</v>
      </c>
      <c r="L27" s="33">
        <v>77.400000000000006</v>
      </c>
      <c r="M27" s="33">
        <v>78.3</v>
      </c>
      <c r="N27" s="33">
        <v>156</v>
      </c>
      <c r="O27" s="33">
        <v>57.6</v>
      </c>
      <c r="P27" s="33">
        <v>59.7</v>
      </c>
    </row>
    <row r="28" spans="1:16" s="33" customFormat="1" x14ac:dyDescent="0.25">
      <c r="A28" s="32" t="s">
        <v>103</v>
      </c>
      <c r="D28" s="33">
        <v>0</v>
      </c>
      <c r="H28" s="33">
        <v>0</v>
      </c>
      <c r="I28" s="33">
        <v>0</v>
      </c>
      <c r="J28" s="33">
        <v>0</v>
      </c>
      <c r="M28" s="33">
        <v>49.6</v>
      </c>
      <c r="N28" s="33">
        <v>0</v>
      </c>
    </row>
    <row r="29" spans="1:16" s="33" customFormat="1" x14ac:dyDescent="0.25">
      <c r="A29" s="32" t="s">
        <v>53</v>
      </c>
      <c r="D29" s="33">
        <f>SUM(D24:D28)</f>
        <v>1229.7</v>
      </c>
      <c r="H29" s="33">
        <f>SUM(H24:H28)</f>
        <v>1515.2</v>
      </c>
      <c r="I29" s="33">
        <f>SUM(I24:I28)</f>
        <v>1512.5</v>
      </c>
      <c r="J29" s="33">
        <f>SUM(J24:J28)</f>
        <v>1449.3</v>
      </c>
      <c r="K29" s="33">
        <f>SUM(K24:K27)</f>
        <v>1447.5</v>
      </c>
      <c r="L29" s="33">
        <f>SUM(L24:L27)</f>
        <v>1398.7</v>
      </c>
      <c r="M29" s="33">
        <f>SUM(M24:M28)</f>
        <v>1378.7</v>
      </c>
      <c r="N29" s="33">
        <f>SUM(N24:N28)</f>
        <v>1390.2</v>
      </c>
      <c r="O29" s="33">
        <f>SUM(O24:O27)</f>
        <v>1123.6999999999998</v>
      </c>
      <c r="P29" s="33">
        <f>SUM(P24:P27)</f>
        <v>1056.4000000000001</v>
      </c>
    </row>
    <row r="30" spans="1:16" s="33" customFormat="1" x14ac:dyDescent="0.25">
      <c r="A30" s="32" t="s">
        <v>54</v>
      </c>
      <c r="D30" s="33">
        <f>D23-D29</f>
        <v>122.29999999999973</v>
      </c>
      <c r="H30" s="33">
        <f>H23-H29</f>
        <v>-126.50000000000023</v>
      </c>
      <c r="I30" s="33">
        <f>I23-I29</f>
        <v>-94.800000000000182</v>
      </c>
      <c r="J30" s="33">
        <f>J23-J29</f>
        <v>-87.799999999999727</v>
      </c>
      <c r="K30" s="33">
        <f>K23-K29</f>
        <v>-72.899999999999864</v>
      </c>
      <c r="L30" s="33">
        <v>103.9</v>
      </c>
      <c r="M30" s="33">
        <f>M23-M29</f>
        <v>-115.90000000000009</v>
      </c>
      <c r="N30" s="33">
        <f>N23-N29</f>
        <v>-190.79999999999995</v>
      </c>
      <c r="O30" s="33">
        <f>O23-O29</f>
        <v>63.5</v>
      </c>
      <c r="P30" s="33">
        <f>P23-P29</f>
        <v>86.600000000000136</v>
      </c>
    </row>
    <row r="31" spans="1:16" s="33" customFormat="1" x14ac:dyDescent="0.25">
      <c r="A31" s="32" t="s">
        <v>55</v>
      </c>
      <c r="D31" s="33">
        <v>1.6</v>
      </c>
      <c r="H31" s="33">
        <v>31.7</v>
      </c>
      <c r="I31" s="33">
        <v>51.8</v>
      </c>
      <c r="J31" s="33">
        <v>13</v>
      </c>
      <c r="K31" s="33">
        <v>19.600000000000001</v>
      </c>
      <c r="L31" s="33">
        <v>23.8</v>
      </c>
      <c r="M31" s="33">
        <v>18.8</v>
      </c>
      <c r="N31" s="33">
        <v>44.4</v>
      </c>
      <c r="O31" s="33">
        <v>12.2</v>
      </c>
      <c r="P31" s="33">
        <v>16.399999999999999</v>
      </c>
    </row>
    <row r="32" spans="1:16" s="37" customFormat="1" x14ac:dyDescent="0.25">
      <c r="A32" s="36" t="s">
        <v>56</v>
      </c>
      <c r="D32" s="37">
        <f>D30-D31</f>
        <v>120.69999999999973</v>
      </c>
      <c r="H32" s="37">
        <f>H30+H31</f>
        <v>-94.800000000000225</v>
      </c>
      <c r="I32" s="37">
        <f>I30+I31</f>
        <v>-43.000000000000185</v>
      </c>
      <c r="J32" s="37">
        <f>J30+J31</f>
        <v>-74.799999999999727</v>
      </c>
      <c r="K32" s="37">
        <f>K30+K31</f>
        <v>-53.299999999999862</v>
      </c>
      <c r="L32" s="37">
        <f>L30-L31</f>
        <v>80.100000000000009</v>
      </c>
      <c r="M32" s="37">
        <f>M30+M31</f>
        <v>-97.100000000000094</v>
      </c>
      <c r="N32" s="37">
        <f>N30+N31</f>
        <v>-146.39999999999995</v>
      </c>
      <c r="O32" s="37">
        <f>O30-O31</f>
        <v>51.3</v>
      </c>
      <c r="P32" s="37">
        <f>P30-P31</f>
        <v>70.200000000000131</v>
      </c>
    </row>
    <row r="33" spans="1:16" x14ac:dyDescent="0.25">
      <c r="A33" s="21" t="s">
        <v>57</v>
      </c>
      <c r="D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-0.1</v>
      </c>
      <c r="O33" s="38">
        <v>-0.1</v>
      </c>
      <c r="P33" s="38">
        <v>-1.1000000000000001</v>
      </c>
    </row>
    <row r="34" spans="1:16" s="40" customFormat="1" x14ac:dyDescent="0.25">
      <c r="A34" s="39" t="s">
        <v>58</v>
      </c>
      <c r="D34" s="35">
        <f>D32-D33</f>
        <v>120.69999999999973</v>
      </c>
      <c r="H34" s="35">
        <f t="shared" ref="H34:P34" si="5">H32-H33</f>
        <v>-94.800000000000225</v>
      </c>
      <c r="I34" s="35">
        <f t="shared" si="5"/>
        <v>-43.000000000000185</v>
      </c>
      <c r="J34" s="35">
        <f t="shared" si="5"/>
        <v>-74.799999999999727</v>
      </c>
      <c r="K34" s="35">
        <f t="shared" si="5"/>
        <v>-53.299999999999862</v>
      </c>
      <c r="L34" s="35">
        <f t="shared" si="5"/>
        <v>80.100000000000009</v>
      </c>
      <c r="M34" s="35">
        <f t="shared" si="5"/>
        <v>-97.100000000000094</v>
      </c>
      <c r="N34" s="35">
        <f t="shared" si="5"/>
        <v>-146.29999999999995</v>
      </c>
      <c r="O34" s="35">
        <f t="shared" si="5"/>
        <v>51.4</v>
      </c>
      <c r="P34" s="35">
        <f t="shared" si="5"/>
        <v>71.300000000000125</v>
      </c>
    </row>
    <row r="35" spans="1:16" s="33" customFormat="1" x14ac:dyDescent="0.25">
      <c r="A35" s="32" t="s">
        <v>59</v>
      </c>
      <c r="D35" s="41">
        <f>D34/D36</f>
        <v>1.813597624743057</v>
      </c>
      <c r="H35" s="41">
        <f t="shared" ref="H35:P35" si="6">H34/H36</f>
        <v>-1.4863616907521058</v>
      </c>
      <c r="I35" s="41">
        <f t="shared" si="6"/>
        <v>-0.6741935939065471</v>
      </c>
      <c r="J35" s="41">
        <f t="shared" si="6"/>
        <v>-1.1723329425556814</v>
      </c>
      <c r="K35" s="41">
        <f t="shared" si="6"/>
        <v>-0.83427117100054404</v>
      </c>
      <c r="L35" s="41">
        <f t="shared" si="6"/>
        <v>1.2526076445033827</v>
      </c>
      <c r="M35" s="41">
        <f t="shared" si="6"/>
        <v>-1.5177163292834863</v>
      </c>
      <c r="N35" s="41">
        <f t="shared" si="6"/>
        <v>-2.2857803526007578</v>
      </c>
      <c r="O35" s="41">
        <f t="shared" si="6"/>
        <v>0.79608462658365076</v>
      </c>
      <c r="P35" s="41">
        <f t="shared" si="6"/>
        <v>1.1007706938715034</v>
      </c>
    </row>
    <row r="36" spans="1:16" s="33" customFormat="1" x14ac:dyDescent="0.25">
      <c r="A36" s="32" t="s">
        <v>1</v>
      </c>
      <c r="D36" s="33">
        <v>66.552800000000005</v>
      </c>
      <c r="H36" s="33">
        <v>63.779899999999998</v>
      </c>
      <c r="I36" s="33">
        <v>63.779899999999998</v>
      </c>
      <c r="J36" s="33">
        <v>63.804400000000001</v>
      </c>
      <c r="K36" s="33">
        <v>63.888100000000001</v>
      </c>
      <c r="L36" s="33">
        <v>63.946599999999997</v>
      </c>
      <c r="M36" s="33">
        <v>63.977699999999999</v>
      </c>
      <c r="N36" s="33">
        <v>64.004400000000004</v>
      </c>
      <c r="O36" s="33">
        <v>64.566000000000003</v>
      </c>
      <c r="P36" s="33">
        <v>64.772800000000004</v>
      </c>
    </row>
    <row r="37" spans="1:16" s="33" customFormat="1" x14ac:dyDescent="0.25">
      <c r="A37" s="32"/>
    </row>
    <row r="38" spans="1:16" s="43" customFormat="1" ht="14.4" x14ac:dyDescent="0.3">
      <c r="A38" s="42" t="s">
        <v>105</v>
      </c>
      <c r="H38" s="44">
        <f t="shared" ref="H38:O38" si="7">H23/D23-1</f>
        <v>2.7144970414201275E-2</v>
      </c>
      <c r="I38" s="44"/>
      <c r="J38" s="44"/>
      <c r="K38" s="44"/>
      <c r="L38" s="44">
        <f t="shared" si="7"/>
        <v>-6.7617195938647456E-2</v>
      </c>
      <c r="M38" s="44">
        <f t="shared" si="7"/>
        <v>-0.10926147986174783</v>
      </c>
      <c r="N38" s="44">
        <f t="shared" si="7"/>
        <v>-0.11905986044803529</v>
      </c>
      <c r="O38" s="44">
        <f t="shared" si="7"/>
        <v>-0.13633056889276907</v>
      </c>
      <c r="P38" s="44">
        <f>P23/L23-1</f>
        <v>-0.11723818350324366</v>
      </c>
    </row>
    <row r="39" spans="1:16" s="46" customFormat="1" ht="14.4" x14ac:dyDescent="0.3">
      <c r="A39" s="45" t="s">
        <v>106</v>
      </c>
      <c r="H39" s="47"/>
      <c r="I39" s="47">
        <f t="shared" ref="I39:O39" si="8">I23/H23-1</f>
        <v>2.0882840066249075E-2</v>
      </c>
      <c r="J39" s="47">
        <f t="shared" si="8"/>
        <v>-3.9641673132538302E-2</v>
      </c>
      <c r="K39" s="47">
        <f t="shared" si="8"/>
        <v>9.6217407271390609E-3</v>
      </c>
      <c r="L39" s="47">
        <f t="shared" si="8"/>
        <v>-5.8053251855085031E-2</v>
      </c>
      <c r="M39" s="47">
        <f t="shared" si="8"/>
        <v>-2.4714241581711649E-2</v>
      </c>
      <c r="N39" s="47">
        <f t="shared" si="8"/>
        <v>-5.0205891669306224E-2</v>
      </c>
      <c r="O39" s="47">
        <f t="shared" si="8"/>
        <v>-1.0171752542938339E-2</v>
      </c>
      <c r="P39" s="47">
        <f>P23/O23-1</f>
        <v>-3.7230458221023888E-2</v>
      </c>
    </row>
    <row r="40" spans="1:16" s="33" customFormat="1" x14ac:dyDescent="0.25">
      <c r="A40" s="32"/>
    </row>
    <row r="41" spans="1:16" s="33" customFormat="1" x14ac:dyDescent="0.25">
      <c r="A41" s="32"/>
    </row>
    <row r="42" spans="1:16" s="33" customFormat="1" x14ac:dyDescent="0.25">
      <c r="A42" s="32"/>
    </row>
    <row r="43" spans="1:16" s="49" customFormat="1" x14ac:dyDescent="0.25">
      <c r="A43" s="48" t="s">
        <v>107</v>
      </c>
      <c r="K43" s="49">
        <f t="shared" ref="K43:O43" si="9">K44-K45</f>
        <v>-1174.5</v>
      </c>
      <c r="L43" s="49">
        <f t="shared" si="9"/>
        <v>-1326.9</v>
      </c>
      <c r="M43" s="49">
        <f t="shared" si="9"/>
        <v>-1314.5</v>
      </c>
      <c r="N43" s="49">
        <f t="shared" si="9"/>
        <v>-1336.3999999999999</v>
      </c>
      <c r="O43" s="49">
        <f t="shared" si="9"/>
        <v>-1375.7</v>
      </c>
      <c r="P43" s="49">
        <f>P44-P45</f>
        <v>-1325.6</v>
      </c>
    </row>
    <row r="44" spans="1:16" s="51" customFormat="1" ht="14.4" x14ac:dyDescent="0.3">
      <c r="A44" s="50" t="s">
        <v>3</v>
      </c>
      <c r="K44" s="51">
        <f t="shared" ref="K44:O44" si="10">K57</f>
        <v>212.4</v>
      </c>
      <c r="L44" s="51">
        <f t="shared" si="10"/>
        <v>60.6</v>
      </c>
      <c r="M44" s="51">
        <f t="shared" si="10"/>
        <v>73.599999999999994</v>
      </c>
      <c r="N44" s="51">
        <f t="shared" si="10"/>
        <v>110</v>
      </c>
      <c r="O44" s="51">
        <f t="shared" si="10"/>
        <v>64.099999999999994</v>
      </c>
      <c r="P44" s="51">
        <f>P57</f>
        <v>125.9</v>
      </c>
    </row>
    <row r="45" spans="1:16" s="53" customFormat="1" ht="14.4" x14ac:dyDescent="0.3">
      <c r="A45" s="52" t="s">
        <v>4</v>
      </c>
      <c r="K45" s="46">
        <f t="shared" ref="K45:O45" si="11">K83+K81</f>
        <v>1386.9</v>
      </c>
      <c r="L45" s="46">
        <f t="shared" si="11"/>
        <v>1387.5</v>
      </c>
      <c r="M45" s="46">
        <f t="shared" si="11"/>
        <v>1388.1</v>
      </c>
      <c r="N45" s="46">
        <f t="shared" si="11"/>
        <v>1446.3999999999999</v>
      </c>
      <c r="O45" s="46">
        <f t="shared" si="11"/>
        <v>1439.8</v>
      </c>
      <c r="P45" s="46">
        <f>P83+P81+P84</f>
        <v>1451.5</v>
      </c>
    </row>
    <row r="46" spans="1:16" s="54" customFormat="1" x14ac:dyDescent="0.25">
      <c r="A46" s="31" t="s">
        <v>109</v>
      </c>
    </row>
    <row r="47" spans="1:16" s="54" customFormat="1" x14ac:dyDescent="0.25">
      <c r="A47" s="55" t="s">
        <v>60</v>
      </c>
    </row>
    <row r="48" spans="1:16" s="33" customFormat="1" x14ac:dyDescent="0.25">
      <c r="A48" s="32" t="s">
        <v>61</v>
      </c>
      <c r="K48" s="33">
        <v>6894.8</v>
      </c>
      <c r="L48" s="33">
        <v>7189.4</v>
      </c>
      <c r="M48" s="33">
        <v>6943.8</v>
      </c>
      <c r="N48" s="33">
        <v>6474.5</v>
      </c>
      <c r="O48" s="33">
        <v>6881.9</v>
      </c>
      <c r="P48" s="33">
        <v>6771.6</v>
      </c>
    </row>
    <row r="49" spans="1:25" s="33" customFormat="1" x14ac:dyDescent="0.25">
      <c r="A49" s="32" t="s">
        <v>62</v>
      </c>
      <c r="K49" s="33">
        <v>243.2</v>
      </c>
      <c r="L49" s="33">
        <v>243.6</v>
      </c>
      <c r="M49" s="33">
        <v>247</v>
      </c>
      <c r="N49" s="33">
        <v>233.4</v>
      </c>
      <c r="O49" s="33">
        <v>225.8</v>
      </c>
      <c r="P49" s="33">
        <v>230.1</v>
      </c>
    </row>
    <row r="50" spans="1:25" s="33" customFormat="1" x14ac:dyDescent="0.25">
      <c r="A50" s="32" t="s">
        <v>63</v>
      </c>
      <c r="K50" s="33">
        <v>217</v>
      </c>
      <c r="L50" s="33">
        <v>218.7</v>
      </c>
      <c r="M50" s="33">
        <v>225.1</v>
      </c>
      <c r="N50" s="33">
        <v>224.1</v>
      </c>
      <c r="O50" s="33">
        <v>221.7</v>
      </c>
      <c r="P50" s="33">
        <v>215.2</v>
      </c>
    </row>
    <row r="51" spans="1:25" s="33" customFormat="1" x14ac:dyDescent="0.25">
      <c r="A51" s="32" t="s">
        <v>64</v>
      </c>
      <c r="K51" s="33">
        <v>16.3</v>
      </c>
      <c r="L51" s="33">
        <v>17</v>
      </c>
      <c r="M51" s="33">
        <v>16.8</v>
      </c>
      <c r="N51" s="33">
        <v>17.2</v>
      </c>
      <c r="O51" s="33">
        <v>17.3</v>
      </c>
      <c r="P51" s="33">
        <v>17.2</v>
      </c>
    </row>
    <row r="52" spans="1:25" s="33" customFormat="1" x14ac:dyDescent="0.25">
      <c r="A52" s="32" t="s">
        <v>65</v>
      </c>
      <c r="K52" s="33">
        <v>278.39999999999998</v>
      </c>
      <c r="L52" s="33">
        <v>278.39999999999998</v>
      </c>
      <c r="M52" s="33">
        <v>406.3</v>
      </c>
      <c r="N52" s="33">
        <v>418.5</v>
      </c>
      <c r="O52" s="33">
        <v>520.9</v>
      </c>
      <c r="P52" s="33">
        <v>520.70000000000005</v>
      </c>
    </row>
    <row r="53" spans="1:25" s="33" customFormat="1" x14ac:dyDescent="0.25">
      <c r="A53" s="32" t="s">
        <v>66</v>
      </c>
      <c r="K53" s="33">
        <v>586.5</v>
      </c>
      <c r="L53" s="33">
        <v>595.29999999999995</v>
      </c>
      <c r="M53" s="33">
        <v>500.5</v>
      </c>
      <c r="N53" s="33">
        <v>506.9</v>
      </c>
      <c r="O53" s="33">
        <v>513.5</v>
      </c>
      <c r="P53" s="33">
        <v>515.70000000000005</v>
      </c>
    </row>
    <row r="54" spans="1:25" s="33" customFormat="1" x14ac:dyDescent="0.25">
      <c r="A54" s="32" t="s">
        <v>67</v>
      </c>
      <c r="K54" s="33">
        <v>283.39999999999998</v>
      </c>
      <c r="L54" s="33">
        <v>283.10000000000002</v>
      </c>
      <c r="M54" s="33">
        <v>281.60000000000002</v>
      </c>
      <c r="N54" s="33">
        <v>281.8</v>
      </c>
      <c r="O54" s="33">
        <v>281.2</v>
      </c>
      <c r="P54" s="33">
        <v>280.5</v>
      </c>
    </row>
    <row r="55" spans="1:25" s="33" customFormat="1" x14ac:dyDescent="0.25">
      <c r="A55" s="32" t="s">
        <v>68</v>
      </c>
      <c r="K55" s="33">
        <v>269.89999999999998</v>
      </c>
      <c r="L55" s="33">
        <v>271.8</v>
      </c>
      <c r="M55" s="33">
        <v>275.60000000000002</v>
      </c>
      <c r="N55" s="33">
        <v>273.10000000000002</v>
      </c>
      <c r="O55" s="33">
        <v>241.9</v>
      </c>
      <c r="P55" s="33">
        <v>213.6</v>
      </c>
    </row>
    <row r="56" spans="1:25" s="35" customFormat="1" x14ac:dyDescent="0.25">
      <c r="A56" s="34" t="s">
        <v>69</v>
      </c>
      <c r="K56" s="35">
        <f t="shared" ref="K56:O56" si="12">SUM(K48:K55)</f>
        <v>8789.5</v>
      </c>
      <c r="L56" s="35">
        <f t="shared" si="12"/>
        <v>9097.2999999999993</v>
      </c>
      <c r="M56" s="35">
        <f t="shared" si="12"/>
        <v>8896.7000000000007</v>
      </c>
      <c r="N56" s="35">
        <f t="shared" si="12"/>
        <v>8429.5</v>
      </c>
      <c r="O56" s="35">
        <f t="shared" si="12"/>
        <v>8904.1999999999989</v>
      </c>
      <c r="P56" s="35">
        <f>SUM(P48:P55)</f>
        <v>8764.6</v>
      </c>
      <c r="Q56" s="35">
        <f t="shared" ref="Q56:S56" si="13">SUM(Q48:Q55)</f>
        <v>0</v>
      </c>
      <c r="R56" s="35">
        <f t="shared" si="13"/>
        <v>0</v>
      </c>
      <c r="S56" s="35">
        <f t="shared" si="13"/>
        <v>0</v>
      </c>
      <c r="W56" s="35">
        <f t="shared" ref="W56" si="14">SUM(W48:W55)</f>
        <v>0</v>
      </c>
      <c r="X56" s="35">
        <f t="shared" ref="X56" si="15">SUM(X48:X55)</f>
        <v>0</v>
      </c>
      <c r="Y56" s="35">
        <f t="shared" ref="Y56" si="16">SUM(Y48:Y55)</f>
        <v>0</v>
      </c>
    </row>
    <row r="57" spans="1:25" s="33" customFormat="1" x14ac:dyDescent="0.25">
      <c r="A57" s="32" t="s">
        <v>3</v>
      </c>
      <c r="K57" s="33">
        <v>212.4</v>
      </c>
      <c r="L57" s="33">
        <v>60.6</v>
      </c>
      <c r="M57" s="33">
        <v>73.599999999999994</v>
      </c>
      <c r="N57" s="33">
        <v>110</v>
      </c>
      <c r="O57" s="33">
        <v>64.099999999999994</v>
      </c>
      <c r="P57" s="33">
        <v>125.9</v>
      </c>
    </row>
    <row r="58" spans="1:25" s="33" customFormat="1" x14ac:dyDescent="0.25">
      <c r="A58" s="32" t="s">
        <v>70</v>
      </c>
      <c r="K58" s="33">
        <v>1286.5999999999999</v>
      </c>
      <c r="L58" s="33">
        <v>1344</v>
      </c>
      <c r="M58" s="33">
        <v>1246.3</v>
      </c>
      <c r="N58" s="33">
        <v>1102.5999999999999</v>
      </c>
      <c r="O58" s="33">
        <v>959.5</v>
      </c>
      <c r="P58" s="33">
        <v>953.1</v>
      </c>
    </row>
    <row r="59" spans="1:25" s="33" customFormat="1" x14ac:dyDescent="0.25">
      <c r="A59" s="32" t="s">
        <v>71</v>
      </c>
      <c r="K59" s="33">
        <v>262.60000000000002</v>
      </c>
      <c r="L59" s="33">
        <v>249.4</v>
      </c>
      <c r="M59" s="33">
        <v>262</v>
      </c>
      <c r="N59" s="33">
        <v>223.4</v>
      </c>
      <c r="O59" s="33">
        <v>200.5</v>
      </c>
      <c r="P59" s="33">
        <v>195.4</v>
      </c>
    </row>
    <row r="60" spans="1:25" s="33" customFormat="1" x14ac:dyDescent="0.25">
      <c r="A60" s="32" t="s">
        <v>72</v>
      </c>
      <c r="K60" s="33">
        <v>635.6</v>
      </c>
      <c r="L60" s="33">
        <v>651.5</v>
      </c>
      <c r="M60" s="33">
        <v>646.20000000000005</v>
      </c>
      <c r="N60" s="33">
        <v>622.20000000000005</v>
      </c>
      <c r="O60" s="33">
        <v>591.6</v>
      </c>
      <c r="P60" s="33">
        <v>595.29999999999995</v>
      </c>
    </row>
    <row r="61" spans="1:25" s="33" customFormat="1" x14ac:dyDescent="0.25">
      <c r="A61" s="32" t="s">
        <v>73</v>
      </c>
      <c r="K61" s="33">
        <v>1300.3</v>
      </c>
      <c r="L61" s="33">
        <v>1300.3</v>
      </c>
      <c r="M61" s="33">
        <v>1250.7</v>
      </c>
      <c r="N61" s="33">
        <v>1250.7</v>
      </c>
      <c r="O61" s="33">
        <v>1250.7</v>
      </c>
      <c r="P61" s="33">
        <v>1250.7</v>
      </c>
    </row>
    <row r="62" spans="1:25" s="33" customFormat="1" x14ac:dyDescent="0.25">
      <c r="A62" s="32" t="s">
        <v>74</v>
      </c>
      <c r="K62" s="33">
        <v>167.6</v>
      </c>
      <c r="L62" s="33">
        <v>15</v>
      </c>
      <c r="M62" s="33">
        <v>9</v>
      </c>
      <c r="N62" s="33">
        <v>59.5</v>
      </c>
      <c r="O62" s="33">
        <v>64.5</v>
      </c>
      <c r="P62" s="33">
        <v>52.6</v>
      </c>
    </row>
    <row r="63" spans="1:25" s="33" customFormat="1" x14ac:dyDescent="0.25">
      <c r="A63" s="32" t="s">
        <v>75</v>
      </c>
      <c r="K63" s="33">
        <v>129</v>
      </c>
      <c r="L63" s="33">
        <v>166</v>
      </c>
      <c r="M63" s="33">
        <v>208</v>
      </c>
      <c r="N63" s="33">
        <v>258.5</v>
      </c>
      <c r="O63" s="33">
        <v>210.4</v>
      </c>
      <c r="P63" s="33">
        <v>199.1</v>
      </c>
    </row>
    <row r="64" spans="1:25" s="33" customFormat="1" x14ac:dyDescent="0.25">
      <c r="A64" s="32" t="s">
        <v>76</v>
      </c>
      <c r="K64" s="33">
        <v>530</v>
      </c>
      <c r="L64" s="33">
        <v>519.6</v>
      </c>
      <c r="M64" s="33">
        <v>503.8</v>
      </c>
      <c r="N64" s="33">
        <v>488.7</v>
      </c>
      <c r="O64" s="33">
        <v>492.6</v>
      </c>
      <c r="P64" s="33">
        <v>479.1</v>
      </c>
    </row>
    <row r="65" spans="1:25" s="33" customFormat="1" x14ac:dyDescent="0.25">
      <c r="A65" s="56" t="s">
        <v>77</v>
      </c>
    </row>
    <row r="66" spans="1:25" s="33" customFormat="1" x14ac:dyDescent="0.25">
      <c r="A66" s="32" t="s">
        <v>61</v>
      </c>
      <c r="K66" s="33">
        <v>0</v>
      </c>
      <c r="N66" s="33">
        <v>1.6</v>
      </c>
      <c r="O66" s="33">
        <v>1.7</v>
      </c>
      <c r="P66" s="33">
        <v>1.7</v>
      </c>
    </row>
    <row r="67" spans="1:25" s="33" customFormat="1" x14ac:dyDescent="0.25">
      <c r="A67" s="32" t="s">
        <v>3</v>
      </c>
      <c r="K67" s="33">
        <v>0</v>
      </c>
      <c r="N67" s="33">
        <v>2.4</v>
      </c>
      <c r="O67" s="33">
        <v>2</v>
      </c>
      <c r="P67" s="33">
        <v>0.8</v>
      </c>
    </row>
    <row r="68" spans="1:25" s="33" customFormat="1" x14ac:dyDescent="0.25">
      <c r="A68" s="32" t="s">
        <v>65</v>
      </c>
      <c r="K68" s="33">
        <v>0</v>
      </c>
      <c r="O68" s="33">
        <v>0.7</v>
      </c>
      <c r="P68" s="33">
        <v>4</v>
      </c>
    </row>
    <row r="69" spans="1:25" s="33" customFormat="1" x14ac:dyDescent="0.25">
      <c r="A69" s="32" t="s">
        <v>78</v>
      </c>
      <c r="K69" s="33">
        <v>0</v>
      </c>
      <c r="N69" s="33">
        <v>0.1</v>
      </c>
      <c r="O69" s="33">
        <v>0.1</v>
      </c>
      <c r="P69" s="33">
        <v>2.7</v>
      </c>
    </row>
    <row r="70" spans="1:25" s="33" customFormat="1" x14ac:dyDescent="0.25">
      <c r="A70" s="32" t="s">
        <v>72</v>
      </c>
      <c r="K70" s="33">
        <v>0</v>
      </c>
      <c r="O70" s="33">
        <v>0.1</v>
      </c>
      <c r="P70" s="33">
        <v>0.6</v>
      </c>
    </row>
    <row r="71" spans="1:25" s="33" customFormat="1" x14ac:dyDescent="0.25">
      <c r="A71" s="32" t="s">
        <v>75</v>
      </c>
      <c r="K71" s="33">
        <v>0</v>
      </c>
      <c r="O71" s="33">
        <v>0.1</v>
      </c>
    </row>
    <row r="72" spans="1:25" s="33" customFormat="1" x14ac:dyDescent="0.25">
      <c r="A72" s="32" t="s">
        <v>76</v>
      </c>
      <c r="N72" s="33">
        <v>0.1</v>
      </c>
      <c r="O72" s="33">
        <v>0</v>
      </c>
      <c r="P72" s="33">
        <v>0.3</v>
      </c>
    </row>
    <row r="73" spans="1:25" s="35" customFormat="1" x14ac:dyDescent="0.25">
      <c r="A73" s="34" t="s">
        <v>79</v>
      </c>
      <c r="K73" s="35">
        <f t="shared" ref="K73:N73" si="17">SUM(K57:K72)+K56</f>
        <v>13313.6</v>
      </c>
      <c r="L73" s="35">
        <f t="shared" si="17"/>
        <v>13403.7</v>
      </c>
      <c r="M73" s="35">
        <f t="shared" si="17"/>
        <v>13096.300000000001</v>
      </c>
      <c r="N73" s="35">
        <f t="shared" si="17"/>
        <v>12549.3</v>
      </c>
      <c r="O73" s="35">
        <f>SUM(O57:O72)+O56</f>
        <v>12742.799999999997</v>
      </c>
      <c r="P73" s="35">
        <f>SUM(P57:P72)+P56</f>
        <v>12625.9</v>
      </c>
      <c r="Q73" s="35">
        <f t="shared" ref="Q73:S73" si="18">SUM(Q57:Q72)+Q56</f>
        <v>0</v>
      </c>
      <c r="R73" s="35">
        <f t="shared" si="18"/>
        <v>0</v>
      </c>
      <c r="S73" s="35">
        <f t="shared" si="18"/>
        <v>0</v>
      </c>
      <c r="W73" s="35">
        <f t="shared" ref="W73" si="19">SUM(W57:W72)+W56</f>
        <v>0</v>
      </c>
      <c r="X73" s="35">
        <f t="shared" ref="X73" si="20">SUM(X57:X72)+X56</f>
        <v>0</v>
      </c>
      <c r="Y73" s="35">
        <f t="shared" ref="Y73" si="21">SUM(Y57:Y72)+Y56</f>
        <v>0</v>
      </c>
    </row>
    <row r="74" spans="1:25" s="57" customFormat="1" x14ac:dyDescent="0.25">
      <c r="A74" s="56" t="s">
        <v>93</v>
      </c>
    </row>
    <row r="75" spans="1:25" x14ac:dyDescent="0.25">
      <c r="A75" s="55" t="s">
        <v>80</v>
      </c>
    </row>
    <row r="76" spans="1:25" s="33" customFormat="1" x14ac:dyDescent="0.25">
      <c r="A76" s="58" t="s">
        <v>81</v>
      </c>
      <c r="K76" s="33">
        <v>3276.2</v>
      </c>
      <c r="L76" s="33">
        <v>3399.6</v>
      </c>
      <c r="M76" s="33">
        <v>3363.8</v>
      </c>
      <c r="N76" s="33">
        <v>3098.1</v>
      </c>
      <c r="O76" s="33">
        <v>3422.4</v>
      </c>
      <c r="P76" s="33">
        <v>3294.3</v>
      </c>
    </row>
    <row r="77" spans="1:25" s="33" customFormat="1" x14ac:dyDescent="0.25">
      <c r="A77" s="58" t="s">
        <v>82</v>
      </c>
      <c r="K77" s="33">
        <v>2756.9</v>
      </c>
      <c r="L77" s="33">
        <v>2721.1</v>
      </c>
      <c r="M77" s="33">
        <v>2680.1</v>
      </c>
      <c r="N77" s="33">
        <v>2724.5</v>
      </c>
      <c r="O77" s="33">
        <v>2680.5</v>
      </c>
      <c r="P77" s="33">
        <v>2597.1999999999998</v>
      </c>
    </row>
    <row r="78" spans="1:25" s="35" customFormat="1" x14ac:dyDescent="0.25">
      <c r="A78" s="34" t="s">
        <v>83</v>
      </c>
      <c r="K78" s="35">
        <f t="shared" ref="K78:N78" si="22">SUM(K76:K77)</f>
        <v>6033.1</v>
      </c>
      <c r="L78" s="35">
        <f t="shared" si="22"/>
        <v>6120.7</v>
      </c>
      <c r="M78" s="35">
        <f t="shared" si="22"/>
        <v>6043.9</v>
      </c>
      <c r="N78" s="35">
        <f t="shared" si="22"/>
        <v>5822.6</v>
      </c>
      <c r="O78" s="35">
        <f>SUM(O76:O77)</f>
        <v>6102.9</v>
      </c>
      <c r="P78" s="35">
        <f>SUM(P76:P77)</f>
        <v>5891.5</v>
      </c>
      <c r="Q78" s="35">
        <f t="shared" ref="Q78:S78" si="23">SUM(Q76:Q77)</f>
        <v>0</v>
      </c>
      <c r="R78" s="35">
        <f t="shared" si="23"/>
        <v>0</v>
      </c>
      <c r="S78" s="35">
        <f t="shared" si="23"/>
        <v>0</v>
      </c>
      <c r="W78" s="35">
        <f t="shared" ref="W78" si="24">SUM(W76:W77)</f>
        <v>0</v>
      </c>
      <c r="X78" s="35">
        <f t="shared" ref="X78" si="25">SUM(X76:X77)</f>
        <v>0</v>
      </c>
      <c r="Y78" s="35">
        <f t="shared" ref="Y78" si="26">SUM(Y76:Y77)</f>
        <v>0</v>
      </c>
    </row>
    <row r="79" spans="1:25" s="33" customFormat="1" x14ac:dyDescent="0.25">
      <c r="A79" s="32" t="s">
        <v>84</v>
      </c>
      <c r="K79" s="33">
        <v>1704.4</v>
      </c>
      <c r="L79" s="33">
        <v>1778</v>
      </c>
      <c r="M79" s="33">
        <v>1665.2</v>
      </c>
      <c r="N79" s="33">
        <v>1485.1</v>
      </c>
      <c r="O79" s="33">
        <v>1300.8</v>
      </c>
      <c r="P79" s="33">
        <v>1247.0999999999999</v>
      </c>
    </row>
    <row r="80" spans="1:25" s="33" customFormat="1" x14ac:dyDescent="0.25">
      <c r="A80" s="32" t="s">
        <v>85</v>
      </c>
      <c r="K80" s="33">
        <v>701.3</v>
      </c>
      <c r="L80" s="33">
        <v>700.6</v>
      </c>
      <c r="M80" s="33">
        <v>700.2</v>
      </c>
      <c r="N80" s="33">
        <v>656.3</v>
      </c>
      <c r="O80" s="33">
        <v>655.7</v>
      </c>
      <c r="P80" s="33">
        <v>660.9</v>
      </c>
    </row>
    <row r="81" spans="1:25" s="33" customFormat="1" x14ac:dyDescent="0.25">
      <c r="A81" s="32" t="s">
        <v>86</v>
      </c>
      <c r="K81" s="33">
        <v>0</v>
      </c>
      <c r="N81" s="33">
        <v>57.8</v>
      </c>
      <c r="O81" s="33">
        <v>50.6</v>
      </c>
      <c r="P81" s="33">
        <v>61.7</v>
      </c>
    </row>
    <row r="82" spans="1:25" s="33" customFormat="1" x14ac:dyDescent="0.25">
      <c r="A82" s="32" t="s">
        <v>87</v>
      </c>
      <c r="K82" s="33">
        <v>817.3</v>
      </c>
      <c r="L82" s="33">
        <v>700</v>
      </c>
      <c r="M82" s="33">
        <v>786.7</v>
      </c>
      <c r="N82" s="33">
        <v>777.6</v>
      </c>
      <c r="O82" s="33">
        <v>737.7</v>
      </c>
      <c r="P82" s="33">
        <v>754.8</v>
      </c>
    </row>
    <row r="83" spans="1:25" s="33" customFormat="1" x14ac:dyDescent="0.25">
      <c r="A83" s="32" t="s">
        <v>88</v>
      </c>
      <c r="K83" s="33">
        <v>1386.9</v>
      </c>
      <c r="L83" s="33">
        <v>1387.5</v>
      </c>
      <c r="M83" s="33">
        <v>1388.1</v>
      </c>
      <c r="N83" s="33">
        <v>1388.6</v>
      </c>
      <c r="O83" s="33">
        <v>1389.2</v>
      </c>
      <c r="P83" s="33">
        <v>449.7</v>
      </c>
    </row>
    <row r="84" spans="1:25" s="33" customFormat="1" x14ac:dyDescent="0.25">
      <c r="A84" s="32" t="s">
        <v>94</v>
      </c>
      <c r="K84" s="33">
        <v>0</v>
      </c>
      <c r="M84" s="33">
        <v>0</v>
      </c>
      <c r="N84" s="33">
        <v>0</v>
      </c>
      <c r="P84" s="33">
        <v>940.1</v>
      </c>
    </row>
    <row r="85" spans="1:25" s="33" customFormat="1" x14ac:dyDescent="0.25">
      <c r="A85" s="59" t="s">
        <v>89</v>
      </c>
    </row>
    <row r="86" spans="1:25" s="33" customFormat="1" x14ac:dyDescent="0.25">
      <c r="A86" s="60" t="s">
        <v>95</v>
      </c>
      <c r="K86" s="33">
        <v>0</v>
      </c>
      <c r="M86" s="33">
        <v>0</v>
      </c>
      <c r="N86" s="33">
        <v>0</v>
      </c>
      <c r="P86" s="33">
        <v>0.7</v>
      </c>
    </row>
    <row r="87" spans="1:25" s="33" customFormat="1" x14ac:dyDescent="0.25">
      <c r="A87" s="60" t="s">
        <v>84</v>
      </c>
      <c r="K87" s="33">
        <v>0</v>
      </c>
      <c r="M87" s="33">
        <v>0</v>
      </c>
      <c r="N87" s="33">
        <v>0.1</v>
      </c>
      <c r="O87" s="33">
        <v>0.5</v>
      </c>
      <c r="P87" s="33">
        <v>3.1</v>
      </c>
    </row>
    <row r="88" spans="1:25" s="33" customFormat="1" x14ac:dyDescent="0.25">
      <c r="A88" s="60" t="s">
        <v>87</v>
      </c>
      <c r="K88" s="33">
        <v>0</v>
      </c>
      <c r="M88" s="33">
        <v>0</v>
      </c>
      <c r="N88" s="33">
        <v>0</v>
      </c>
      <c r="O88" s="33">
        <v>0.3</v>
      </c>
      <c r="P88" s="33">
        <v>0.6</v>
      </c>
    </row>
    <row r="89" spans="1:25" s="35" customFormat="1" x14ac:dyDescent="0.25">
      <c r="A89" s="34" t="s">
        <v>90</v>
      </c>
      <c r="K89" s="35">
        <f t="shared" ref="K89:N89" si="27">SUM(K79:K88)+K78</f>
        <v>10643</v>
      </c>
      <c r="L89" s="35">
        <f t="shared" si="27"/>
        <v>10686.8</v>
      </c>
      <c r="M89" s="35">
        <f t="shared" si="27"/>
        <v>10584.1</v>
      </c>
      <c r="N89" s="35">
        <f t="shared" si="27"/>
        <v>10188.1</v>
      </c>
      <c r="O89" s="35">
        <f>SUM(O79:O88)+O78</f>
        <v>10237.700000000001</v>
      </c>
      <c r="P89" s="35">
        <f>SUM(P79:P88)+P78</f>
        <v>10010.200000000001</v>
      </c>
      <c r="Q89" s="35">
        <f t="shared" ref="Q89:S89" si="28">SUM(Q79:Q88)+Q78</f>
        <v>0</v>
      </c>
      <c r="R89" s="35">
        <f t="shared" si="28"/>
        <v>0</v>
      </c>
      <c r="S89" s="35">
        <f t="shared" si="28"/>
        <v>0</v>
      </c>
      <c r="W89" s="35">
        <f t="shared" ref="W89" si="29">SUM(W79:W88)+W78</f>
        <v>0</v>
      </c>
      <c r="X89" s="35">
        <f t="shared" ref="X89" si="30">SUM(X79:X88)+X78</f>
        <v>0</v>
      </c>
      <c r="Y89" s="35">
        <f t="shared" ref="Y89" si="31">SUM(Y79:Y88)+Y78</f>
        <v>0</v>
      </c>
    </row>
    <row r="90" spans="1:25" s="33" customFormat="1" x14ac:dyDescent="0.25">
      <c r="A90" s="32" t="s">
        <v>57</v>
      </c>
      <c r="K90" s="33">
        <v>0</v>
      </c>
      <c r="M90" s="33">
        <v>0</v>
      </c>
      <c r="N90" s="33">
        <v>-0.1</v>
      </c>
      <c r="O90" s="33">
        <v>-0.2</v>
      </c>
      <c r="P90" s="33">
        <v>-1.1000000000000001</v>
      </c>
    </row>
    <row r="91" spans="1:25" s="33" customFormat="1" x14ac:dyDescent="0.25">
      <c r="A91" s="32" t="s">
        <v>91</v>
      </c>
      <c r="K91" s="33">
        <v>2670.6</v>
      </c>
      <c r="L91" s="33">
        <v>2646.9</v>
      </c>
      <c r="M91" s="33">
        <v>2512.1999999999998</v>
      </c>
      <c r="N91" s="33">
        <v>2361.1999999999998</v>
      </c>
      <c r="O91" s="33">
        <v>2505.1999999999998</v>
      </c>
      <c r="P91" s="33">
        <v>2588.6999999999998</v>
      </c>
    </row>
    <row r="92" spans="1:25" s="35" customFormat="1" x14ac:dyDescent="0.25">
      <c r="A92" s="34" t="s">
        <v>92</v>
      </c>
      <c r="K92" s="35">
        <f t="shared" ref="K92:N92" si="32">SUM(K90:K91)+K89</f>
        <v>13313.6</v>
      </c>
      <c r="L92" s="35">
        <f t="shared" si="32"/>
        <v>13333.699999999999</v>
      </c>
      <c r="M92" s="35">
        <f t="shared" si="32"/>
        <v>13096.3</v>
      </c>
      <c r="N92" s="35">
        <f t="shared" si="32"/>
        <v>12549.2</v>
      </c>
      <c r="O92" s="35">
        <f>SUM(O90:O91)+O89</f>
        <v>12742.7</v>
      </c>
      <c r="P92" s="35">
        <f t="shared" ref="P92:S92" si="33">SUM(P90:P91)+P89</f>
        <v>12597.800000000001</v>
      </c>
      <c r="Q92" s="35">
        <f t="shared" si="33"/>
        <v>0</v>
      </c>
      <c r="R92" s="35">
        <f t="shared" si="33"/>
        <v>0</v>
      </c>
      <c r="S92" s="35">
        <f t="shared" si="33"/>
        <v>0</v>
      </c>
      <c r="W92" s="35">
        <f t="shared" ref="W92" si="34">SUM(W90:W91)+W89</f>
        <v>0</v>
      </c>
      <c r="X92" s="35">
        <f t="shared" ref="X92" si="35">SUM(X90:X91)+X89</f>
        <v>0</v>
      </c>
      <c r="Y92" s="35">
        <f t="shared" ref="Y92" si="36">SUM(Y90:Y91)+Y89</f>
        <v>0</v>
      </c>
    </row>
  </sheetData>
  <phoneticPr fontId="3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2024-06-04T02:06:52Z</dcterms:modified>
</cp:coreProperties>
</file>