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849" documentId="8_{9E0E3B37-215F-4D4F-B369-11DDCB9289D0}" xr6:coauthVersionLast="47" xr6:coauthVersionMax="47" xr10:uidLastSave="{DC54D41A-7942-4F7B-B284-E4500B07E51A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" i="1" l="1"/>
  <c r="AA38" i="1"/>
  <c r="Z67" i="1"/>
  <c r="Z69" i="1" s="1"/>
  <c r="Z60" i="1"/>
  <c r="Z54" i="1"/>
  <c r="Z48" i="1"/>
  <c r="Z42" i="1"/>
  <c r="Z41" i="1"/>
  <c r="Z40" i="1"/>
  <c r="AA67" i="1"/>
  <c r="AA69" i="1" s="1"/>
  <c r="AA60" i="1"/>
  <c r="AA47" i="1"/>
  <c r="AA48" i="1" s="1"/>
  <c r="AA54" i="1" s="1"/>
  <c r="AA42" i="1"/>
  <c r="AA41" i="1"/>
  <c r="AA40" i="1" s="1"/>
  <c r="L38" i="1"/>
  <c r="M38" i="1"/>
  <c r="N38" i="1"/>
  <c r="O38" i="1"/>
  <c r="P38" i="1"/>
  <c r="O60" i="1"/>
  <c r="O67" i="1" s="1"/>
  <c r="O69" i="1" s="1"/>
  <c r="N60" i="1"/>
  <c r="N67" i="1" s="1"/>
  <c r="N69" i="1" s="1"/>
  <c r="M60" i="1"/>
  <c r="M67" i="1" s="1"/>
  <c r="L60" i="1"/>
  <c r="L67" i="1" s="1"/>
  <c r="L69" i="1" s="1"/>
  <c r="O48" i="1"/>
  <c r="O54" i="1" s="1"/>
  <c r="N48" i="1"/>
  <c r="N54" i="1" s="1"/>
  <c r="M48" i="1"/>
  <c r="M54" i="1" s="1"/>
  <c r="L48" i="1"/>
  <c r="L54" i="1" s="1"/>
  <c r="O42" i="1"/>
  <c r="N42" i="1"/>
  <c r="M42" i="1"/>
  <c r="L42" i="1"/>
  <c r="K42" i="1"/>
  <c r="J42" i="1"/>
  <c r="I42" i="1"/>
  <c r="H42" i="1"/>
  <c r="G42" i="1"/>
  <c r="F42" i="1"/>
  <c r="E42" i="1"/>
  <c r="D42" i="1"/>
  <c r="O41" i="1"/>
  <c r="N41" i="1"/>
  <c r="M41" i="1"/>
  <c r="L41" i="1"/>
  <c r="K41" i="1"/>
  <c r="J41" i="1"/>
  <c r="I41" i="1"/>
  <c r="H41" i="1"/>
  <c r="G41" i="1"/>
  <c r="G40" i="1" s="1"/>
  <c r="F41" i="1"/>
  <c r="F40" i="1" s="1"/>
  <c r="E41" i="1"/>
  <c r="E40" i="1" s="1"/>
  <c r="D41" i="1"/>
  <c r="P42" i="1"/>
  <c r="P40" i="1" s="1"/>
  <c r="P41" i="1"/>
  <c r="P60" i="1"/>
  <c r="P67" i="1" s="1"/>
  <c r="P69" i="1" s="1"/>
  <c r="P47" i="1"/>
  <c r="P48" i="1" s="1"/>
  <c r="P54" i="1" s="1"/>
  <c r="AA17" i="1"/>
  <c r="Z17" i="1"/>
  <c r="Y28" i="1"/>
  <c r="Y25" i="1"/>
  <c r="Y23" i="1"/>
  <c r="Y22" i="1"/>
  <c r="Y21" i="1"/>
  <c r="Y20" i="1"/>
  <c r="Y19" i="1"/>
  <c r="Y16" i="1"/>
  <c r="Y15" i="1"/>
  <c r="Y14" i="1"/>
  <c r="Y13" i="1"/>
  <c r="Y12" i="1"/>
  <c r="Y10" i="1"/>
  <c r="Y9" i="1"/>
  <c r="Y7" i="1"/>
  <c r="Y5" i="1"/>
  <c r="Y4" i="1"/>
  <c r="Y3" i="1"/>
  <c r="E17" i="1"/>
  <c r="E6" i="1"/>
  <c r="E8" i="1" s="1"/>
  <c r="E11" i="1" s="1"/>
  <c r="E33" i="1" s="1"/>
  <c r="F17" i="1"/>
  <c r="F6" i="1"/>
  <c r="F8" i="1" s="1"/>
  <c r="F11" i="1" s="1"/>
  <c r="F33" i="1" s="1"/>
  <c r="G17" i="1"/>
  <c r="G6" i="1"/>
  <c r="D17" i="1"/>
  <c r="D6" i="1"/>
  <c r="D8" i="1" s="1"/>
  <c r="D11" i="1" s="1"/>
  <c r="D33" i="1" s="1"/>
  <c r="H17" i="1"/>
  <c r="H6" i="1"/>
  <c r="H8" i="1" s="1"/>
  <c r="H11" i="1" s="1"/>
  <c r="H33" i="1" s="1"/>
  <c r="I17" i="1"/>
  <c r="I6" i="1"/>
  <c r="I8" i="1" s="1"/>
  <c r="I11" i="1" s="1"/>
  <c r="I33" i="1" s="1"/>
  <c r="M17" i="1"/>
  <c r="M6" i="1"/>
  <c r="M8" i="1" s="1"/>
  <c r="M11" i="1" s="1"/>
  <c r="J17" i="1"/>
  <c r="J6" i="1"/>
  <c r="J8" i="1" s="1"/>
  <c r="J11" i="1" s="1"/>
  <c r="N17" i="1"/>
  <c r="N6" i="1"/>
  <c r="N8" i="1" s="1"/>
  <c r="N11" i="1" s="1"/>
  <c r="K17" i="1"/>
  <c r="K6" i="1"/>
  <c r="K8" i="1" s="1"/>
  <c r="K11" i="1" s="1"/>
  <c r="K33" i="1" s="1"/>
  <c r="Z6" i="1"/>
  <c r="Z8" i="1" s="1"/>
  <c r="Z11" i="1" s="1"/>
  <c r="Z33" i="1" s="1"/>
  <c r="AA6" i="1"/>
  <c r="AA8" i="1" s="1"/>
  <c r="AA11" i="1" s="1"/>
  <c r="AA33" i="1" s="1"/>
  <c r="O17" i="1"/>
  <c r="O6" i="1"/>
  <c r="O8" i="1" s="1"/>
  <c r="O11" i="1" s="1"/>
  <c r="L17" i="1"/>
  <c r="L6" i="1"/>
  <c r="L8" i="1" s="1"/>
  <c r="L11" i="1" s="1"/>
  <c r="L33" i="1" s="1"/>
  <c r="P17" i="1"/>
  <c r="P6" i="1"/>
  <c r="P8" i="1" s="1"/>
  <c r="P11" i="1" s="1"/>
  <c r="P33" i="1" s="1"/>
  <c r="L6" i="2"/>
  <c r="L8" i="2"/>
  <c r="L4" i="2"/>
  <c r="K40" i="1" l="1"/>
  <c r="H40" i="1"/>
  <c r="I40" i="1"/>
  <c r="O30" i="1"/>
  <c r="J30" i="1"/>
  <c r="Y6" i="1"/>
  <c r="Y8" i="1" s="1"/>
  <c r="J40" i="1"/>
  <c r="O40" i="1"/>
  <c r="M30" i="1"/>
  <c r="D40" i="1"/>
  <c r="L40" i="1"/>
  <c r="M69" i="1"/>
  <c r="M40" i="1"/>
  <c r="N40" i="1"/>
  <c r="I31" i="1"/>
  <c r="N30" i="1"/>
  <c r="M33" i="1"/>
  <c r="Y17" i="1"/>
  <c r="M31" i="1"/>
  <c r="P31" i="1"/>
  <c r="I30" i="1"/>
  <c r="L30" i="1"/>
  <c r="Y11" i="1"/>
  <c r="Z30" i="1" s="1"/>
  <c r="Z18" i="1"/>
  <c r="F31" i="1"/>
  <c r="N31" i="1"/>
  <c r="N33" i="1"/>
  <c r="AA30" i="1"/>
  <c r="AA18" i="1"/>
  <c r="H30" i="1"/>
  <c r="O31" i="1"/>
  <c r="J31" i="1"/>
  <c r="O33" i="1"/>
  <c r="J33" i="1"/>
  <c r="G8" i="1"/>
  <c r="G11" i="1" s="1"/>
  <c r="G18" i="1" s="1"/>
  <c r="P30" i="1"/>
  <c r="K31" i="1"/>
  <c r="E31" i="1"/>
  <c r="L31" i="1"/>
  <c r="E18" i="1"/>
  <c r="F18" i="1"/>
  <c r="D18" i="1"/>
  <c r="H18" i="1"/>
  <c r="I18" i="1"/>
  <c r="M18" i="1"/>
  <c r="J18" i="1"/>
  <c r="N18" i="1"/>
  <c r="K18" i="1"/>
  <c r="P18" i="1"/>
  <c r="O18" i="1"/>
  <c r="O34" i="1" s="1"/>
  <c r="L18" i="1"/>
  <c r="L34" i="1" s="1"/>
  <c r="L7" i="2"/>
  <c r="Y18" i="1" l="1"/>
  <c r="Y24" i="1" s="1"/>
  <c r="Y26" i="1" s="1"/>
  <c r="G34" i="1"/>
  <c r="G24" i="1"/>
  <c r="G36" i="1" s="1"/>
  <c r="D24" i="1"/>
  <c r="D34" i="1"/>
  <c r="K24" i="1"/>
  <c r="K34" i="1"/>
  <c r="F34" i="1"/>
  <c r="F24" i="1"/>
  <c r="N24" i="1"/>
  <c r="N34" i="1"/>
  <c r="E24" i="1"/>
  <c r="E34" i="1"/>
  <c r="H24" i="1"/>
  <c r="H34" i="1"/>
  <c r="G33" i="1"/>
  <c r="K30" i="1"/>
  <c r="G31" i="1"/>
  <c r="H31" i="1"/>
  <c r="Z34" i="1"/>
  <c r="Z24" i="1"/>
  <c r="Z26" i="1" s="1"/>
  <c r="AA34" i="1"/>
  <c r="AA24" i="1"/>
  <c r="AA26" i="1" s="1"/>
  <c r="J24" i="1"/>
  <c r="J34" i="1"/>
  <c r="P24" i="1"/>
  <c r="P34" i="1"/>
  <c r="M24" i="1"/>
  <c r="M34" i="1"/>
  <c r="I24" i="1"/>
  <c r="I34" i="1"/>
  <c r="O24" i="1"/>
  <c r="L24" i="1"/>
  <c r="L26" i="1" l="1"/>
  <c r="L36" i="1"/>
  <c r="M26" i="1"/>
  <c r="M36" i="1"/>
  <c r="E26" i="1"/>
  <c r="E36" i="1"/>
  <c r="H26" i="1"/>
  <c r="H36" i="1"/>
  <c r="Z36" i="1"/>
  <c r="D36" i="1"/>
  <c r="D26" i="1"/>
  <c r="D35" i="1" s="1"/>
  <c r="P26" i="1"/>
  <c r="P36" i="1"/>
  <c r="N26" i="1"/>
  <c r="N36" i="1"/>
  <c r="K26" i="1"/>
  <c r="K36" i="1"/>
  <c r="I26" i="1"/>
  <c r="I36" i="1"/>
  <c r="O26" i="1"/>
  <c r="O36" i="1"/>
  <c r="AA36" i="1"/>
  <c r="F26" i="1"/>
  <c r="F36" i="1"/>
  <c r="J26" i="1"/>
  <c r="J36" i="1"/>
  <c r="G26" i="1"/>
  <c r="AA35" i="1"/>
  <c r="AA27" i="1"/>
  <c r="Z35" i="1"/>
  <c r="Z27" i="1"/>
  <c r="G27" i="1" l="1"/>
  <c r="G35" i="1"/>
  <c r="J27" i="1"/>
  <c r="J35" i="1"/>
  <c r="D27" i="1"/>
  <c r="F35" i="1"/>
  <c r="F27" i="1"/>
  <c r="N27" i="1"/>
  <c r="N35" i="1"/>
  <c r="H27" i="1"/>
  <c r="H35" i="1"/>
  <c r="O27" i="1"/>
  <c r="O35" i="1"/>
  <c r="P27" i="1"/>
  <c r="P35" i="1"/>
  <c r="E27" i="1"/>
  <c r="Y27" i="1" s="1"/>
  <c r="E35" i="1"/>
  <c r="I27" i="1"/>
  <c r="I35" i="1"/>
  <c r="M27" i="1"/>
  <c r="M35" i="1"/>
  <c r="K27" i="1"/>
  <c r="K35" i="1"/>
  <c r="L27" i="1"/>
  <c r="L35" i="1"/>
</calcChain>
</file>

<file path=xl/sharedStrings.xml><?xml version="1.0" encoding="utf-8"?>
<sst xmlns="http://schemas.openxmlformats.org/spreadsheetml/2006/main" count="143" uniqueCount="135">
  <si>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</si>
  <si>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</si>
  <si>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</si>
  <si>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</si>
  <si>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</si>
  <si>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</si>
  <si>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</si>
  <si>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</si>
  <si>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</si>
  <si>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</si>
  <si>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</si>
  <si>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</si>
  <si>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</si>
  <si>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</si>
  <si>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</si>
  <si>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</si>
  <si>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</si>
  <si>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</si>
  <si>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</si>
  <si>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</si>
  <si>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</si>
  <si>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</si>
  <si>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</si>
  <si>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Q320</t>
  </si>
  <si>
    <t>Q420</t>
  </si>
  <si>
    <t>MAR</t>
  </si>
  <si>
    <t>MARRIOTT INTERNATIONAL, INC</t>
  </si>
  <si>
    <t>Anthony Capuano</t>
  </si>
  <si>
    <t>Executives</t>
  </si>
  <si>
    <t>Name</t>
  </si>
  <si>
    <t>Role</t>
  </si>
  <si>
    <t>Age</t>
  </si>
  <si>
    <t>Satyajit Anand</t>
  </si>
  <si>
    <t>Benjamin T. Breland</t>
  </si>
  <si>
    <t>William P. Brown</t>
  </si>
  <si>
    <t>Felitia O. Lee</t>
  </si>
  <si>
    <t>Ybing Mao</t>
  </si>
  <si>
    <t>Rajeev Menon</t>
  </si>
  <si>
    <t>Kathleen K. Oberg</t>
  </si>
  <si>
    <t>Drew L. Pinto</t>
  </si>
  <si>
    <t>Rena Hozore Reiss</t>
  </si>
  <si>
    <t>Peggy F. Roe</t>
  </si>
  <si>
    <t>CAO</t>
  </si>
  <si>
    <t>President Greater China</t>
  </si>
  <si>
    <t>Group President - US Canada</t>
  </si>
  <si>
    <t>CFO and Exec. VP, Development</t>
  </si>
  <si>
    <t>Chief Revenue and Tech Officer</t>
  </si>
  <si>
    <t>Exec VP and General Counsel</t>
  </si>
  <si>
    <t>Exec VP and Chief Customer Off.</t>
  </si>
  <si>
    <t>President , Asia Pacific ex China</t>
  </si>
  <si>
    <t>Chief Human Resources</t>
  </si>
  <si>
    <t>President, Europe, ME&amp;A</t>
  </si>
  <si>
    <t>President and CEO</t>
  </si>
  <si>
    <t xml:space="preserve">Worldwide operator, franchisor, and licensor of hotel, residential and other lodging properties under </t>
  </si>
  <si>
    <t>numerous brand names. Own or lease very few lodging properties (less than one % of system)</t>
  </si>
  <si>
    <t>Portfolio Of Brands</t>
  </si>
  <si>
    <t>Beginning with the 2024 first quarter we will report the following four operating segments:</t>
  </si>
  <si>
    <t>U.S. &amp; Canada</t>
  </si>
  <si>
    <t>Europe, Middle East, and Africa</t>
  </si>
  <si>
    <t>Asia Pacific excluding China</t>
  </si>
  <si>
    <t>Greater China</t>
  </si>
  <si>
    <t>Two operating segments: U.S. &amp; Canada and International up until 2023.</t>
  </si>
  <si>
    <t>Company-Operated Properties</t>
  </si>
  <si>
    <t>At year-end 2023, we had 2,096 company operated properties (589,078 rooms), which included properties under long-term</t>
  </si>
  <si>
    <t>management or lease agreements with property owners (management and lease agreements together, the "Operating Agreements")</t>
  </si>
  <si>
    <t>Segments</t>
  </si>
  <si>
    <t>Franchised and Licenced Properties</t>
  </si>
  <si>
    <t xml:space="preserve">We have franchising and licensing arrangements that permit property owners to use many of our lodging brand names </t>
  </si>
  <si>
    <t>and systems. Under our hotel franchising arrangements, we generally receive an initial application fee and continuing</t>
  </si>
  <si>
    <t xml:space="preserve">royalty fees, which typically range from four to seven percent of room revenues for all brands plus up to four percent of </t>
  </si>
  <si>
    <t>food and beverage revenues for certain full-service brands.</t>
  </si>
  <si>
    <t xml:space="preserve">We also receive royalty fees under license agreements with Marriott Vacations Worldwide Corporation, our former </t>
  </si>
  <si>
    <t>timeshare subsidiary that we spun off in 2011, and its affiliates.</t>
  </si>
  <si>
    <t>Finally we receive royalty fees under agreements for The Ritz-Carlton Yacht Collection.</t>
  </si>
  <si>
    <r>
      <t>At year-end 2023, we had 6,563 franchised and licensed properties (</t>
    </r>
    <r>
      <rPr>
        <b/>
        <sz val="11"/>
        <color theme="1"/>
        <rFont val="Times New Roman"/>
        <family val="1"/>
      </rPr>
      <t>994,354</t>
    </r>
    <r>
      <rPr>
        <sz val="11"/>
        <color theme="1"/>
        <rFont val="Times New Roman"/>
        <family val="1"/>
      </rPr>
      <t xml:space="preserve"> roms and timeshare units)</t>
    </r>
  </si>
  <si>
    <t>Base management fees</t>
  </si>
  <si>
    <t>Franchise fees</t>
  </si>
  <si>
    <t>Incentive management fees</t>
  </si>
  <si>
    <t>Gross fee revenues</t>
  </si>
  <si>
    <t>Contract investment amortization</t>
  </si>
  <si>
    <t>Net fee Revenues</t>
  </si>
  <si>
    <t>Owned, leased and other revenue</t>
  </si>
  <si>
    <t>Cost reimbursement revenue</t>
  </si>
  <si>
    <t>Revenue</t>
  </si>
  <si>
    <t>Owned, leased and other - direct</t>
  </si>
  <si>
    <t>Merger-related charges and other</t>
  </si>
  <si>
    <t>G&amp;A and other</t>
  </si>
  <si>
    <t>D&amp;A and other</t>
  </si>
  <si>
    <t>Reimbursed expenses</t>
  </si>
  <si>
    <t>Operating expenses</t>
  </si>
  <si>
    <t>Gains and other income</t>
  </si>
  <si>
    <t>Loss on extinguishment of debt</t>
  </si>
  <si>
    <t>Interest expense</t>
  </si>
  <si>
    <t>Interest income</t>
  </si>
  <si>
    <t>Equity in earnings (losses)</t>
  </si>
  <si>
    <t>Pretax</t>
  </si>
  <si>
    <t>Net income</t>
  </si>
  <si>
    <t>EPS</t>
  </si>
  <si>
    <t>Q124</t>
  </si>
  <si>
    <t>Q224</t>
  </si>
  <si>
    <t>Q324</t>
  </si>
  <si>
    <t>Q424</t>
  </si>
  <si>
    <t>Operating income</t>
  </si>
  <si>
    <t>Taxes</t>
  </si>
  <si>
    <t>Revenue Y/Y</t>
  </si>
  <si>
    <t>Revenue Q/Q</t>
  </si>
  <si>
    <t>Gross Margin %</t>
  </si>
  <si>
    <t>Operating Margin %</t>
  </si>
  <si>
    <t>Net Margin %</t>
  </si>
  <si>
    <t>Tax Rate %</t>
  </si>
  <si>
    <t>Cash and equivalents</t>
  </si>
  <si>
    <t>Accoutns and notes receivable</t>
  </si>
  <si>
    <t>Prepaids</t>
  </si>
  <si>
    <t>P&amp;E</t>
  </si>
  <si>
    <t>Intangible + Goodwill</t>
  </si>
  <si>
    <t>Equity method investments</t>
  </si>
  <si>
    <t>Notes receivable</t>
  </si>
  <si>
    <t>DT</t>
  </si>
  <si>
    <t>Leases</t>
  </si>
  <si>
    <t>ONCA</t>
  </si>
  <si>
    <t>Assets</t>
  </si>
  <si>
    <t>Current portion of long-term debt</t>
  </si>
  <si>
    <t>A/P</t>
  </si>
  <si>
    <t>Accrued payroll and benefits</t>
  </si>
  <si>
    <t>Liability for guest loyalty program</t>
  </si>
  <si>
    <t>Accrued expenses and other</t>
  </si>
  <si>
    <t>Current liabilities</t>
  </si>
  <si>
    <t>Long-term debt</t>
  </si>
  <si>
    <t>Deferred revenue</t>
  </si>
  <si>
    <t>ONCL</t>
  </si>
  <si>
    <t>Liabilities</t>
  </si>
  <si>
    <t>SE (deficit)</t>
  </si>
  <si>
    <t>L+SE</t>
  </si>
  <si>
    <t>Current assets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</si>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</sst>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2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0" fillId="0" borderId="6" xfId="0" applyBorder="1"/>
    <xf numFmtId="0" fontId="0" fillId="0" borderId="7" xfId="0" applyBorder="1"/>
    <xf numFmtId="0" fontId="11" fillId="0" borderId="3" xfId="0" applyFont="1" applyBorder="1"/>
    <xf numFmtId="0" fontId="12" fillId="0" borderId="8" xfId="0" applyFont="1" applyBorder="1"/>
    <xf numFmtId="0" fontId="11" fillId="0" borderId="0" xfId="0" applyFont="1" applyBorder="1"/>
    <xf numFmtId="0" fontId="0" fillId="0" borderId="0" xfId="0" applyBorder="1"/>
    <xf numFmtId="0" fontId="0" fillId="0" borderId="9" xfId="0" applyBorder="1"/>
    <xf numFmtId="0" fontId="10" fillId="0" borderId="8" xfId="0" applyFont="1" applyBorder="1"/>
    <xf numFmtId="0" fontId="10" fillId="0" borderId="5" xfId="0" applyFont="1" applyBorder="1"/>
    <xf numFmtId="0" fontId="11" fillId="0" borderId="6" xfId="0" applyFont="1" applyBorder="1"/>
    <xf numFmtId="0" fontId="9" fillId="0" borderId="2" xfId="0" applyFont="1" applyFill="1" applyBorder="1"/>
    <xf numFmtId="0" fontId="11" fillId="0" borderId="8" xfId="0" applyFont="1" applyFill="1" applyBorder="1"/>
    <xf numFmtId="0" fontId="11" fillId="0" borderId="5" xfId="0" applyFont="1" applyFill="1" applyBorder="1"/>
    <xf numFmtId="0" fontId="9" fillId="0" borderId="2" xfId="0" applyFont="1" applyBorder="1"/>
    <xf numFmtId="0" fontId="11" fillId="0" borderId="8" xfId="0" applyFont="1" applyBorder="1"/>
    <xf numFmtId="0" fontId="11" fillId="0" borderId="5" xfId="0" applyFont="1" applyBorder="1"/>
    <xf numFmtId="0" fontId="11" fillId="0" borderId="2" xfId="0" applyFont="1" applyBorder="1"/>
    <xf numFmtId="3" fontId="8" fillId="2" borderId="10" xfId="0" applyNumberFormat="1" applyFont="1" applyFill="1" applyBorder="1"/>
    <xf numFmtId="3" fontId="8" fillId="0" borderId="10" xfId="0" applyNumberFormat="1" applyFont="1" applyBorder="1"/>
    <xf numFmtId="2" fontId="0" fillId="0" borderId="0" xfId="0" applyNumberFormat="1"/>
    <xf numFmtId="3" fontId="15" fillId="2" borderId="0" xfId="0" applyNumberFormat="1" applyFont="1" applyFill="1"/>
    <xf numFmtId="3" fontId="15" fillId="0" borderId="0" xfId="0" applyNumberFormat="1" applyFont="1"/>
    <xf numFmtId="3" fontId="0" fillId="0" borderId="0" xfId="0" applyNumberFormat="1" applyFont="1"/>
    <xf numFmtId="0" fontId="15" fillId="2" borderId="0" xfId="0" applyFont="1" applyFill="1"/>
    <xf numFmtId="0" fontId="15" fillId="0" borderId="0" xfId="0" applyFont="1"/>
    <xf numFmtId="0" fontId="8" fillId="2" borderId="10" xfId="0" applyFont="1" applyFill="1" applyBorder="1"/>
    <xf numFmtId="0" fontId="8" fillId="0" borderId="10" xfId="0" applyFont="1" applyBorder="1"/>
    <xf numFmtId="1" fontId="0" fillId="0" borderId="0" xfId="0" applyNumberFormat="1"/>
    <xf numFmtId="0" fontId="15" fillId="2" borderId="3" xfId="0" applyFont="1" applyFill="1" applyBorder="1"/>
    <xf numFmtId="0" fontId="15" fillId="0" borderId="3" xfId="0" applyFont="1" applyBorder="1"/>
    <xf numFmtId="0" fontId="15" fillId="2" borderId="6" xfId="0" applyFont="1" applyFill="1" applyBorder="1"/>
    <xf numFmtId="0" fontId="15" fillId="0" borderId="6" xfId="0" applyFont="1" applyBorder="1"/>
    <xf numFmtId="0" fontId="15" fillId="2" borderId="0" xfId="0" applyFont="1" applyFill="1" applyBorder="1"/>
    <xf numFmtId="0" fontId="15" fillId="0" borderId="0" xfId="0" applyFont="1" applyBorder="1"/>
    <xf numFmtId="9" fontId="15" fillId="0" borderId="3" xfId="0" applyNumberFormat="1" applyFont="1" applyBorder="1"/>
    <xf numFmtId="9" fontId="15" fillId="0" borderId="6" xfId="0" applyNumberFormat="1" applyFont="1" applyBorder="1"/>
    <xf numFmtId="9" fontId="15" fillId="0" borderId="0" xfId="0" applyNumberFormat="1" applyFont="1" applyBorder="1"/>
    <xf numFmtId="3" fontId="0" fillId="2" borderId="11" xfId="0" applyNumberFormat="1" applyFill="1" applyBorder="1"/>
    <xf numFmtId="3" fontId="0" fillId="0" borderId="1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7</xdr:row>
      <xdr:rowOff>118110</xdr:rowOff>
    </xdr:from>
    <xdr:to>
      <xdr:col>8</xdr:col>
      <xdr:colOff>554563</xdr:colOff>
      <xdr:row>18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7B1C4-2025-9604-5B97-D578D8DFA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87830"/>
          <a:ext cx="6719143" cy="204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57150</xdr:rowOff>
    </xdr:from>
    <xdr:to>
      <xdr:col>16</xdr:col>
      <xdr:colOff>0</xdr:colOff>
      <xdr:row>83</xdr:row>
      <xdr:rowOff>53340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F231A44-38F8-7BFF-254D-B1694DB8CA7D}"/>
            </a:ext>
          </a:extLst>
        </xdr:cNvPr>
        <xdr:cNvCxnSpPr/>
      </xdr:nvCxnSpPr>
      <xdr:spPr>
        <a:xfrm>
          <a:off x="11574780" y="323850"/>
          <a:ext cx="0" cy="1485519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</xdr:row>
      <xdr:rowOff>0</xdr:rowOff>
    </xdr:from>
    <xdr:to>
      <xdr:col>27</xdr:col>
      <xdr:colOff>0</xdr:colOff>
      <xdr:row>82</xdr:row>
      <xdr:rowOff>186690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6F29BD2-9CAA-4121-81E1-F6DCECEF112C}"/>
            </a:ext>
          </a:extLst>
        </xdr:cNvPr>
        <xdr:cNvCxnSpPr/>
      </xdr:nvCxnSpPr>
      <xdr:spPr>
        <a:xfrm>
          <a:off x="18280380" y="266700"/>
          <a:ext cx="0" cy="1485519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56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8.5703125" customWidth="1"/>
    <col min="4" max="4" width="26.85546875" bestFit="1" customWidth="1"/>
    <col min="12" max="12" width="16.5703125" customWidth="1"/>
    <col min="13" max="13" width="9.140625" customWidth="1"/>
  </cols>
  <sheetData>
    <row r="1" spans="2:12" ht="21" x14ac:dyDescent="0.35">
      <c r="B1" s="9" t="s">
        <v>18</v>
      </c>
      <c r="K1" s="11" t="s">
        <v>25</v>
      </c>
      <c r="L1" s="11"/>
    </row>
    <row r="2" spans="2:12" ht="22.5" x14ac:dyDescent="0.25">
      <c r="B2" s="12" t="s">
        <v>26</v>
      </c>
      <c r="C2" s="12"/>
      <c r="D2" s="12"/>
      <c r="E2" s="12"/>
      <c r="F2" s="12"/>
      <c r="G2" s="12"/>
      <c r="H2" s="12"/>
      <c r="I2" s="12"/>
      <c r="K2" s="1" t="s">
        <v>0</v>
      </c>
      <c r="L2" s="4">
        <v>236.2</v>
      </c>
    </row>
    <row r="3" spans="2:12" x14ac:dyDescent="0.25">
      <c r="K3" s="1" t="s">
        <v>1</v>
      </c>
      <c r="L3" s="2">
        <v>289.48533800000001</v>
      </c>
    </row>
    <row r="4" spans="2:12" ht="15.75" x14ac:dyDescent="0.25">
      <c r="B4" s="17" t="s">
        <v>53</v>
      </c>
      <c r="C4" s="18"/>
      <c r="D4" s="18"/>
      <c r="E4" s="18"/>
      <c r="F4" s="18"/>
      <c r="G4" s="18"/>
      <c r="H4" s="18"/>
      <c r="I4" s="19"/>
      <c r="K4" s="1" t="s">
        <v>2</v>
      </c>
      <c r="L4" s="2">
        <f>L3*L2</f>
        <v>68376.436835600005</v>
      </c>
    </row>
    <row r="5" spans="2:12" ht="15.75" x14ac:dyDescent="0.25">
      <c r="B5" s="20" t="s">
        <v>54</v>
      </c>
      <c r="C5" s="21"/>
      <c r="D5" s="21"/>
      <c r="E5" s="21"/>
      <c r="F5" s="21"/>
      <c r="G5" s="21"/>
      <c r="H5" s="21"/>
      <c r="I5" s="22"/>
      <c r="K5" s="1" t="s">
        <v>3</v>
      </c>
      <c r="L5" s="2">
        <v>338</v>
      </c>
    </row>
    <row r="6" spans="2:12" x14ac:dyDescent="0.25">
      <c r="K6" s="1" t="s">
        <v>4</v>
      </c>
      <c r="L6" s="2">
        <f>553+11320+887</f>
        <v>12760</v>
      </c>
    </row>
    <row r="7" spans="2:12" ht="18.75" x14ac:dyDescent="0.3">
      <c r="B7" s="14"/>
      <c r="D7" s="16" t="s">
        <v>55</v>
      </c>
      <c r="E7" s="16"/>
      <c r="F7" s="16"/>
      <c r="K7" s="1" t="s">
        <v>5</v>
      </c>
      <c r="L7" s="2">
        <f>L4-L5+L6</f>
        <v>80798.436835600005</v>
      </c>
    </row>
    <row r="8" spans="2:12" ht="15.75" x14ac:dyDescent="0.25">
      <c r="B8" s="14"/>
      <c r="K8" s="1" t="s">
        <v>6</v>
      </c>
      <c r="L8" s="2">
        <f>L5-L6</f>
        <v>-12422</v>
      </c>
    </row>
    <row r="9" spans="2:12" ht="15.75" x14ac:dyDescent="0.25">
      <c r="B9" s="14"/>
      <c r="K9" s="1"/>
      <c r="L9" s="1"/>
    </row>
    <row r="10" spans="2:12" ht="15.75" x14ac:dyDescent="0.25">
      <c r="B10" s="14"/>
      <c r="K10" s="1" t="s">
        <v>7</v>
      </c>
      <c r="L10" s="1" t="s">
        <v>27</v>
      </c>
    </row>
    <row r="11" spans="2:12" ht="15.75" x14ac:dyDescent="0.25">
      <c r="B11" s="15"/>
    </row>
    <row r="12" spans="2:12" ht="15.75" x14ac:dyDescent="0.25">
      <c r="B12" s="15"/>
    </row>
    <row r="16" spans="2:12" x14ac:dyDescent="0.25">
      <c r="F16" s="5" t="s">
        <v>17</v>
      </c>
    </row>
    <row r="20" spans="3:5" ht="15.75" x14ac:dyDescent="0.25">
      <c r="C20" s="13" t="s">
        <v>28</v>
      </c>
    </row>
    <row r="21" spans="3:5" x14ac:dyDescent="0.25">
      <c r="C21" s="1" t="s">
        <v>29</v>
      </c>
      <c r="D21" s="1" t="s">
        <v>30</v>
      </c>
      <c r="E21" s="1" t="s">
        <v>31</v>
      </c>
    </row>
    <row r="22" spans="3:5" x14ac:dyDescent="0.25">
      <c r="C22" s="1" t="s">
        <v>27</v>
      </c>
      <c r="D22" s="1" t="s">
        <v>52</v>
      </c>
      <c r="E22" s="1">
        <v>58</v>
      </c>
    </row>
    <row r="23" spans="3:5" x14ac:dyDescent="0.25">
      <c r="C23" s="1" t="s">
        <v>32</v>
      </c>
      <c r="D23" s="1" t="s">
        <v>51</v>
      </c>
      <c r="E23" s="1">
        <v>59</v>
      </c>
    </row>
    <row r="24" spans="3:5" x14ac:dyDescent="0.25">
      <c r="C24" s="1" t="s">
        <v>33</v>
      </c>
      <c r="D24" s="1" t="s">
        <v>50</v>
      </c>
      <c r="E24" s="1">
        <v>48</v>
      </c>
    </row>
    <row r="25" spans="3:5" x14ac:dyDescent="0.25">
      <c r="C25" s="1" t="s">
        <v>34</v>
      </c>
      <c r="D25" s="1" t="s">
        <v>44</v>
      </c>
      <c r="E25" s="1">
        <v>63</v>
      </c>
    </row>
    <row r="26" spans="3:5" x14ac:dyDescent="0.25">
      <c r="C26" s="1" t="s">
        <v>35</v>
      </c>
      <c r="D26" s="1" t="s">
        <v>42</v>
      </c>
      <c r="E26" s="1">
        <v>62</v>
      </c>
    </row>
    <row r="27" spans="3:5" x14ac:dyDescent="0.25">
      <c r="C27" s="1" t="s">
        <v>36</v>
      </c>
      <c r="D27" s="1" t="s">
        <v>43</v>
      </c>
      <c r="E27" s="1">
        <v>60</v>
      </c>
    </row>
    <row r="28" spans="3:5" x14ac:dyDescent="0.25">
      <c r="C28" s="1" t="s">
        <v>37</v>
      </c>
      <c r="D28" s="1" t="s">
        <v>49</v>
      </c>
      <c r="E28" s="1">
        <v>55</v>
      </c>
    </row>
    <row r="29" spans="3:5" x14ac:dyDescent="0.25">
      <c r="C29" s="1" t="s">
        <v>38</v>
      </c>
      <c r="D29" s="1" t="s">
        <v>45</v>
      </c>
      <c r="E29" s="1">
        <v>63</v>
      </c>
    </row>
    <row r="30" spans="3:5" x14ac:dyDescent="0.25">
      <c r="C30" s="1" t="s">
        <v>39</v>
      </c>
      <c r="D30" s="1" t="s">
        <v>46</v>
      </c>
      <c r="E30" s="1">
        <v>52</v>
      </c>
    </row>
    <row r="31" spans="3:5" x14ac:dyDescent="0.25">
      <c r="C31" s="1" t="s">
        <v>40</v>
      </c>
      <c r="D31" s="1" t="s">
        <v>47</v>
      </c>
      <c r="E31" s="1">
        <v>64</v>
      </c>
    </row>
    <row r="32" spans="3:5" x14ac:dyDescent="0.25">
      <c r="C32" s="1" t="s">
        <v>41</v>
      </c>
      <c r="D32" s="1" t="s">
        <v>48</v>
      </c>
      <c r="E32" s="1">
        <v>52</v>
      </c>
    </row>
    <row r="34" spans="2:9" ht="15.75" x14ac:dyDescent="0.25">
      <c r="B34" s="13" t="s">
        <v>65</v>
      </c>
    </row>
    <row r="35" spans="2:9" ht="15.75" x14ac:dyDescent="0.25">
      <c r="B35" s="17" t="s">
        <v>61</v>
      </c>
      <c r="C35" s="23"/>
      <c r="D35" s="23"/>
      <c r="E35" s="23"/>
      <c r="F35" s="18"/>
      <c r="G35" s="18"/>
      <c r="H35" s="18"/>
      <c r="I35" s="19"/>
    </row>
    <row r="36" spans="2:9" ht="15.75" x14ac:dyDescent="0.25">
      <c r="B36" s="24" t="s">
        <v>56</v>
      </c>
      <c r="C36" s="25"/>
      <c r="D36" s="25"/>
      <c r="E36" s="25"/>
      <c r="F36" s="26"/>
      <c r="G36" s="26"/>
      <c r="H36" s="26"/>
      <c r="I36" s="27"/>
    </row>
    <row r="37" spans="2:9" ht="15.75" x14ac:dyDescent="0.25">
      <c r="B37" s="28" t="s">
        <v>57</v>
      </c>
      <c r="C37" s="25"/>
      <c r="D37" s="25"/>
      <c r="E37" s="25"/>
      <c r="F37" s="26"/>
      <c r="G37" s="26"/>
      <c r="H37" s="26"/>
      <c r="I37" s="27"/>
    </row>
    <row r="38" spans="2:9" ht="15.75" x14ac:dyDescent="0.25">
      <c r="B38" s="28" t="s">
        <v>58</v>
      </c>
      <c r="C38" s="25"/>
      <c r="D38" s="25"/>
      <c r="E38" s="25"/>
      <c r="F38" s="26"/>
      <c r="G38" s="26"/>
      <c r="H38" s="26"/>
      <c r="I38" s="27"/>
    </row>
    <row r="39" spans="2:9" ht="15.75" x14ac:dyDescent="0.25">
      <c r="B39" s="28" t="s">
        <v>59</v>
      </c>
      <c r="C39" s="25"/>
      <c r="D39" s="25"/>
      <c r="E39" s="25"/>
      <c r="F39" s="26"/>
      <c r="G39" s="26"/>
      <c r="H39" s="26"/>
      <c r="I39" s="27"/>
    </row>
    <row r="40" spans="2:9" ht="15.75" x14ac:dyDescent="0.25">
      <c r="B40" s="29" t="s">
        <v>60</v>
      </c>
      <c r="C40" s="30"/>
      <c r="D40" s="30"/>
      <c r="E40" s="30"/>
      <c r="F40" s="21"/>
      <c r="G40" s="21"/>
      <c r="H40" s="21"/>
      <c r="I40" s="22"/>
    </row>
    <row r="42" spans="2:9" x14ac:dyDescent="0.25">
      <c r="B42" s="31" t="s">
        <v>62</v>
      </c>
      <c r="C42" s="18"/>
      <c r="D42" s="18"/>
      <c r="E42" s="18"/>
      <c r="F42" s="18"/>
      <c r="G42" s="18"/>
      <c r="H42" s="18"/>
      <c r="I42" s="19"/>
    </row>
    <row r="43" spans="2:9" x14ac:dyDescent="0.25">
      <c r="B43" s="32" t="s">
        <v>63</v>
      </c>
      <c r="C43" s="26"/>
      <c r="D43" s="26"/>
      <c r="E43" s="26"/>
      <c r="F43" s="26"/>
      <c r="G43" s="26"/>
      <c r="H43" s="26"/>
      <c r="I43" s="27"/>
    </row>
    <row r="44" spans="2:9" x14ac:dyDescent="0.25">
      <c r="B44" s="33" t="s">
        <v>64</v>
      </c>
      <c r="C44" s="21"/>
      <c r="D44" s="21"/>
      <c r="E44" s="21"/>
      <c r="F44" s="21"/>
      <c r="G44" s="21"/>
      <c r="H44" s="21"/>
      <c r="I44" s="22"/>
    </row>
    <row r="46" spans="2:9" x14ac:dyDescent="0.25">
      <c r="B46" s="34" t="s">
        <v>66</v>
      </c>
      <c r="C46" s="18"/>
      <c r="D46" s="18"/>
      <c r="E46" s="18"/>
      <c r="F46" s="18"/>
      <c r="G46" s="18"/>
      <c r="H46" s="18"/>
      <c r="I46" s="19"/>
    </row>
    <row r="47" spans="2:9" x14ac:dyDescent="0.25">
      <c r="B47" s="35" t="s">
        <v>67</v>
      </c>
      <c r="C47" s="25"/>
      <c r="D47" s="26"/>
      <c r="E47" s="26"/>
      <c r="F47" s="26"/>
      <c r="G47" s="26"/>
      <c r="H47" s="26"/>
      <c r="I47" s="27"/>
    </row>
    <row r="48" spans="2:9" x14ac:dyDescent="0.25">
      <c r="B48" s="35" t="s">
        <v>68</v>
      </c>
      <c r="C48" s="25"/>
      <c r="D48" s="26"/>
      <c r="E48" s="26"/>
      <c r="F48" s="26"/>
      <c r="G48" s="26"/>
      <c r="H48" s="26"/>
      <c r="I48" s="27"/>
    </row>
    <row r="49" spans="2:9" x14ac:dyDescent="0.25">
      <c r="B49" s="35" t="s">
        <v>69</v>
      </c>
      <c r="C49" s="25"/>
      <c r="D49" s="26"/>
      <c r="E49" s="26"/>
      <c r="F49" s="26"/>
      <c r="G49" s="26"/>
      <c r="H49" s="26"/>
      <c r="I49" s="27"/>
    </row>
    <row r="50" spans="2:9" x14ac:dyDescent="0.25">
      <c r="B50" s="36" t="s">
        <v>70</v>
      </c>
      <c r="C50" s="30"/>
      <c r="D50" s="21"/>
      <c r="E50" s="21"/>
      <c r="F50" s="21"/>
      <c r="G50" s="21"/>
      <c r="H50" s="21"/>
      <c r="I50" s="22"/>
    </row>
    <row r="52" spans="2:9" x14ac:dyDescent="0.25">
      <c r="B52" s="37" t="s">
        <v>71</v>
      </c>
      <c r="C52" s="18"/>
      <c r="D52" s="18"/>
      <c r="E52" s="18"/>
      <c r="F52" s="18"/>
      <c r="G52" s="18"/>
      <c r="H52" s="18"/>
      <c r="I52" s="19"/>
    </row>
    <row r="53" spans="2:9" x14ac:dyDescent="0.25">
      <c r="B53" s="35" t="s">
        <v>72</v>
      </c>
      <c r="C53" s="26"/>
      <c r="D53" s="26"/>
      <c r="E53" s="26"/>
      <c r="F53" s="26"/>
      <c r="G53" s="26"/>
      <c r="H53" s="26"/>
      <c r="I53" s="27"/>
    </row>
    <row r="54" spans="2:9" x14ac:dyDescent="0.25">
      <c r="B54" s="35"/>
      <c r="C54" s="26"/>
      <c r="D54" s="26"/>
      <c r="E54" s="26"/>
      <c r="F54" s="26"/>
      <c r="G54" s="26"/>
      <c r="H54" s="26"/>
      <c r="I54" s="27"/>
    </row>
    <row r="55" spans="2:9" x14ac:dyDescent="0.25">
      <c r="B55" s="35" t="s">
        <v>73</v>
      </c>
      <c r="C55" s="26"/>
      <c r="D55" s="26"/>
      <c r="E55" s="26"/>
      <c r="F55" s="26"/>
      <c r="G55" s="26"/>
      <c r="H55" s="26"/>
      <c r="I55" s="27"/>
    </row>
    <row r="56" spans="2:9" x14ac:dyDescent="0.25">
      <c r="B56" s="36" t="s">
        <v>74</v>
      </c>
      <c r="C56" s="21"/>
      <c r="D56" s="21"/>
      <c r="E56" s="21"/>
      <c r="F56" s="21"/>
      <c r="G56" s="21"/>
      <c r="H56" s="21"/>
      <c r="I56" s="22"/>
    </row>
  </sheetData>
  <mergeCells count="3">
    <mergeCell ref="K1:L1"/>
    <mergeCell ref="B2:I2"/>
    <mergeCell ref="D7:F7"/>
  </mergeCells>
  <hyperlinks>
    <hyperlink ref="B1" location="Model!A1" display="Model" xr:uid="{191EB341-8C2F-4D17-8524-64F231C50EB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T69"/>
  <sheetViews>
    <sheetView tabSelected="1" workbookViewId="0">
      <pane xSplit="1" ySplit="2" topLeftCell="B25" activePane="bottomRight" state="frozen"/>
      <selection pane="topRight" activeCell="C1" sqref="C1"/>
      <selection pane="bottomLeft" activeCell="A3" sqref="A3"/>
      <selection pane="bottomRight" activeCell="Z38" sqref="Z38"/>
    </sheetView>
  </sheetViews>
  <sheetFormatPr defaultRowHeight="15" x14ac:dyDescent="0.25"/>
  <cols>
    <col min="1" max="1" width="34.5703125" style="7" customWidth="1"/>
    <col min="16" max="16" width="9.140625" customWidth="1"/>
    <col min="19" max="19" width="9.140625" customWidth="1"/>
    <col min="27" max="27" width="9.140625" customWidth="1"/>
  </cols>
  <sheetData>
    <row r="1" spans="1:46" s="7" customFormat="1" ht="21" x14ac:dyDescent="0.35">
      <c r="A1" s="8" t="s">
        <v>16</v>
      </c>
    </row>
    <row r="2" spans="1:46" s="10" customFormat="1" x14ac:dyDescent="0.25">
      <c r="C2" s="10" t="s">
        <v>23</v>
      </c>
      <c r="D2" s="10" t="s">
        <v>24</v>
      </c>
      <c r="E2" s="10" t="s">
        <v>19</v>
      </c>
      <c r="F2" s="10" t="s">
        <v>20</v>
      </c>
      <c r="G2" s="10" t="s">
        <v>21</v>
      </c>
      <c r="H2" s="10" t="s">
        <v>22</v>
      </c>
      <c r="I2" s="10" t="s">
        <v>14</v>
      </c>
      <c r="J2" s="10" t="s">
        <v>15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8</v>
      </c>
      <c r="P2" s="10" t="s">
        <v>9</v>
      </c>
      <c r="Q2" s="10" t="s">
        <v>98</v>
      </c>
      <c r="R2" s="10" t="s">
        <v>99</v>
      </c>
      <c r="S2" s="10" t="s">
        <v>100</v>
      </c>
      <c r="T2" s="10" t="s">
        <v>101</v>
      </c>
      <c r="W2" s="10">
        <v>2019</v>
      </c>
      <c r="X2" s="10">
        <v>2020</v>
      </c>
      <c r="Y2" s="10">
        <v>2021</v>
      </c>
      <c r="Z2" s="10">
        <v>2022</v>
      </c>
      <c r="AA2" s="10">
        <v>2023</v>
      </c>
      <c r="AB2" s="10">
        <v>2024</v>
      </c>
      <c r="AC2" s="10">
        <v>2025</v>
      </c>
      <c r="AD2" s="10">
        <v>2026</v>
      </c>
      <c r="AE2" s="10">
        <v>2027</v>
      </c>
      <c r="AF2" s="10">
        <v>2028</v>
      </c>
      <c r="AG2" s="10">
        <v>2029</v>
      </c>
      <c r="AH2" s="10">
        <v>2030</v>
      </c>
      <c r="AI2" s="10">
        <v>2031</v>
      </c>
      <c r="AJ2" s="10">
        <v>2032</v>
      </c>
      <c r="AK2" s="10">
        <v>2033</v>
      </c>
      <c r="AL2" s="10">
        <v>2034</v>
      </c>
      <c r="AM2" s="10">
        <v>2035</v>
      </c>
      <c r="AN2" s="10">
        <v>2036</v>
      </c>
      <c r="AO2" s="10">
        <v>2037</v>
      </c>
      <c r="AP2" s="10">
        <v>2038</v>
      </c>
      <c r="AQ2" s="10">
        <v>2039</v>
      </c>
      <c r="AR2" s="10">
        <v>2040</v>
      </c>
      <c r="AS2" s="10">
        <v>2041</v>
      </c>
      <c r="AT2" s="10">
        <v>2042</v>
      </c>
    </row>
    <row r="3" spans="1:46" s="3" customFormat="1" x14ac:dyDescent="0.25">
      <c r="A3" s="6" t="s">
        <v>75</v>
      </c>
      <c r="D3" s="3">
        <v>102</v>
      </c>
      <c r="E3" s="3">
        <v>106</v>
      </c>
      <c r="F3" s="3">
        <v>156</v>
      </c>
      <c r="G3" s="3">
        <v>190</v>
      </c>
      <c r="H3" s="3">
        <v>217</v>
      </c>
      <c r="I3" s="3">
        <v>213</v>
      </c>
      <c r="J3" s="3">
        <v>269</v>
      </c>
      <c r="K3" s="3">
        <v>275</v>
      </c>
      <c r="L3" s="3">
        <v>287</v>
      </c>
      <c r="M3" s="3">
        <v>293</v>
      </c>
      <c r="N3" s="3">
        <v>318</v>
      </c>
      <c r="O3" s="3">
        <v>306</v>
      </c>
      <c r="P3" s="3">
        <v>321</v>
      </c>
      <c r="Y3" s="3">
        <f>SUM(E3:H3)</f>
        <v>669</v>
      </c>
      <c r="Z3" s="3">
        <v>1044</v>
      </c>
      <c r="AA3" s="3">
        <v>1238</v>
      </c>
    </row>
    <row r="4" spans="1:46" s="3" customFormat="1" x14ac:dyDescent="0.25">
      <c r="A4" s="6" t="s">
        <v>76</v>
      </c>
      <c r="D4" s="3">
        <v>277</v>
      </c>
      <c r="E4" s="3">
        <v>306</v>
      </c>
      <c r="F4" s="3">
        <v>431</v>
      </c>
      <c r="G4" s="3">
        <v>533</v>
      </c>
      <c r="H4" s="3">
        <v>520</v>
      </c>
      <c r="I4" s="3">
        <v>500</v>
      </c>
      <c r="J4" s="3">
        <v>669</v>
      </c>
      <c r="K4" s="3">
        <v>678</v>
      </c>
      <c r="L4" s="3">
        <v>658</v>
      </c>
      <c r="M4" s="3">
        <v>639</v>
      </c>
      <c r="N4" s="3">
        <v>739</v>
      </c>
      <c r="O4" s="3">
        <v>748</v>
      </c>
      <c r="P4" s="3">
        <v>705</v>
      </c>
      <c r="Y4" s="3">
        <f t="shared" ref="Y4:Y10" si="0">SUM(E4:H4)</f>
        <v>1790</v>
      </c>
      <c r="Z4" s="3">
        <v>2505</v>
      </c>
      <c r="AA4" s="3">
        <v>2831</v>
      </c>
    </row>
    <row r="5" spans="1:46" s="3" customFormat="1" x14ac:dyDescent="0.25">
      <c r="A5" s="6" t="s">
        <v>77</v>
      </c>
      <c r="D5" s="3">
        <v>44</v>
      </c>
      <c r="E5" s="3">
        <v>33</v>
      </c>
      <c r="F5" s="3">
        <v>55</v>
      </c>
      <c r="G5" s="3">
        <v>53</v>
      </c>
      <c r="H5" s="3">
        <v>94</v>
      </c>
      <c r="I5" s="3">
        <v>102</v>
      </c>
      <c r="J5" s="3">
        <v>135</v>
      </c>
      <c r="K5" s="3">
        <v>106</v>
      </c>
      <c r="L5" s="3">
        <v>186</v>
      </c>
      <c r="M5" s="3">
        <v>201</v>
      </c>
      <c r="N5" s="3">
        <v>193</v>
      </c>
      <c r="O5" s="3">
        <v>143</v>
      </c>
      <c r="P5" s="3">
        <v>218</v>
      </c>
      <c r="Y5" s="3">
        <f t="shared" si="0"/>
        <v>235</v>
      </c>
      <c r="Z5" s="3">
        <v>529</v>
      </c>
      <c r="AA5" s="3">
        <v>755</v>
      </c>
    </row>
    <row r="6" spans="1:46" s="42" customFormat="1" x14ac:dyDescent="0.25">
      <c r="A6" s="41" t="s">
        <v>78</v>
      </c>
      <c r="D6" s="42">
        <f>SUM(D3:D5)</f>
        <v>423</v>
      </c>
      <c r="E6" s="42">
        <f>SUM(E3:E5)</f>
        <v>445</v>
      </c>
      <c r="F6" s="42">
        <f>SUM(F3:F5)</f>
        <v>642</v>
      </c>
      <c r="G6" s="42">
        <f>SUM(G3:G5)</f>
        <v>776</v>
      </c>
      <c r="H6" s="42">
        <f>SUM(H3:H5)</f>
        <v>831</v>
      </c>
      <c r="I6" s="42">
        <f>SUM(I3:I5)</f>
        <v>815</v>
      </c>
      <c r="J6" s="42">
        <f>SUM(J3:J5)</f>
        <v>1073</v>
      </c>
      <c r="K6" s="42">
        <f>SUM(K3:K5)</f>
        <v>1059</v>
      </c>
      <c r="L6" s="42">
        <f>SUM(L3:L5)</f>
        <v>1131</v>
      </c>
      <c r="M6" s="42">
        <f>SUM(M3:M5)</f>
        <v>1133</v>
      </c>
      <c r="N6" s="42">
        <f>SUM(N3:N5)</f>
        <v>1250</v>
      </c>
      <c r="O6" s="42">
        <f>SUM(O3:O5)</f>
        <v>1197</v>
      </c>
      <c r="P6" s="42">
        <f>SUM(P3:P5)</f>
        <v>1244</v>
      </c>
      <c r="Y6" s="42">
        <f>SUM(Y3:Y5)</f>
        <v>2694</v>
      </c>
      <c r="Z6" s="42">
        <f>SUM(Z3:Z5)</f>
        <v>4078</v>
      </c>
      <c r="AA6" s="42">
        <f>SUM(AA3:AA5)</f>
        <v>4824</v>
      </c>
    </row>
    <row r="7" spans="1:46" s="3" customFormat="1" x14ac:dyDescent="0.25">
      <c r="A7" s="6" t="s">
        <v>79</v>
      </c>
      <c r="D7" s="3">
        <v>38</v>
      </c>
      <c r="E7" s="3">
        <v>17</v>
      </c>
      <c r="F7" s="3">
        <v>18</v>
      </c>
      <c r="G7" s="3">
        <v>21</v>
      </c>
      <c r="H7" s="3">
        <v>19</v>
      </c>
      <c r="I7" s="3">
        <v>24</v>
      </c>
      <c r="J7" s="3">
        <v>19</v>
      </c>
      <c r="K7" s="3">
        <v>22</v>
      </c>
      <c r="L7" s="3">
        <v>24</v>
      </c>
      <c r="M7" s="3">
        <v>21</v>
      </c>
      <c r="N7" s="3">
        <v>22</v>
      </c>
      <c r="O7" s="3">
        <v>23</v>
      </c>
      <c r="P7" s="3">
        <v>22</v>
      </c>
      <c r="Y7" s="3">
        <f t="shared" si="0"/>
        <v>75</v>
      </c>
      <c r="Z7" s="3">
        <v>89</v>
      </c>
      <c r="AA7" s="3">
        <v>88</v>
      </c>
    </row>
    <row r="8" spans="1:46" s="42" customFormat="1" x14ac:dyDescent="0.25">
      <c r="A8" s="41" t="s">
        <v>80</v>
      </c>
      <c r="D8" s="42">
        <f>D6-D7</f>
        <v>385</v>
      </c>
      <c r="E8" s="42">
        <f>E6-E7</f>
        <v>428</v>
      </c>
      <c r="F8" s="42">
        <f>F6-F7</f>
        <v>624</v>
      </c>
      <c r="G8" s="42">
        <f>G6-G7</f>
        <v>755</v>
      </c>
      <c r="H8" s="42">
        <f>H6-H7</f>
        <v>812</v>
      </c>
      <c r="I8" s="42">
        <f>I6-I7</f>
        <v>791</v>
      </c>
      <c r="J8" s="42">
        <f>J6-J7</f>
        <v>1054</v>
      </c>
      <c r="K8" s="42">
        <f>K6-K7</f>
        <v>1037</v>
      </c>
      <c r="L8" s="42">
        <f>L6-L7</f>
        <v>1107</v>
      </c>
      <c r="M8" s="42">
        <f>M6-M7</f>
        <v>1112</v>
      </c>
      <c r="N8" s="42">
        <f>N6-N7</f>
        <v>1228</v>
      </c>
      <c r="O8" s="42">
        <f>O6-O7</f>
        <v>1174</v>
      </c>
      <c r="P8" s="42">
        <f>P6-P7</f>
        <v>1222</v>
      </c>
      <c r="Y8" s="42">
        <f>Y6-Y7</f>
        <v>2619</v>
      </c>
      <c r="Z8" s="42">
        <f>Z6-Z7</f>
        <v>3989</v>
      </c>
      <c r="AA8" s="42">
        <f>AA6-AA7</f>
        <v>4736</v>
      </c>
    </row>
    <row r="9" spans="1:46" s="3" customFormat="1" x14ac:dyDescent="0.25">
      <c r="A9" s="6" t="s">
        <v>81</v>
      </c>
      <c r="D9" s="3">
        <v>123</v>
      </c>
      <c r="E9" s="3">
        <v>108</v>
      </c>
      <c r="F9" s="3">
        <v>187</v>
      </c>
      <c r="G9" s="3">
        <v>241</v>
      </c>
      <c r="H9" s="3">
        <v>260</v>
      </c>
      <c r="I9" s="3">
        <v>262</v>
      </c>
      <c r="J9" s="3">
        <v>364</v>
      </c>
      <c r="K9" s="3">
        <v>345</v>
      </c>
      <c r="L9" s="3">
        <v>396</v>
      </c>
      <c r="M9" s="3">
        <v>356</v>
      </c>
      <c r="N9" s="3">
        <v>390</v>
      </c>
      <c r="O9" s="3">
        <v>363</v>
      </c>
      <c r="P9" s="3">
        <v>455</v>
      </c>
      <c r="Y9" s="3">
        <f t="shared" si="0"/>
        <v>796</v>
      </c>
      <c r="Z9" s="3">
        <v>1367</v>
      </c>
      <c r="AA9" s="3">
        <v>1564</v>
      </c>
    </row>
    <row r="10" spans="1:46" s="3" customFormat="1" x14ac:dyDescent="0.25">
      <c r="A10" s="6" t="s">
        <v>82</v>
      </c>
      <c r="D10" s="3">
        <v>1664</v>
      </c>
      <c r="E10" s="3">
        <v>1780</v>
      </c>
      <c r="F10" s="3">
        <v>2338</v>
      </c>
      <c r="G10" s="3">
        <v>2950</v>
      </c>
      <c r="H10" s="3">
        <v>3374</v>
      </c>
      <c r="I10" s="3">
        <v>3146</v>
      </c>
      <c r="J10" s="3">
        <v>3920</v>
      </c>
      <c r="K10" s="3">
        <v>3931</v>
      </c>
      <c r="L10" s="3">
        <v>4420</v>
      </c>
      <c r="M10" s="3">
        <v>4147</v>
      </c>
      <c r="N10" s="3">
        <v>4457</v>
      </c>
      <c r="O10" s="3">
        <v>4391</v>
      </c>
      <c r="P10" s="3">
        <v>4418</v>
      </c>
      <c r="Y10" s="3">
        <f t="shared" si="0"/>
        <v>10442</v>
      </c>
      <c r="Z10" s="3">
        <v>15417</v>
      </c>
      <c r="AA10" s="3">
        <v>17413</v>
      </c>
    </row>
    <row r="11" spans="1:46" s="39" customFormat="1" x14ac:dyDescent="0.25">
      <c r="A11" s="38" t="s">
        <v>83</v>
      </c>
      <c r="D11" s="39">
        <f>SUM(D9:D10)+D8</f>
        <v>2172</v>
      </c>
      <c r="E11" s="39">
        <f>SUM(E9:E10)+E8</f>
        <v>2316</v>
      </c>
      <c r="F11" s="39">
        <f>SUM(F9:F10)+F8</f>
        <v>3149</v>
      </c>
      <c r="G11" s="39">
        <f>SUM(G9:G10)+G8</f>
        <v>3946</v>
      </c>
      <c r="H11" s="39">
        <f>SUM(H9:H10)+H8</f>
        <v>4446</v>
      </c>
      <c r="I11" s="39">
        <f>SUM(I9:I10)+I8</f>
        <v>4199</v>
      </c>
      <c r="J11" s="39">
        <f>SUM(J9:J10)+J8</f>
        <v>5338</v>
      </c>
      <c r="K11" s="39">
        <f>SUM(K9:K10)+K8</f>
        <v>5313</v>
      </c>
      <c r="L11" s="39">
        <f>SUM(L9:L10)+L8</f>
        <v>5923</v>
      </c>
      <c r="M11" s="39">
        <f>SUM(M9:M10)+M8</f>
        <v>5615</v>
      </c>
      <c r="N11" s="39">
        <f>SUM(N9:N10)+N8</f>
        <v>6075</v>
      </c>
      <c r="O11" s="39">
        <f>SUM(O9:O10)+O8</f>
        <v>5928</v>
      </c>
      <c r="P11" s="39">
        <f>SUM(P9:P10)+P8</f>
        <v>6095</v>
      </c>
      <c r="Y11" s="39">
        <f>SUM(Y9:Y10)+Y8</f>
        <v>13857</v>
      </c>
      <c r="Z11" s="39">
        <f>SUM(Z9:Z10)+Z8</f>
        <v>20773</v>
      </c>
      <c r="AA11" s="39">
        <f>SUM(AA9:AA10)+AA8</f>
        <v>23713</v>
      </c>
    </row>
    <row r="12" spans="1:46" s="3" customFormat="1" x14ac:dyDescent="0.25">
      <c r="A12" s="6" t="s">
        <v>84</v>
      </c>
      <c r="D12" s="3">
        <v>150</v>
      </c>
      <c r="E12" s="3">
        <v>135</v>
      </c>
      <c r="F12" s="3">
        <v>168</v>
      </c>
      <c r="G12" s="3">
        <v>204</v>
      </c>
      <c r="H12" s="3">
        <v>227</v>
      </c>
      <c r="I12" s="3">
        <v>197</v>
      </c>
      <c r="J12" s="3">
        <v>281</v>
      </c>
      <c r="K12" s="3">
        <v>301</v>
      </c>
      <c r="L12" s="3">
        <v>295</v>
      </c>
      <c r="M12" s="3">
        <v>281</v>
      </c>
      <c r="N12" s="3">
        <v>287</v>
      </c>
      <c r="O12" s="3">
        <v>293</v>
      </c>
      <c r="P12" s="3">
        <v>304</v>
      </c>
      <c r="Y12" s="3">
        <f t="shared" ref="Y12:Y16" si="1">SUM(E12:H12)</f>
        <v>734</v>
      </c>
      <c r="Z12" s="3">
        <v>1074</v>
      </c>
      <c r="AA12" s="3">
        <v>1165</v>
      </c>
    </row>
    <row r="13" spans="1:46" s="3" customFormat="1" x14ac:dyDescent="0.25">
      <c r="A13" s="6" t="s">
        <v>87</v>
      </c>
      <c r="D13" s="3">
        <v>71</v>
      </c>
      <c r="E13" s="3">
        <v>52</v>
      </c>
      <c r="F13" s="3">
        <v>50</v>
      </c>
      <c r="G13" s="3">
        <v>64</v>
      </c>
      <c r="H13" s="3">
        <v>54</v>
      </c>
      <c r="I13" s="3">
        <v>48</v>
      </c>
      <c r="J13" s="3">
        <v>49</v>
      </c>
      <c r="K13" s="3">
        <v>50</v>
      </c>
      <c r="L13" s="3">
        <v>46</v>
      </c>
      <c r="M13" s="3">
        <v>44</v>
      </c>
      <c r="N13" s="3">
        <v>48</v>
      </c>
      <c r="O13" s="3">
        <v>46</v>
      </c>
      <c r="P13" s="3">
        <v>51</v>
      </c>
      <c r="Y13" s="3">
        <f t="shared" si="1"/>
        <v>220</v>
      </c>
      <c r="Z13" s="3">
        <v>193</v>
      </c>
      <c r="AA13" s="3">
        <v>189</v>
      </c>
    </row>
    <row r="14" spans="1:46" s="3" customFormat="1" x14ac:dyDescent="0.25">
      <c r="A14" s="6" t="s">
        <v>86</v>
      </c>
      <c r="D14" s="3">
        <v>183</v>
      </c>
      <c r="E14" s="3">
        <v>211</v>
      </c>
      <c r="F14" s="3">
        <v>187</v>
      </c>
      <c r="G14" s="3">
        <v>212</v>
      </c>
      <c r="H14" s="3">
        <v>213</v>
      </c>
      <c r="I14" s="3">
        <v>208</v>
      </c>
      <c r="J14" s="3">
        <v>231</v>
      </c>
      <c r="K14" s="3">
        <v>216</v>
      </c>
      <c r="L14" s="3">
        <v>236</v>
      </c>
      <c r="M14" s="3">
        <v>202</v>
      </c>
      <c r="N14" s="3">
        <v>240</v>
      </c>
      <c r="O14" s="3">
        <v>239</v>
      </c>
      <c r="P14" s="3">
        <v>330</v>
      </c>
      <c r="Y14" s="3">
        <f t="shared" si="1"/>
        <v>823</v>
      </c>
      <c r="Z14" s="3">
        <v>891</v>
      </c>
      <c r="AA14" s="3">
        <v>1011</v>
      </c>
    </row>
    <row r="15" spans="1:46" s="3" customFormat="1" x14ac:dyDescent="0.25">
      <c r="A15" s="6" t="s">
        <v>85</v>
      </c>
      <c r="D15" s="3">
        <v>262</v>
      </c>
      <c r="E15" s="3">
        <v>1</v>
      </c>
      <c r="F15" s="3">
        <v>3</v>
      </c>
      <c r="G15" s="3">
        <v>4</v>
      </c>
      <c r="H15" s="3">
        <v>0</v>
      </c>
      <c r="I15" s="3">
        <v>9</v>
      </c>
      <c r="J15" s="3">
        <v>0</v>
      </c>
      <c r="K15" s="3">
        <v>2</v>
      </c>
      <c r="L15" s="3">
        <v>1</v>
      </c>
      <c r="M15" s="3">
        <v>1</v>
      </c>
      <c r="N15" s="3">
        <v>38</v>
      </c>
      <c r="O15" s="3">
        <v>13</v>
      </c>
      <c r="P15" s="3">
        <v>8</v>
      </c>
      <c r="Y15" s="3">
        <f t="shared" si="1"/>
        <v>8</v>
      </c>
      <c r="Z15" s="3">
        <v>12</v>
      </c>
      <c r="AA15" s="3">
        <v>60</v>
      </c>
    </row>
    <row r="16" spans="1:46" s="3" customFormat="1" x14ac:dyDescent="0.25">
      <c r="A16" s="6" t="s">
        <v>88</v>
      </c>
      <c r="D16" s="3">
        <v>1634</v>
      </c>
      <c r="E16" s="3">
        <v>1833</v>
      </c>
      <c r="F16" s="3">
        <v>2255</v>
      </c>
      <c r="G16" s="3">
        <v>2917</v>
      </c>
      <c r="H16" s="3">
        <v>3317</v>
      </c>
      <c r="I16" s="3">
        <v>3179</v>
      </c>
      <c r="J16" s="3">
        <v>3827</v>
      </c>
      <c r="K16" s="3">
        <v>3786</v>
      </c>
      <c r="L16" s="3">
        <v>4349</v>
      </c>
      <c r="M16" s="3">
        <v>4136</v>
      </c>
      <c r="N16" s="3">
        <v>4366</v>
      </c>
      <c r="O16" s="3">
        <v>4238</v>
      </c>
      <c r="P16" s="3">
        <v>4684</v>
      </c>
      <c r="Y16" s="3">
        <f t="shared" si="1"/>
        <v>10322</v>
      </c>
      <c r="Z16" s="3">
        <v>15141</v>
      </c>
      <c r="AA16" s="3">
        <v>17424</v>
      </c>
    </row>
    <row r="17" spans="1:27" s="42" customFormat="1" x14ac:dyDescent="0.25">
      <c r="A17" s="41" t="s">
        <v>89</v>
      </c>
      <c r="D17" s="42">
        <f>SUM(D12:D16)</f>
        <v>2300</v>
      </c>
      <c r="E17" s="42">
        <f>SUM(E12:E16)</f>
        <v>2232</v>
      </c>
      <c r="F17" s="42">
        <f>SUM(F12:F16)</f>
        <v>2663</v>
      </c>
      <c r="G17" s="42">
        <f>SUM(G12:G16)</f>
        <v>3401</v>
      </c>
      <c r="H17" s="42">
        <f>SUM(H12:H16)</f>
        <v>3811</v>
      </c>
      <c r="I17" s="42">
        <f>SUM(I12:I16)</f>
        <v>3641</v>
      </c>
      <c r="J17" s="42">
        <f>SUM(J12:J16)</f>
        <v>4388</v>
      </c>
      <c r="K17" s="42">
        <f>SUM(K12:K16)</f>
        <v>4355</v>
      </c>
      <c r="L17" s="42">
        <f>SUM(L12:L16)</f>
        <v>4927</v>
      </c>
      <c r="M17" s="42">
        <f>SUM(M12:M16)</f>
        <v>4664</v>
      </c>
      <c r="N17" s="42">
        <f>SUM(N12:N16)</f>
        <v>4979</v>
      </c>
      <c r="O17" s="42">
        <f>SUM(O12:O16)</f>
        <v>4829</v>
      </c>
      <c r="P17" s="42">
        <f>SUM(P12:P16)</f>
        <v>5377</v>
      </c>
      <c r="Y17" s="42">
        <f>SUM(Y12:Y16)</f>
        <v>12107</v>
      </c>
      <c r="Z17" s="42">
        <f>SUM(Z12:Z16)</f>
        <v>17311</v>
      </c>
      <c r="AA17" s="42">
        <f>SUM(AA12:AA16)</f>
        <v>19849</v>
      </c>
    </row>
    <row r="18" spans="1:27" s="39" customFormat="1" x14ac:dyDescent="0.25">
      <c r="A18" s="38" t="s">
        <v>102</v>
      </c>
      <c r="D18" s="39">
        <f>D11-D17</f>
        <v>-128</v>
      </c>
      <c r="E18" s="39">
        <f>E11-E17</f>
        <v>84</v>
      </c>
      <c r="F18" s="39">
        <f>F11-F17</f>
        <v>486</v>
      </c>
      <c r="G18" s="39">
        <f>G11-G17</f>
        <v>545</v>
      </c>
      <c r="H18" s="39">
        <f>H11-H17</f>
        <v>635</v>
      </c>
      <c r="I18" s="39">
        <f>I11-I17</f>
        <v>558</v>
      </c>
      <c r="J18" s="39">
        <f>J11-J17</f>
        <v>950</v>
      </c>
      <c r="K18" s="39">
        <f>K11-K17</f>
        <v>958</v>
      </c>
      <c r="L18" s="39">
        <f>L11-L17</f>
        <v>996</v>
      </c>
      <c r="M18" s="39">
        <f>M11-M17</f>
        <v>951</v>
      </c>
      <c r="N18" s="39">
        <f>N11-N17</f>
        <v>1096</v>
      </c>
      <c r="O18" s="39">
        <f>O11-O17</f>
        <v>1099</v>
      </c>
      <c r="P18" s="39">
        <f>P11-P17</f>
        <v>718</v>
      </c>
      <c r="Y18" s="39">
        <f>Y11-Y17</f>
        <v>1750</v>
      </c>
      <c r="Z18" s="39">
        <f>Z11-Z17</f>
        <v>3462</v>
      </c>
      <c r="AA18" s="39">
        <f>AA11-AA17</f>
        <v>3864</v>
      </c>
    </row>
    <row r="19" spans="1:27" x14ac:dyDescent="0.25">
      <c r="A19" s="7" t="s">
        <v>90</v>
      </c>
      <c r="D19" s="3">
        <v>6</v>
      </c>
      <c r="E19" s="3">
        <v>1</v>
      </c>
      <c r="F19" s="3">
        <v>5</v>
      </c>
      <c r="G19" s="3">
        <v>0</v>
      </c>
      <c r="H19" s="3">
        <v>4</v>
      </c>
      <c r="I19" s="3">
        <v>4</v>
      </c>
      <c r="J19" s="3">
        <v>2</v>
      </c>
      <c r="K19" s="3">
        <v>3</v>
      </c>
      <c r="L19" s="3">
        <v>2</v>
      </c>
      <c r="M19" s="3">
        <v>3</v>
      </c>
      <c r="N19" s="3">
        <v>2</v>
      </c>
      <c r="O19" s="3">
        <v>28</v>
      </c>
      <c r="P19" s="3">
        <v>7</v>
      </c>
      <c r="Y19" s="3">
        <f t="shared" ref="Y19:Y25" si="2">SUM(E19:H19)</f>
        <v>10</v>
      </c>
      <c r="Z19" s="3">
        <v>11</v>
      </c>
      <c r="AA19" s="3">
        <v>40</v>
      </c>
    </row>
    <row r="20" spans="1:27" x14ac:dyDescent="0.25">
      <c r="A20" s="7" t="s">
        <v>91</v>
      </c>
      <c r="D20" s="3">
        <v>0</v>
      </c>
      <c r="E20" s="3">
        <v>0</v>
      </c>
      <c r="F20" s="3">
        <v>0</v>
      </c>
      <c r="G20" s="3">
        <v>-164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/>
      <c r="P20" s="3">
        <v>0</v>
      </c>
      <c r="Y20" s="3">
        <f t="shared" si="2"/>
        <v>-164</v>
      </c>
      <c r="Z20" s="3">
        <v>0</v>
      </c>
      <c r="AA20" s="3">
        <v>0</v>
      </c>
    </row>
    <row r="21" spans="1:27" x14ac:dyDescent="0.25">
      <c r="A21" s="7" t="s">
        <v>92</v>
      </c>
      <c r="D21" s="3">
        <v>112</v>
      </c>
      <c r="E21" s="3">
        <v>107</v>
      </c>
      <c r="F21" s="3">
        <v>109</v>
      </c>
      <c r="G21" s="3">
        <v>-107</v>
      </c>
      <c r="H21" s="3">
        <v>97</v>
      </c>
      <c r="I21" s="3">
        <v>93</v>
      </c>
      <c r="J21" s="3">
        <v>95</v>
      </c>
      <c r="K21" s="3">
        <v>100</v>
      </c>
      <c r="L21" s="3">
        <v>115</v>
      </c>
      <c r="M21" s="3">
        <v>126</v>
      </c>
      <c r="N21" s="3">
        <v>140</v>
      </c>
      <c r="O21" s="3">
        <v>146</v>
      </c>
      <c r="P21" s="3">
        <v>153</v>
      </c>
      <c r="Y21" s="3">
        <f t="shared" si="2"/>
        <v>206</v>
      </c>
      <c r="Z21" s="3">
        <v>403</v>
      </c>
      <c r="AA21" s="3">
        <v>565</v>
      </c>
    </row>
    <row r="22" spans="1:27" x14ac:dyDescent="0.25">
      <c r="A22" s="7" t="s">
        <v>93</v>
      </c>
      <c r="D22" s="3">
        <v>7</v>
      </c>
      <c r="E22" s="3">
        <v>7</v>
      </c>
      <c r="F22" s="3">
        <v>7</v>
      </c>
      <c r="G22" s="3">
        <v>8</v>
      </c>
      <c r="H22" s="3">
        <v>6</v>
      </c>
      <c r="I22" s="3">
        <v>5</v>
      </c>
      <c r="J22" s="3">
        <v>6</v>
      </c>
      <c r="K22" s="3">
        <v>7</v>
      </c>
      <c r="L22" s="3">
        <v>8</v>
      </c>
      <c r="M22" s="3">
        <v>15</v>
      </c>
      <c r="N22" s="3">
        <v>-1</v>
      </c>
      <c r="O22" s="3">
        <v>7</v>
      </c>
      <c r="P22" s="3">
        <v>9</v>
      </c>
      <c r="Y22" s="3">
        <f t="shared" si="2"/>
        <v>28</v>
      </c>
      <c r="Z22" s="3">
        <v>26</v>
      </c>
      <c r="AA22" s="3">
        <v>30</v>
      </c>
    </row>
    <row r="23" spans="1:27" x14ac:dyDescent="0.25">
      <c r="A23" s="7" t="s">
        <v>94</v>
      </c>
      <c r="D23" s="3">
        <v>-87</v>
      </c>
      <c r="E23" s="3">
        <v>-12</v>
      </c>
      <c r="F23" s="3">
        <v>-8</v>
      </c>
      <c r="G23" s="3">
        <v>-4</v>
      </c>
      <c r="H23" s="3">
        <v>0</v>
      </c>
      <c r="I23" s="3">
        <v>2</v>
      </c>
      <c r="J23" s="3">
        <v>15</v>
      </c>
      <c r="K23" s="3">
        <v>1</v>
      </c>
      <c r="L23" s="3">
        <v>0</v>
      </c>
      <c r="M23" s="3">
        <v>1</v>
      </c>
      <c r="N23" s="3">
        <v>7</v>
      </c>
      <c r="O23" s="3">
        <v>1</v>
      </c>
      <c r="P23" s="3">
        <v>0</v>
      </c>
      <c r="Y23" s="3">
        <f t="shared" si="2"/>
        <v>-24</v>
      </c>
      <c r="Z23" s="3">
        <v>18</v>
      </c>
      <c r="AA23" s="3">
        <v>9</v>
      </c>
    </row>
    <row r="24" spans="1:27" s="45" customFormat="1" x14ac:dyDescent="0.25">
      <c r="A24" s="44" t="s">
        <v>95</v>
      </c>
      <c r="D24" s="42">
        <f t="shared" ref="D24" si="3">D18+D19-D20-D21+D22+D23</f>
        <v>-314</v>
      </c>
      <c r="E24" s="42">
        <f>E18+E19+E20-E21+E22+E23</f>
        <v>-27</v>
      </c>
      <c r="F24" s="42">
        <f>F18+F19+F20-F21+F22+F23</f>
        <v>381</v>
      </c>
      <c r="G24" s="42">
        <f>G18+G19+G20+G21+G22+G23</f>
        <v>278</v>
      </c>
      <c r="H24" s="42">
        <f t="shared" ref="G24:P24" si="4">H18+H19-H20-H21+H22+H23</f>
        <v>548</v>
      </c>
      <c r="I24" s="42">
        <f t="shared" si="4"/>
        <v>476</v>
      </c>
      <c r="J24" s="42">
        <f t="shared" si="4"/>
        <v>878</v>
      </c>
      <c r="K24" s="42">
        <f t="shared" si="4"/>
        <v>869</v>
      </c>
      <c r="L24" s="42">
        <f t="shared" si="4"/>
        <v>891</v>
      </c>
      <c r="M24" s="42">
        <f t="shared" si="4"/>
        <v>844</v>
      </c>
      <c r="N24" s="42">
        <f t="shared" si="4"/>
        <v>964</v>
      </c>
      <c r="O24" s="42">
        <f t="shared" si="4"/>
        <v>989</v>
      </c>
      <c r="P24" s="42">
        <f t="shared" si="4"/>
        <v>581</v>
      </c>
      <c r="Y24" s="3">
        <f>Y18+Y19+Y20-Y21+Y22+Y23</f>
        <v>1394</v>
      </c>
      <c r="Z24" s="42">
        <f>Z18+Z19-Z20-Z21+Z22+Z23</f>
        <v>3114</v>
      </c>
      <c r="AA24" s="42">
        <f>AA18+AA19-AA20-AA21+AA22+AA23</f>
        <v>3378</v>
      </c>
    </row>
    <row r="25" spans="1:27" x14ac:dyDescent="0.25">
      <c r="A25" s="7" t="s">
        <v>103</v>
      </c>
      <c r="D25" s="3">
        <v>150</v>
      </c>
      <c r="E25" s="3">
        <v>16</v>
      </c>
      <c r="F25" s="3">
        <v>41</v>
      </c>
      <c r="G25" s="3">
        <v>58</v>
      </c>
      <c r="H25" s="3">
        <v>80</v>
      </c>
      <c r="I25" s="3">
        <v>99</v>
      </c>
      <c r="J25" s="3">
        <v>200</v>
      </c>
      <c r="K25" s="3">
        <v>239</v>
      </c>
      <c r="L25" s="3">
        <v>218</v>
      </c>
      <c r="M25" s="3">
        <v>87</v>
      </c>
      <c r="N25" s="3">
        <v>238</v>
      </c>
      <c r="O25" s="3">
        <v>237</v>
      </c>
      <c r="P25" s="3">
        <v>267</v>
      </c>
      <c r="Y25" s="3">
        <f t="shared" si="2"/>
        <v>195</v>
      </c>
      <c r="Z25" s="42">
        <v>756</v>
      </c>
      <c r="AA25" s="42">
        <v>295</v>
      </c>
    </row>
    <row r="26" spans="1:27" s="47" customFormat="1" x14ac:dyDescent="0.25">
      <c r="A26" s="46" t="s">
        <v>96</v>
      </c>
      <c r="D26" s="39">
        <f>D24+D25</f>
        <v>-164</v>
      </c>
      <c r="E26" s="39">
        <f>E24+E25</f>
        <v>-11</v>
      </c>
      <c r="F26" s="39">
        <f>F24+F25</f>
        <v>422</v>
      </c>
      <c r="G26" s="39">
        <f>G24-G25</f>
        <v>220</v>
      </c>
      <c r="H26" s="39">
        <f>H24-H25</f>
        <v>468</v>
      </c>
      <c r="I26" s="39">
        <f>I24-I25</f>
        <v>377</v>
      </c>
      <c r="J26" s="39">
        <f>J24-J25</f>
        <v>678</v>
      </c>
      <c r="K26" s="39">
        <f>K24-K25</f>
        <v>630</v>
      </c>
      <c r="L26" s="39">
        <f>L24-L25</f>
        <v>673</v>
      </c>
      <c r="M26" s="39">
        <f>M24-M25</f>
        <v>757</v>
      </c>
      <c r="N26" s="39">
        <f>N24-N25</f>
        <v>726</v>
      </c>
      <c r="O26" s="39">
        <f>O24-O25</f>
        <v>752</v>
      </c>
      <c r="P26" s="39">
        <f>P24-P25</f>
        <v>314</v>
      </c>
      <c r="Y26" s="39">
        <f>Y24-Y25</f>
        <v>1199</v>
      </c>
      <c r="Z26" s="39">
        <f>Z24-Z25</f>
        <v>2358</v>
      </c>
      <c r="AA26" s="39">
        <f>AA24-AA25</f>
        <v>3083</v>
      </c>
    </row>
    <row r="27" spans="1:27" x14ac:dyDescent="0.25">
      <c r="A27" s="7" t="s">
        <v>97</v>
      </c>
      <c r="D27" s="40">
        <f>D26/D28</f>
        <v>-0.50275904353157574</v>
      </c>
      <c r="E27" s="40">
        <f>E26/E28</f>
        <v>-3.3670033670033669E-2</v>
      </c>
      <c r="F27" s="40">
        <f>F26/F28</f>
        <v>1.2822850197508355</v>
      </c>
      <c r="G27" s="40">
        <f>G26/G28</f>
        <v>0.66808381415122986</v>
      </c>
      <c r="H27" s="40">
        <f>H26/H28</f>
        <v>1.4190418435415402</v>
      </c>
      <c r="I27" s="40">
        <f>I26/I28</f>
        <v>1.1424242424242423</v>
      </c>
      <c r="J27" s="40">
        <f>J26/J28</f>
        <v>2.0576631259484066</v>
      </c>
      <c r="K27" s="40">
        <f>K26/K28</f>
        <v>1.934295363831747</v>
      </c>
      <c r="L27" s="40">
        <f>L26/L28</f>
        <v>2.1170179301667194</v>
      </c>
      <c r="M27" s="40">
        <f>M26/M28</f>
        <v>2.4340836012861735</v>
      </c>
      <c r="N27" s="40">
        <f>N26/N28</f>
        <v>2.3803278688524592</v>
      </c>
      <c r="O27" s="40">
        <f>O26/O28</f>
        <v>2.5058313895368207</v>
      </c>
      <c r="P27" s="40">
        <f>P26/P28</f>
        <v>1.0622462787550744</v>
      </c>
      <c r="Y27" s="3">
        <f>SUM(E27:H27)</f>
        <v>3.3357406437735717</v>
      </c>
      <c r="Z27" s="40">
        <f>Z26/Z28</f>
        <v>7.2375690607734802</v>
      </c>
      <c r="AA27" s="40">
        <f>AA26/AA28</f>
        <v>10.178276658963355</v>
      </c>
    </row>
    <row r="28" spans="1:27" x14ac:dyDescent="0.25">
      <c r="A28" s="7" t="s">
        <v>1</v>
      </c>
      <c r="D28">
        <v>326.2</v>
      </c>
      <c r="E28">
        <v>326.7</v>
      </c>
      <c r="F28">
        <v>329.1</v>
      </c>
      <c r="G28">
        <v>329.3</v>
      </c>
      <c r="H28">
        <v>329.8</v>
      </c>
      <c r="I28">
        <v>330</v>
      </c>
      <c r="J28">
        <v>329.5</v>
      </c>
      <c r="K28" s="48">
        <v>325.7</v>
      </c>
      <c r="L28" s="48">
        <v>317.89999999999998</v>
      </c>
      <c r="M28" s="48">
        <v>311</v>
      </c>
      <c r="N28" s="48">
        <v>305</v>
      </c>
      <c r="O28" s="48">
        <v>300.10000000000002</v>
      </c>
      <c r="P28" s="48">
        <v>295.60000000000002</v>
      </c>
      <c r="Y28" s="3">
        <f>AVERAGE(E28:H28)</f>
        <v>328.72499999999997</v>
      </c>
      <c r="Z28">
        <v>325.8</v>
      </c>
      <c r="AA28">
        <v>302.89999999999998</v>
      </c>
    </row>
    <row r="30" spans="1:27" s="50" customFormat="1" x14ac:dyDescent="0.25">
      <c r="A30" s="49" t="s">
        <v>104</v>
      </c>
      <c r="D30" s="55"/>
      <c r="E30" s="55"/>
      <c r="F30" s="55"/>
      <c r="G30" s="55"/>
      <c r="H30" s="55">
        <f t="shared" ref="H30:O30" si="5">H11/D11-1</f>
        <v>1.0469613259668509</v>
      </c>
      <c r="I30" s="55">
        <f t="shared" si="5"/>
        <v>0.81303972366148525</v>
      </c>
      <c r="J30" s="55">
        <f t="shared" si="5"/>
        <v>0.69514131470308027</v>
      </c>
      <c r="K30" s="55">
        <f t="shared" si="5"/>
        <v>0.3464267612772427</v>
      </c>
      <c r="L30" s="55">
        <f t="shared" si="5"/>
        <v>0.33220872694556913</v>
      </c>
      <c r="M30" s="55">
        <f t="shared" si="5"/>
        <v>0.33722314836865919</v>
      </c>
      <c r="N30" s="55">
        <f t="shared" si="5"/>
        <v>0.13806669164481078</v>
      </c>
      <c r="O30" s="55">
        <f t="shared" si="5"/>
        <v>0.11575381140598529</v>
      </c>
      <c r="P30" s="55">
        <f>P11/L11-1</f>
        <v>2.9039338173223017E-2</v>
      </c>
      <c r="Y30" s="55"/>
      <c r="Z30" s="55">
        <f>Z11/Y11-1</f>
        <v>0.49909792884462734</v>
      </c>
      <c r="AA30" s="55">
        <f>AA11/Z11-1</f>
        <v>0.14152987050498234</v>
      </c>
    </row>
    <row r="31" spans="1:27" s="52" customFormat="1" x14ac:dyDescent="0.25">
      <c r="A31" s="51" t="s">
        <v>105</v>
      </c>
      <c r="D31" s="56"/>
      <c r="E31" s="56">
        <f t="shared" ref="E31:O31" si="6">E11/D11-1</f>
        <v>6.6298342541436517E-2</v>
      </c>
      <c r="F31" s="56">
        <f t="shared" si="6"/>
        <v>0.35967184801381702</v>
      </c>
      <c r="G31" s="56">
        <f t="shared" si="6"/>
        <v>0.25309622102254692</v>
      </c>
      <c r="H31" s="56">
        <f t="shared" si="6"/>
        <v>0.12671059300557519</v>
      </c>
      <c r="I31" s="56">
        <f t="shared" si="6"/>
        <v>-5.555555555555558E-2</v>
      </c>
      <c r="J31" s="56">
        <f t="shared" si="6"/>
        <v>0.27125506072874495</v>
      </c>
      <c r="K31" s="56">
        <f t="shared" si="6"/>
        <v>-4.6834020232296991E-3</v>
      </c>
      <c r="L31" s="56">
        <f t="shared" si="6"/>
        <v>0.11481272350837579</v>
      </c>
      <c r="M31" s="56">
        <f t="shared" si="6"/>
        <v>-5.2000675333445878E-2</v>
      </c>
      <c r="N31" s="56">
        <f t="shared" si="6"/>
        <v>8.1923419412288423E-2</v>
      </c>
      <c r="O31" s="56">
        <f t="shared" si="6"/>
        <v>-2.4197530864197514E-2</v>
      </c>
      <c r="P31" s="56">
        <f>P11/O11-1</f>
        <v>2.8171390013495223E-2</v>
      </c>
    </row>
    <row r="33" spans="1:27" s="50" customFormat="1" x14ac:dyDescent="0.25">
      <c r="A33" s="49" t="s">
        <v>106</v>
      </c>
      <c r="D33" s="55">
        <f t="shared" ref="D33:O33" si="7">(D11-D16)/D11</f>
        <v>0.24769797421731124</v>
      </c>
      <c r="E33" s="55">
        <f t="shared" si="7"/>
        <v>0.20854922279792745</v>
      </c>
      <c r="F33" s="55">
        <f t="shared" si="7"/>
        <v>0.28389965068275641</v>
      </c>
      <c r="G33" s="55">
        <f t="shared" si="7"/>
        <v>0.26077040040547389</v>
      </c>
      <c r="H33" s="55">
        <f t="shared" si="7"/>
        <v>0.253936122357175</v>
      </c>
      <c r="I33" s="55">
        <f t="shared" si="7"/>
        <v>0.24291497975708501</v>
      </c>
      <c r="J33" s="55">
        <f t="shared" si="7"/>
        <v>0.28306481828400148</v>
      </c>
      <c r="K33" s="55">
        <f t="shared" si="7"/>
        <v>0.28740824392998304</v>
      </c>
      <c r="L33" s="55">
        <f t="shared" si="7"/>
        <v>0.26574371095728516</v>
      </c>
      <c r="M33" s="55">
        <f t="shared" si="7"/>
        <v>0.26340160284951025</v>
      </c>
      <c r="N33" s="55">
        <f t="shared" si="7"/>
        <v>0.28131687242798353</v>
      </c>
      <c r="O33" s="55">
        <f t="shared" si="7"/>
        <v>0.28508771929824561</v>
      </c>
      <c r="P33" s="55">
        <f>(P11-P16)/P11</f>
        <v>0.23150123051681706</v>
      </c>
      <c r="Z33" s="55">
        <f>(Z11-Z16)/Z11</f>
        <v>0.27112116689934052</v>
      </c>
      <c r="AA33" s="55">
        <f>(AA11-AA16)/AA11</f>
        <v>0.2652131742082402</v>
      </c>
    </row>
    <row r="34" spans="1:27" s="54" customFormat="1" x14ac:dyDescent="0.25">
      <c r="A34" s="53" t="s">
        <v>107</v>
      </c>
      <c r="D34" s="57">
        <f t="shared" ref="D34:O34" si="8">D18/D11</f>
        <v>-5.8931860036832415E-2</v>
      </c>
      <c r="E34" s="57">
        <f t="shared" si="8"/>
        <v>3.6269430051813469E-2</v>
      </c>
      <c r="F34" s="57">
        <f t="shared" si="8"/>
        <v>0.15433470943156558</v>
      </c>
      <c r="G34" s="57">
        <f t="shared" si="8"/>
        <v>0.13811454637607704</v>
      </c>
      <c r="H34" s="57">
        <f t="shared" si="8"/>
        <v>0.14282501124606387</v>
      </c>
      <c r="I34" s="57">
        <f t="shared" si="8"/>
        <v>0.13288878304358182</v>
      </c>
      <c r="J34" s="57">
        <f t="shared" si="8"/>
        <v>0.17796927688272762</v>
      </c>
      <c r="K34" s="57">
        <f t="shared" si="8"/>
        <v>0.1803124411820064</v>
      </c>
      <c r="L34" s="57">
        <f t="shared" si="8"/>
        <v>0.168158028026338</v>
      </c>
      <c r="M34" s="57">
        <f t="shared" si="8"/>
        <v>0.16936776491540517</v>
      </c>
      <c r="N34" s="57">
        <f t="shared" si="8"/>
        <v>0.18041152263374485</v>
      </c>
      <c r="O34" s="57">
        <f t="shared" si="8"/>
        <v>0.18539136302294196</v>
      </c>
      <c r="P34" s="57">
        <f>P18/P11</f>
        <v>0.11780147662018048</v>
      </c>
      <c r="Z34" s="57">
        <f>Z18/Z11</f>
        <v>0.16665864343137726</v>
      </c>
      <c r="AA34" s="57">
        <f>AA18/AA11</f>
        <v>0.1629485935984481</v>
      </c>
    </row>
    <row r="35" spans="1:27" s="54" customFormat="1" x14ac:dyDescent="0.25">
      <c r="A35" s="53" t="s">
        <v>108</v>
      </c>
      <c r="D35" s="57">
        <f t="shared" ref="D35:O35" si="9">D26/D11</f>
        <v>-7.550644567219153E-2</v>
      </c>
      <c r="E35" s="57">
        <f t="shared" si="9"/>
        <v>-4.7495682210708118E-3</v>
      </c>
      <c r="F35" s="57">
        <f t="shared" si="9"/>
        <v>0.1340107970784376</v>
      </c>
      <c r="G35" s="57">
        <f t="shared" si="9"/>
        <v>5.5752660922453116E-2</v>
      </c>
      <c r="H35" s="57">
        <f t="shared" si="9"/>
        <v>0.10526315789473684</v>
      </c>
      <c r="I35" s="57">
        <f t="shared" si="9"/>
        <v>8.9783281733746126E-2</v>
      </c>
      <c r="J35" s="57">
        <f t="shared" si="9"/>
        <v>0.12701386286998875</v>
      </c>
      <c r="K35" s="57">
        <f t="shared" si="9"/>
        <v>0.11857707509881422</v>
      </c>
      <c r="L35" s="57">
        <f t="shared" si="9"/>
        <v>0.11362485227080871</v>
      </c>
      <c r="M35" s="57">
        <f t="shared" si="9"/>
        <v>0.13481745325022262</v>
      </c>
      <c r="N35" s="57">
        <f t="shared" si="9"/>
        <v>0.11950617283950617</v>
      </c>
      <c r="O35" s="57">
        <f t="shared" si="9"/>
        <v>0.12685560053981107</v>
      </c>
      <c r="P35" s="57">
        <f>P26/P11</f>
        <v>5.1517637407711238E-2</v>
      </c>
      <c r="Z35" s="57">
        <f>Z26/Z11</f>
        <v>0.11351273287440428</v>
      </c>
      <c r="AA35" s="57">
        <f>AA26/AA11</f>
        <v>0.13001307299793363</v>
      </c>
    </row>
    <row r="36" spans="1:27" s="52" customFormat="1" x14ac:dyDescent="0.25">
      <c r="A36" s="51" t="s">
        <v>109</v>
      </c>
      <c r="D36" s="56">
        <f t="shared" ref="D36:O36" si="10">D25/D24</f>
        <v>-0.47770700636942676</v>
      </c>
      <c r="E36" s="56">
        <f t="shared" si="10"/>
        <v>-0.59259259259259256</v>
      </c>
      <c r="F36" s="56">
        <f t="shared" si="10"/>
        <v>0.10761154855643044</v>
      </c>
      <c r="G36" s="56">
        <f t="shared" si="10"/>
        <v>0.20863309352517986</v>
      </c>
      <c r="H36" s="56">
        <f t="shared" si="10"/>
        <v>0.145985401459854</v>
      </c>
      <c r="I36" s="56">
        <f t="shared" si="10"/>
        <v>0.20798319327731093</v>
      </c>
      <c r="J36" s="56">
        <f t="shared" si="10"/>
        <v>0.22779043280182232</v>
      </c>
      <c r="K36" s="56">
        <f t="shared" si="10"/>
        <v>0.27502876869965476</v>
      </c>
      <c r="L36" s="56">
        <f t="shared" si="10"/>
        <v>0.244668911335578</v>
      </c>
      <c r="M36" s="56">
        <f t="shared" si="10"/>
        <v>0.10308056872037914</v>
      </c>
      <c r="N36" s="56">
        <f t="shared" si="10"/>
        <v>0.24688796680497926</v>
      </c>
      <c r="O36" s="56">
        <f t="shared" si="10"/>
        <v>0.23963599595551061</v>
      </c>
      <c r="P36" s="56">
        <f>P25/P24</f>
        <v>0.45955249569707401</v>
      </c>
      <c r="Z36" s="56">
        <f>Z25/Z24</f>
        <v>0.24277456647398843</v>
      </c>
      <c r="AA36" s="56">
        <f>AA25/AA24</f>
        <v>8.7329780935464771E-2</v>
      </c>
    </row>
    <row r="37" spans="1:27" s="54" customFormat="1" x14ac:dyDescent="0.25">
      <c r="A37" s="53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Z37" s="57"/>
      <c r="AA37" s="57"/>
    </row>
    <row r="38" spans="1:27" s="54" customFormat="1" x14ac:dyDescent="0.25">
      <c r="A38" s="53" t="s">
        <v>134</v>
      </c>
      <c r="D38" s="57"/>
      <c r="E38" s="57"/>
      <c r="F38" s="57"/>
      <c r="G38" s="57"/>
      <c r="H38" s="57"/>
      <c r="I38" s="57"/>
      <c r="J38" s="57"/>
      <c r="K38" s="57"/>
      <c r="L38" s="57">
        <f>SUM(I26:L26)/L54</f>
        <v>9.5023171468869641E-2</v>
      </c>
      <c r="M38" s="57">
        <f>SUM(J26:M26)/M54</f>
        <v>0.11012347665205326</v>
      </c>
      <c r="N38" s="57">
        <f>SUM(K26:N26)/N54</f>
        <v>0.11106681549992027</v>
      </c>
      <c r="O38" s="57">
        <f>SUM(L26:O26)/O54</f>
        <v>0.11509082993628053</v>
      </c>
      <c r="P38" s="57">
        <f>SUM(M26:P26)/P54</f>
        <v>9.9283321648360207E-2</v>
      </c>
      <c r="Z38" s="57">
        <f>Z26/Z54</f>
        <v>9.5023171468869641E-2</v>
      </c>
      <c r="AA38" s="57">
        <f>AA26/AA54</f>
        <v>0.12008257381008024</v>
      </c>
    </row>
    <row r="40" spans="1:27" s="3" customFormat="1" x14ac:dyDescent="0.25">
      <c r="A40" s="6" t="s">
        <v>6</v>
      </c>
      <c r="D40" s="3">
        <f t="shared" ref="D40:O40" si="11">D41-D42</f>
        <v>0</v>
      </c>
      <c r="E40" s="3">
        <f t="shared" si="11"/>
        <v>0</v>
      </c>
      <c r="F40" s="3">
        <f t="shared" si="11"/>
        <v>0</v>
      </c>
      <c r="G40" s="3">
        <f t="shared" si="11"/>
        <v>0</v>
      </c>
      <c r="H40" s="3">
        <f t="shared" si="11"/>
        <v>0</v>
      </c>
      <c r="I40" s="3">
        <f t="shared" si="11"/>
        <v>0</v>
      </c>
      <c r="J40" s="3">
        <f t="shared" si="11"/>
        <v>0</v>
      </c>
      <c r="K40" s="3">
        <f t="shared" si="11"/>
        <v>0</v>
      </c>
      <c r="L40" s="3">
        <f t="shared" si="11"/>
        <v>-10591</v>
      </c>
      <c r="M40" s="3">
        <f t="shared" si="11"/>
        <v>-11127</v>
      </c>
      <c r="N40" s="3">
        <f t="shared" si="11"/>
        <v>-11733</v>
      </c>
      <c r="O40" s="3">
        <f t="shared" si="11"/>
        <v>-12017</v>
      </c>
      <c r="P40" s="3">
        <f>P41-P42</f>
        <v>-12422</v>
      </c>
      <c r="Z40" s="3">
        <f t="shared" ref="Z40" si="12">Z41-Z42</f>
        <v>-10591</v>
      </c>
      <c r="AA40" s="3">
        <f>AA41-AA42</f>
        <v>-12422</v>
      </c>
    </row>
    <row r="41" spans="1:27" s="3" customFormat="1" x14ac:dyDescent="0.25">
      <c r="A41" s="6" t="s">
        <v>3</v>
      </c>
      <c r="D41" s="3">
        <f t="shared" ref="D41:O41" si="13">D43</f>
        <v>0</v>
      </c>
      <c r="E41" s="3">
        <f t="shared" si="13"/>
        <v>0</v>
      </c>
      <c r="F41" s="3">
        <f t="shared" si="13"/>
        <v>0</v>
      </c>
      <c r="G41" s="3">
        <f t="shared" si="13"/>
        <v>0</v>
      </c>
      <c r="H41" s="3">
        <f t="shared" si="13"/>
        <v>0</v>
      </c>
      <c r="I41" s="3">
        <f t="shared" si="13"/>
        <v>0</v>
      </c>
      <c r="J41" s="3">
        <f t="shared" si="13"/>
        <v>0</v>
      </c>
      <c r="K41" s="3">
        <f t="shared" si="13"/>
        <v>0</v>
      </c>
      <c r="L41" s="3">
        <f t="shared" si="13"/>
        <v>507</v>
      </c>
      <c r="M41" s="3">
        <f t="shared" si="13"/>
        <v>554</v>
      </c>
      <c r="N41" s="3">
        <f t="shared" si="13"/>
        <v>563</v>
      </c>
      <c r="O41" s="3">
        <f t="shared" si="13"/>
        <v>717</v>
      </c>
      <c r="P41" s="3">
        <f>P43</f>
        <v>338</v>
      </c>
      <c r="Z41" s="3">
        <f t="shared" ref="Z41" si="14">Z43</f>
        <v>507</v>
      </c>
      <c r="AA41" s="3">
        <f>AA43</f>
        <v>338</v>
      </c>
    </row>
    <row r="42" spans="1:27" s="59" customFormat="1" ht="15.75" thickBot="1" x14ac:dyDescent="0.3">
      <c r="A42" s="58" t="s">
        <v>4</v>
      </c>
      <c r="D42" s="59">
        <f t="shared" ref="D42:O42" si="15">D61+D55+D65</f>
        <v>0</v>
      </c>
      <c r="E42" s="59">
        <f t="shared" si="15"/>
        <v>0</v>
      </c>
      <c r="F42" s="59">
        <f t="shared" si="15"/>
        <v>0</v>
      </c>
      <c r="G42" s="59">
        <f t="shared" si="15"/>
        <v>0</v>
      </c>
      <c r="H42" s="59">
        <f t="shared" si="15"/>
        <v>0</v>
      </c>
      <c r="I42" s="59">
        <f t="shared" si="15"/>
        <v>0</v>
      </c>
      <c r="J42" s="59">
        <f t="shared" si="15"/>
        <v>0</v>
      </c>
      <c r="K42" s="59">
        <f t="shared" si="15"/>
        <v>0</v>
      </c>
      <c r="L42" s="59">
        <f t="shared" si="15"/>
        <v>11098</v>
      </c>
      <c r="M42" s="59">
        <f t="shared" si="15"/>
        <v>11681</v>
      </c>
      <c r="N42" s="59">
        <f t="shared" si="15"/>
        <v>12296</v>
      </c>
      <c r="O42" s="59">
        <f t="shared" si="15"/>
        <v>12734</v>
      </c>
      <c r="P42" s="59">
        <f>P61+P55+P65</f>
        <v>12760</v>
      </c>
      <c r="Z42" s="59">
        <f t="shared" ref="Z42" si="16">Z61+Z55+Z65</f>
        <v>11098</v>
      </c>
      <c r="AA42" s="59">
        <f>AA61+AA55+AA65</f>
        <v>12760</v>
      </c>
    </row>
    <row r="43" spans="1:27" s="3" customFormat="1" x14ac:dyDescent="0.25">
      <c r="A43" s="6" t="s">
        <v>110</v>
      </c>
      <c r="L43" s="3">
        <v>507</v>
      </c>
      <c r="M43" s="3">
        <v>554</v>
      </c>
      <c r="N43" s="3">
        <v>563</v>
      </c>
      <c r="O43" s="3">
        <v>717</v>
      </c>
      <c r="P43" s="3">
        <v>338</v>
      </c>
      <c r="Z43" s="3">
        <v>507</v>
      </c>
      <c r="AA43" s="3">
        <v>338</v>
      </c>
    </row>
    <row r="44" spans="1:27" s="3" customFormat="1" x14ac:dyDescent="0.25">
      <c r="A44" s="6" t="s">
        <v>111</v>
      </c>
      <c r="L44" s="3">
        <v>2571</v>
      </c>
      <c r="M44" s="3">
        <v>2462</v>
      </c>
      <c r="N44" s="3">
        <v>2565</v>
      </c>
      <c r="O44" s="3">
        <v>2703</v>
      </c>
      <c r="P44" s="3">
        <v>2712</v>
      </c>
      <c r="Z44" s="3">
        <v>2571</v>
      </c>
      <c r="AA44" s="3">
        <v>2712</v>
      </c>
    </row>
    <row r="45" spans="1:27" s="3" customFormat="1" x14ac:dyDescent="0.25">
      <c r="A45" s="6" t="s">
        <v>112</v>
      </c>
      <c r="L45" s="3">
        <v>235</v>
      </c>
      <c r="M45" s="3">
        <v>248</v>
      </c>
      <c r="N45" s="3">
        <v>313</v>
      </c>
      <c r="O45" s="3">
        <v>262</v>
      </c>
      <c r="P45" s="3">
        <v>261</v>
      </c>
      <c r="Z45" s="3">
        <v>235</v>
      </c>
      <c r="AA45" s="3">
        <v>261</v>
      </c>
    </row>
    <row r="46" spans="1:27" s="3" customFormat="1" x14ac:dyDescent="0.25">
      <c r="A46" s="6" t="s">
        <v>113</v>
      </c>
      <c r="L46" s="3">
        <v>1585</v>
      </c>
      <c r="M46" s="3">
        <v>1595</v>
      </c>
      <c r="N46" s="3">
        <v>1560</v>
      </c>
      <c r="O46" s="3">
        <v>1572</v>
      </c>
      <c r="P46" s="3">
        <v>1581</v>
      </c>
      <c r="Z46" s="3">
        <v>1585</v>
      </c>
      <c r="AA46" s="3">
        <v>1581</v>
      </c>
    </row>
    <row r="47" spans="1:27" s="3" customFormat="1" x14ac:dyDescent="0.25">
      <c r="A47" s="6" t="s">
        <v>114</v>
      </c>
      <c r="L47" s="3">
        <v>17619</v>
      </c>
      <c r="M47" s="3">
        <v>17736</v>
      </c>
      <c r="N47" s="3">
        <v>17845</v>
      </c>
      <c r="O47" s="3">
        <v>17788</v>
      </c>
      <c r="P47" s="3">
        <f>5907+3283+8886</f>
        <v>18076</v>
      </c>
      <c r="Z47" s="3">
        <v>17619</v>
      </c>
      <c r="AA47" s="3">
        <f>5907+3283+8886</f>
        <v>18076</v>
      </c>
    </row>
    <row r="48" spans="1:27" s="39" customFormat="1" x14ac:dyDescent="0.25">
      <c r="A48" s="38" t="s">
        <v>133</v>
      </c>
      <c r="L48" s="39">
        <f t="shared" ref="L48:O48" si="17">SUM(L43:L47)</f>
        <v>22517</v>
      </c>
      <c r="M48" s="39">
        <f t="shared" si="17"/>
        <v>22595</v>
      </c>
      <c r="N48" s="39">
        <f t="shared" si="17"/>
        <v>22846</v>
      </c>
      <c r="O48" s="39">
        <f t="shared" si="17"/>
        <v>23042</v>
      </c>
      <c r="P48" s="39">
        <f>SUM(P43:P47)</f>
        <v>22968</v>
      </c>
      <c r="Z48" s="39">
        <f t="shared" ref="Z48" si="18">SUM(Z43:Z47)</f>
        <v>22517</v>
      </c>
      <c r="AA48" s="39">
        <f>SUM(AA43:AA47)</f>
        <v>22968</v>
      </c>
    </row>
    <row r="49" spans="1:27" s="3" customFormat="1" x14ac:dyDescent="0.25">
      <c r="A49" s="6" t="s">
        <v>115</v>
      </c>
      <c r="L49" s="3">
        <v>335</v>
      </c>
      <c r="M49" s="3">
        <v>334</v>
      </c>
      <c r="N49" s="3">
        <v>311</v>
      </c>
      <c r="O49" s="3">
        <v>311</v>
      </c>
      <c r="P49" s="3">
        <v>308</v>
      </c>
      <c r="Z49" s="3">
        <v>335</v>
      </c>
      <c r="AA49" s="3">
        <v>308</v>
      </c>
    </row>
    <row r="50" spans="1:27" s="3" customFormat="1" x14ac:dyDescent="0.25">
      <c r="A50" s="6" t="s">
        <v>116</v>
      </c>
      <c r="L50" s="3">
        <v>152</v>
      </c>
      <c r="M50" s="3">
        <v>126</v>
      </c>
      <c r="N50" s="3">
        <v>140</v>
      </c>
      <c r="O50" s="3">
        <v>159</v>
      </c>
      <c r="P50" s="3">
        <v>138</v>
      </c>
      <c r="Z50" s="3">
        <v>152</v>
      </c>
      <c r="AA50" s="3">
        <v>138</v>
      </c>
    </row>
    <row r="51" spans="1:27" s="3" customFormat="1" x14ac:dyDescent="0.25">
      <c r="A51" s="6" t="s">
        <v>117</v>
      </c>
      <c r="L51" s="3">
        <v>240</v>
      </c>
      <c r="M51" s="3">
        <v>240</v>
      </c>
      <c r="N51" s="3">
        <v>240</v>
      </c>
      <c r="O51" s="3">
        <v>240</v>
      </c>
      <c r="P51" s="3">
        <v>673</v>
      </c>
      <c r="Z51" s="3">
        <v>240</v>
      </c>
      <c r="AA51" s="3">
        <v>673</v>
      </c>
    </row>
    <row r="52" spans="1:27" s="3" customFormat="1" x14ac:dyDescent="0.25">
      <c r="A52" s="6" t="s">
        <v>118</v>
      </c>
      <c r="L52" s="3">
        <v>987</v>
      </c>
      <c r="M52" s="3">
        <v>984</v>
      </c>
      <c r="N52" s="3">
        <v>965</v>
      </c>
      <c r="O52" s="3">
        <v>937</v>
      </c>
      <c r="P52" s="3">
        <v>929</v>
      </c>
      <c r="Z52" s="3">
        <v>987</v>
      </c>
      <c r="AA52" s="3">
        <v>929</v>
      </c>
    </row>
    <row r="53" spans="1:27" s="3" customFormat="1" x14ac:dyDescent="0.25">
      <c r="A53" s="6" t="s">
        <v>119</v>
      </c>
      <c r="L53" s="3">
        <v>584</v>
      </c>
      <c r="M53" s="3">
        <v>584</v>
      </c>
      <c r="N53" s="3">
        <v>582</v>
      </c>
      <c r="O53" s="3">
        <v>578</v>
      </c>
      <c r="P53" s="3">
        <v>658</v>
      </c>
      <c r="Z53" s="3">
        <v>584</v>
      </c>
      <c r="AA53" s="3">
        <v>658</v>
      </c>
    </row>
    <row r="54" spans="1:27" s="39" customFormat="1" x14ac:dyDescent="0.25">
      <c r="A54" s="38" t="s">
        <v>120</v>
      </c>
      <c r="L54" s="39">
        <f t="shared" ref="L54:O54" si="19">SUM(L49:L53)+L48</f>
        <v>24815</v>
      </c>
      <c r="M54" s="39">
        <f t="shared" si="19"/>
        <v>24863</v>
      </c>
      <c r="N54" s="39">
        <f t="shared" si="19"/>
        <v>25084</v>
      </c>
      <c r="O54" s="39">
        <f t="shared" si="19"/>
        <v>25267</v>
      </c>
      <c r="P54" s="39">
        <f>SUM(P49:P53)+P48</f>
        <v>25674</v>
      </c>
      <c r="Z54" s="39">
        <f t="shared" ref="Z54" si="20">SUM(Z49:Z53)+Z48</f>
        <v>24815</v>
      </c>
      <c r="AA54" s="39">
        <f>SUM(AA49:AA53)+AA48</f>
        <v>25674</v>
      </c>
    </row>
    <row r="55" spans="1:27" s="3" customFormat="1" x14ac:dyDescent="0.25">
      <c r="A55" s="6" t="s">
        <v>121</v>
      </c>
      <c r="L55" s="3">
        <v>684</v>
      </c>
      <c r="M55" s="3">
        <v>358</v>
      </c>
      <c r="N55" s="3">
        <v>894</v>
      </c>
      <c r="O55" s="3">
        <v>898</v>
      </c>
      <c r="P55" s="3">
        <v>553</v>
      </c>
      <c r="Z55" s="3">
        <v>684</v>
      </c>
      <c r="AA55" s="3">
        <v>553</v>
      </c>
    </row>
    <row r="56" spans="1:27" s="3" customFormat="1" x14ac:dyDescent="0.25">
      <c r="A56" s="6" t="s">
        <v>122</v>
      </c>
      <c r="L56" s="3">
        <v>746</v>
      </c>
      <c r="M56" s="3">
        <v>722</v>
      </c>
      <c r="N56" s="3">
        <v>670</v>
      </c>
      <c r="O56" s="3">
        <v>696</v>
      </c>
      <c r="P56" s="3">
        <v>738</v>
      </c>
      <c r="Z56" s="3">
        <v>746</v>
      </c>
      <c r="AA56" s="3">
        <v>738</v>
      </c>
    </row>
    <row r="57" spans="1:27" s="3" customFormat="1" x14ac:dyDescent="0.25">
      <c r="A57" s="6" t="s">
        <v>123</v>
      </c>
      <c r="L57" s="3">
        <v>1299</v>
      </c>
      <c r="M57" s="3">
        <v>1027</v>
      </c>
      <c r="N57" s="3">
        <v>1092</v>
      </c>
      <c r="O57" s="3">
        <v>1229</v>
      </c>
      <c r="P57" s="3">
        <v>1390</v>
      </c>
      <c r="Z57" s="3">
        <v>1299</v>
      </c>
      <c r="AA57" s="3">
        <v>1390</v>
      </c>
    </row>
    <row r="58" spans="1:27" s="3" customFormat="1" x14ac:dyDescent="0.25">
      <c r="A58" s="6" t="s">
        <v>124</v>
      </c>
      <c r="L58" s="3">
        <v>3314</v>
      </c>
      <c r="M58" s="3">
        <v>3381</v>
      </c>
      <c r="N58" s="3">
        <v>3372</v>
      </c>
      <c r="O58" s="3">
        <v>3367</v>
      </c>
      <c r="P58" s="3">
        <v>3328</v>
      </c>
      <c r="Z58" s="3">
        <v>3314</v>
      </c>
      <c r="AA58" s="3">
        <v>3328</v>
      </c>
    </row>
    <row r="59" spans="1:27" s="3" customFormat="1" x14ac:dyDescent="0.25">
      <c r="A59" s="6" t="s">
        <v>125</v>
      </c>
      <c r="L59" s="3">
        <v>1296</v>
      </c>
      <c r="M59" s="3">
        <v>1481</v>
      </c>
      <c r="N59" s="3">
        <v>1492</v>
      </c>
      <c r="O59" s="3">
        <v>1487</v>
      </c>
      <c r="P59" s="3">
        <v>1753</v>
      </c>
      <c r="Z59" s="3">
        <v>1296</v>
      </c>
      <c r="AA59" s="3">
        <v>1753</v>
      </c>
    </row>
    <row r="60" spans="1:27" s="39" customFormat="1" x14ac:dyDescent="0.25">
      <c r="A60" s="38" t="s">
        <v>126</v>
      </c>
      <c r="L60" s="39">
        <f t="shared" ref="L60:O60" si="21">SUM(L55:L59)</f>
        <v>7339</v>
      </c>
      <c r="M60" s="39">
        <f t="shared" si="21"/>
        <v>6969</v>
      </c>
      <c r="N60" s="39">
        <f t="shared" si="21"/>
        <v>7520</v>
      </c>
      <c r="O60" s="39">
        <f t="shared" si="21"/>
        <v>7677</v>
      </c>
      <c r="P60" s="39">
        <f>SUM(P55:P59)</f>
        <v>7762</v>
      </c>
      <c r="Z60" s="39">
        <f t="shared" ref="Z60" si="22">SUM(Z55:Z59)</f>
        <v>7339</v>
      </c>
      <c r="AA60" s="39">
        <f>SUM(AA55:AA59)</f>
        <v>7762</v>
      </c>
    </row>
    <row r="61" spans="1:27" s="3" customFormat="1" x14ac:dyDescent="0.25">
      <c r="A61" s="6" t="s">
        <v>127</v>
      </c>
      <c r="L61" s="3">
        <v>9380</v>
      </c>
      <c r="M61" s="3">
        <v>10299</v>
      </c>
      <c r="N61" s="3">
        <v>10403</v>
      </c>
      <c r="O61" s="3">
        <v>10870</v>
      </c>
      <c r="P61" s="43">
        <v>11320</v>
      </c>
      <c r="Z61" s="3">
        <v>9380</v>
      </c>
      <c r="AA61" s="43">
        <v>11320</v>
      </c>
    </row>
    <row r="62" spans="1:27" s="3" customFormat="1" x14ac:dyDescent="0.25">
      <c r="A62" s="6" t="s">
        <v>124</v>
      </c>
      <c r="L62" s="3">
        <v>3280</v>
      </c>
      <c r="M62" s="3">
        <v>3350</v>
      </c>
      <c r="N62" s="3">
        <v>3413</v>
      </c>
      <c r="O62" s="3">
        <v>3427</v>
      </c>
      <c r="P62" s="3">
        <v>3678</v>
      </c>
      <c r="Z62" s="3">
        <v>3280</v>
      </c>
      <c r="AA62" s="3">
        <v>3678</v>
      </c>
    </row>
    <row r="63" spans="1:27" s="3" customFormat="1" x14ac:dyDescent="0.25">
      <c r="A63" s="6" t="s">
        <v>117</v>
      </c>
      <c r="L63" s="3">
        <v>313</v>
      </c>
      <c r="M63" s="3">
        <v>307</v>
      </c>
      <c r="N63" s="3">
        <v>285</v>
      </c>
      <c r="O63" s="3">
        <v>359</v>
      </c>
      <c r="P63" s="3">
        <v>209</v>
      </c>
      <c r="Z63" s="3">
        <v>313</v>
      </c>
      <c r="AA63" s="3">
        <v>209</v>
      </c>
    </row>
    <row r="64" spans="1:27" s="3" customFormat="1" x14ac:dyDescent="0.25">
      <c r="A64" s="6" t="s">
        <v>128</v>
      </c>
      <c r="L64" s="3">
        <v>1059</v>
      </c>
      <c r="M64" s="3">
        <v>1063</v>
      </c>
      <c r="N64" s="3">
        <v>1039</v>
      </c>
      <c r="O64" s="3">
        <v>1007</v>
      </c>
      <c r="P64" s="3">
        <v>1018</v>
      </c>
      <c r="Z64" s="3">
        <v>1059</v>
      </c>
      <c r="AA64" s="3">
        <v>1018</v>
      </c>
    </row>
    <row r="65" spans="1:27" s="3" customFormat="1" x14ac:dyDescent="0.25">
      <c r="A65" s="6" t="s">
        <v>118</v>
      </c>
      <c r="L65" s="3">
        <v>1034</v>
      </c>
      <c r="M65" s="3">
        <v>1024</v>
      </c>
      <c r="N65" s="3">
        <v>999</v>
      </c>
      <c r="O65" s="3">
        <v>966</v>
      </c>
      <c r="P65" s="3">
        <v>887</v>
      </c>
      <c r="Z65" s="3">
        <v>1034</v>
      </c>
      <c r="AA65" s="3">
        <v>887</v>
      </c>
    </row>
    <row r="66" spans="1:27" s="3" customFormat="1" x14ac:dyDescent="0.25">
      <c r="A66" s="6" t="s">
        <v>129</v>
      </c>
      <c r="L66" s="3">
        <v>1842</v>
      </c>
      <c r="M66" s="3">
        <v>1711</v>
      </c>
      <c r="N66" s="3">
        <v>1652</v>
      </c>
      <c r="O66" s="3">
        <v>1622</v>
      </c>
      <c r="P66" s="3">
        <v>1482</v>
      </c>
      <c r="Z66" s="3">
        <v>1842</v>
      </c>
      <c r="AA66" s="3">
        <v>1482</v>
      </c>
    </row>
    <row r="67" spans="1:27" s="39" customFormat="1" x14ac:dyDescent="0.25">
      <c r="A67" s="38" t="s">
        <v>130</v>
      </c>
      <c r="L67" s="39">
        <f t="shared" ref="L67:O67" si="23">SUM(L61:L66)+L60</f>
        <v>24247</v>
      </c>
      <c r="M67" s="39">
        <f t="shared" si="23"/>
        <v>24723</v>
      </c>
      <c r="N67" s="39">
        <f t="shared" si="23"/>
        <v>25311</v>
      </c>
      <c r="O67" s="39">
        <f t="shared" si="23"/>
        <v>25928</v>
      </c>
      <c r="P67" s="39">
        <f>SUM(P61:P66)+P60</f>
        <v>26356</v>
      </c>
      <c r="Z67" s="39">
        <f t="shared" ref="Z67" si="24">SUM(Z61:Z66)+Z60</f>
        <v>24247</v>
      </c>
      <c r="AA67" s="39">
        <f>SUM(AA61:AA66)+AA60</f>
        <v>26356</v>
      </c>
    </row>
    <row r="68" spans="1:27" s="3" customFormat="1" ht="15.75" customHeight="1" x14ac:dyDescent="0.25">
      <c r="A68" s="6" t="s">
        <v>131</v>
      </c>
      <c r="L68" s="3">
        <v>568</v>
      </c>
      <c r="M68" s="3">
        <v>140</v>
      </c>
      <c r="N68" s="3">
        <v>-224</v>
      </c>
      <c r="O68" s="3">
        <v>-661</v>
      </c>
      <c r="P68" s="3">
        <v>-682</v>
      </c>
      <c r="Z68" s="3">
        <v>568</v>
      </c>
      <c r="AA68" s="3">
        <v>-682</v>
      </c>
    </row>
    <row r="69" spans="1:27" s="39" customFormat="1" x14ac:dyDescent="0.25">
      <c r="A69" s="38" t="s">
        <v>132</v>
      </c>
      <c r="L69" s="39">
        <f t="shared" ref="L69:O69" si="25">L67+L68</f>
        <v>24815</v>
      </c>
      <c r="M69" s="39">
        <f t="shared" si="25"/>
        <v>24863</v>
      </c>
      <c r="N69" s="39">
        <f t="shared" si="25"/>
        <v>25087</v>
      </c>
      <c r="O69" s="39">
        <f t="shared" si="25"/>
        <v>25267</v>
      </c>
      <c r="P69" s="39">
        <f>P67+P68</f>
        <v>25674</v>
      </c>
      <c r="Z69" s="39">
        <f t="shared" ref="Z69" si="26">Z67+Z68</f>
        <v>24815</v>
      </c>
      <c r="AA69" s="39">
        <f>AA67+AA68</f>
        <v>25674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ignoredErrors>
    <ignoredError sqref="Y3:AA5 Y27:AA28" formulaRange="1"/>
    <ignoredError sqref="Y6:AA26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2024-05-01T04:18:14Z</dcterms:modified>
</cp:coreProperties>
</file>