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926" documentId="8_{1953711A-37E3-42BA-887A-F366403C5B96}" xr6:coauthVersionLast="47" xr6:coauthVersionMax="47" xr10:uidLastSave="{15027D6E-953C-4A01-A3D4-9E11911B6F63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W7" i="1"/>
  <c r="V7" i="1"/>
  <c r="X5" i="1"/>
  <c r="W5" i="1"/>
  <c r="V5" i="1"/>
  <c r="V8" i="1" s="1"/>
  <c r="V9" i="1" s="1"/>
  <c r="Y7" i="1"/>
  <c r="Y5" i="1"/>
  <c r="X3" i="1"/>
  <c r="W3" i="1"/>
  <c r="W8" i="1" s="1"/>
  <c r="V3" i="1"/>
  <c r="Y3" i="1"/>
  <c r="W43" i="1"/>
  <c r="V43" i="1"/>
  <c r="Y41" i="1"/>
  <c r="X41" i="1"/>
  <c r="U23" i="1"/>
  <c r="U14" i="1"/>
  <c r="U46" i="1" s="1"/>
  <c r="V23" i="1"/>
  <c r="V14" i="1"/>
  <c r="V46" i="1" s="1"/>
  <c r="U8" i="1"/>
  <c r="X68" i="1"/>
  <c r="X88" i="1"/>
  <c r="X77" i="1"/>
  <c r="X85" i="1" s="1"/>
  <c r="X65" i="1"/>
  <c r="X59" i="1"/>
  <c r="X58" i="1"/>
  <c r="W23" i="1"/>
  <c r="W14" i="1"/>
  <c r="W46" i="1" s="1"/>
  <c r="X8" i="1"/>
  <c r="Y88" i="1"/>
  <c r="Y77" i="1"/>
  <c r="Y85" i="1" s="1"/>
  <c r="Y68" i="1"/>
  <c r="Y65" i="1"/>
  <c r="Y59" i="1"/>
  <c r="Y58" i="1"/>
  <c r="Y21" i="1"/>
  <c r="X21" i="1"/>
  <c r="Y20" i="1"/>
  <c r="X20" i="1"/>
  <c r="Y19" i="1"/>
  <c r="X19" i="1"/>
  <c r="Y18" i="1"/>
  <c r="X18" i="1"/>
  <c r="Y37" i="1"/>
  <c r="X37" i="1"/>
  <c r="Y35" i="1"/>
  <c r="X35" i="1"/>
  <c r="Y34" i="1"/>
  <c r="X34" i="1"/>
  <c r="Y32" i="1"/>
  <c r="X32" i="1"/>
  <c r="Y31" i="1"/>
  <c r="X31" i="1"/>
  <c r="Y30" i="1"/>
  <c r="X30" i="1"/>
  <c r="Y28" i="1"/>
  <c r="X28" i="1"/>
  <c r="Y27" i="1"/>
  <c r="X27" i="1"/>
  <c r="Y26" i="1"/>
  <c r="X26" i="1"/>
  <c r="Y25" i="1"/>
  <c r="X25" i="1"/>
  <c r="Y16" i="1"/>
  <c r="X16" i="1"/>
  <c r="Y15" i="1"/>
  <c r="X15" i="1"/>
  <c r="Y13" i="1"/>
  <c r="X13" i="1"/>
  <c r="L43" i="1"/>
  <c r="I44" i="1"/>
  <c r="H23" i="1"/>
  <c r="H14" i="1"/>
  <c r="X12" i="1"/>
  <c r="X43" i="1" s="1"/>
  <c r="Y12" i="1"/>
  <c r="O125" i="1"/>
  <c r="N125" i="1"/>
  <c r="M125" i="1"/>
  <c r="L125" i="1"/>
  <c r="O121" i="1"/>
  <c r="N121" i="1"/>
  <c r="M121" i="1"/>
  <c r="L121" i="1"/>
  <c r="O115" i="1"/>
  <c r="N115" i="1"/>
  <c r="M115" i="1"/>
  <c r="L115" i="1"/>
  <c r="O59" i="1"/>
  <c r="O68" i="1"/>
  <c r="P125" i="1"/>
  <c r="P121" i="1"/>
  <c r="P115" i="1"/>
  <c r="S59" i="1"/>
  <c r="R59" i="1"/>
  <c r="Q59" i="1"/>
  <c r="S58" i="1"/>
  <c r="R58" i="1"/>
  <c r="Q58" i="1"/>
  <c r="N59" i="1"/>
  <c r="M59" i="1"/>
  <c r="L59" i="1"/>
  <c r="O58" i="1"/>
  <c r="N58" i="1"/>
  <c r="M58" i="1"/>
  <c r="L58" i="1"/>
  <c r="P59" i="1"/>
  <c r="P58" i="1"/>
  <c r="S77" i="1"/>
  <c r="S85" i="1" s="1"/>
  <c r="R77" i="1"/>
  <c r="R85" i="1" s="1"/>
  <c r="Q77" i="1"/>
  <c r="Q85" i="1" s="1"/>
  <c r="O77" i="1"/>
  <c r="O85" i="1" s="1"/>
  <c r="N77" i="1"/>
  <c r="N85" i="1" s="1"/>
  <c r="M77" i="1"/>
  <c r="M85" i="1" s="1"/>
  <c r="L77" i="1"/>
  <c r="L85" i="1" s="1"/>
  <c r="S88" i="1"/>
  <c r="R88" i="1"/>
  <c r="Q88" i="1"/>
  <c r="O88" i="1"/>
  <c r="N88" i="1"/>
  <c r="M88" i="1"/>
  <c r="L88" i="1"/>
  <c r="P88" i="1"/>
  <c r="P77" i="1"/>
  <c r="P85" i="1" s="1"/>
  <c r="P68" i="1"/>
  <c r="S65" i="1"/>
  <c r="S71" i="1" s="1"/>
  <c r="R65" i="1"/>
  <c r="R71" i="1" s="1"/>
  <c r="Q65" i="1"/>
  <c r="Q71" i="1" s="1"/>
  <c r="O65" i="1"/>
  <c r="N65" i="1"/>
  <c r="N71" i="1" s="1"/>
  <c r="M65" i="1"/>
  <c r="M71" i="1" s="1"/>
  <c r="L65" i="1"/>
  <c r="L71" i="1" s="1"/>
  <c r="P65" i="1"/>
  <c r="O44" i="1"/>
  <c r="N44" i="1"/>
  <c r="M44" i="1"/>
  <c r="L44" i="1"/>
  <c r="K44" i="1"/>
  <c r="J44" i="1"/>
  <c r="P44" i="1"/>
  <c r="M43" i="1"/>
  <c r="I23" i="1"/>
  <c r="I14" i="1"/>
  <c r="I46" i="1" s="1"/>
  <c r="M23" i="1"/>
  <c r="M14" i="1"/>
  <c r="M46" i="1" s="1"/>
  <c r="O43" i="1"/>
  <c r="N43" i="1"/>
  <c r="J23" i="1"/>
  <c r="J14" i="1"/>
  <c r="J46" i="1" s="1"/>
  <c r="M57" i="1" l="1"/>
  <c r="Y8" i="1"/>
  <c r="Y9" i="1" s="1"/>
  <c r="X9" i="1"/>
  <c r="W9" i="1"/>
  <c r="U24" i="1"/>
  <c r="X71" i="1"/>
  <c r="V24" i="1"/>
  <c r="V47" i="1" s="1"/>
  <c r="X57" i="1"/>
  <c r="S57" i="1"/>
  <c r="X89" i="1"/>
  <c r="W24" i="1"/>
  <c r="W47" i="1" s="1"/>
  <c r="Y57" i="1"/>
  <c r="Y71" i="1"/>
  <c r="R57" i="1"/>
  <c r="Y43" i="1"/>
  <c r="P57" i="1"/>
  <c r="L89" i="1"/>
  <c r="N89" i="1"/>
  <c r="L57" i="1"/>
  <c r="Q57" i="1"/>
  <c r="N57" i="1"/>
  <c r="O71" i="1"/>
  <c r="P71" i="1"/>
  <c r="P89" i="1"/>
  <c r="Q89" i="1"/>
  <c r="M89" i="1"/>
  <c r="Y89" i="1"/>
  <c r="H24" i="1"/>
  <c r="O89" i="1"/>
  <c r="O57" i="1"/>
  <c r="R89" i="1"/>
  <c r="S89" i="1"/>
  <c r="I24" i="1"/>
  <c r="M24" i="1"/>
  <c r="J24" i="1"/>
  <c r="N23" i="1"/>
  <c r="N14" i="1"/>
  <c r="N46" i="1" s="1"/>
  <c r="K23" i="1"/>
  <c r="X23" i="1" s="1"/>
  <c r="K14" i="1"/>
  <c r="O23" i="1"/>
  <c r="P23" i="1"/>
  <c r="L23" i="1"/>
  <c r="O14" i="1"/>
  <c r="O46" i="1" s="1"/>
  <c r="P43" i="1"/>
  <c r="L14" i="1"/>
  <c r="P14" i="1"/>
  <c r="P46" i="1" s="1"/>
  <c r="L6" i="2"/>
  <c r="L8" i="2" s="1"/>
  <c r="L4" i="2"/>
  <c r="U33" i="1" l="1"/>
  <c r="U47" i="1"/>
  <c r="V33" i="1"/>
  <c r="W33" i="1"/>
  <c r="L46" i="1"/>
  <c r="Y14" i="1"/>
  <c r="Y46" i="1" s="1"/>
  <c r="X14" i="1"/>
  <c r="X46" i="1" s="1"/>
  <c r="K46" i="1"/>
  <c r="Y23" i="1"/>
  <c r="H33" i="1"/>
  <c r="J33" i="1"/>
  <c r="J47" i="1"/>
  <c r="M33" i="1"/>
  <c r="M47" i="1"/>
  <c r="I33" i="1"/>
  <c r="I47" i="1"/>
  <c r="N24" i="1"/>
  <c r="K24" i="1"/>
  <c r="X24" i="1" s="1"/>
  <c r="X47" i="1" s="1"/>
  <c r="P24" i="1"/>
  <c r="O24" i="1"/>
  <c r="O47" i="1" s="1"/>
  <c r="L24" i="1"/>
  <c r="L7" i="2"/>
  <c r="W36" i="1" l="1"/>
  <c r="W49" i="1"/>
  <c r="V36" i="1"/>
  <c r="V49" i="1"/>
  <c r="U36" i="1"/>
  <c r="U49" i="1"/>
  <c r="Y24" i="1"/>
  <c r="Y47" i="1" s="1"/>
  <c r="H36" i="1"/>
  <c r="K33" i="1"/>
  <c r="K49" i="1" s="1"/>
  <c r="K47" i="1"/>
  <c r="M36" i="1"/>
  <c r="M49" i="1"/>
  <c r="N33" i="1"/>
  <c r="N47" i="1"/>
  <c r="I36" i="1"/>
  <c r="I49" i="1"/>
  <c r="L33" i="1"/>
  <c r="L47" i="1"/>
  <c r="P33" i="1"/>
  <c r="P49" i="1" s="1"/>
  <c r="P47" i="1"/>
  <c r="J36" i="1"/>
  <c r="J49" i="1"/>
  <c r="O33" i="1"/>
  <c r="V38" i="1" l="1"/>
  <c r="V39" i="1" s="1"/>
  <c r="V48" i="1"/>
  <c r="U38" i="1"/>
  <c r="U39" i="1" s="1"/>
  <c r="U48" i="1"/>
  <c r="W38" i="1"/>
  <c r="W39" i="1" s="1"/>
  <c r="W48" i="1"/>
  <c r="K36" i="1"/>
  <c r="K38" i="1" s="1"/>
  <c r="K39" i="1" s="1"/>
  <c r="L49" i="1"/>
  <c r="Y33" i="1"/>
  <c r="Y49" i="1" s="1"/>
  <c r="X33" i="1"/>
  <c r="X49" i="1" s="1"/>
  <c r="L36" i="1"/>
  <c r="L38" i="1" s="1"/>
  <c r="H38" i="1"/>
  <c r="X36" i="1"/>
  <c r="N36" i="1"/>
  <c r="N49" i="1"/>
  <c r="O36" i="1"/>
  <c r="O49" i="1"/>
  <c r="M38" i="1"/>
  <c r="M39" i="1" s="1"/>
  <c r="M91" i="1"/>
  <c r="M107" i="1" s="1"/>
  <c r="M48" i="1"/>
  <c r="I38" i="1"/>
  <c r="I39" i="1" s="1"/>
  <c r="I48" i="1"/>
  <c r="J38" i="1"/>
  <c r="J39" i="1" s="1"/>
  <c r="J48" i="1"/>
  <c r="P36" i="1"/>
  <c r="X48" i="1" l="1"/>
  <c r="X55" i="1"/>
  <c r="X54" i="1"/>
  <c r="K48" i="1"/>
  <c r="L91" i="1"/>
  <c r="L107" i="1" s="1"/>
  <c r="L52" i="1" s="1"/>
  <c r="L39" i="1"/>
  <c r="Y36" i="1"/>
  <c r="H39" i="1"/>
  <c r="X38" i="1"/>
  <c r="X39" i="1" s="1"/>
  <c r="L48" i="1"/>
  <c r="O38" i="1"/>
  <c r="O39" i="1" s="1"/>
  <c r="O48" i="1"/>
  <c r="O91" i="1"/>
  <c r="O107" i="1" s="1"/>
  <c r="P38" i="1"/>
  <c r="P39" i="1" s="1"/>
  <c r="P48" i="1"/>
  <c r="P91" i="1"/>
  <c r="P107" i="1" s="1"/>
  <c r="N38" i="1"/>
  <c r="N39" i="1" s="1"/>
  <c r="N91" i="1"/>
  <c r="N107" i="1" s="1"/>
  <c r="N48" i="1"/>
  <c r="L51" i="1" l="1"/>
  <c r="Y48" i="1"/>
  <c r="Y55" i="1"/>
  <c r="Y54" i="1"/>
  <c r="Y38" i="1"/>
  <c r="Y39" i="1" s="1"/>
  <c r="P51" i="1"/>
  <c r="P52" i="1"/>
</calcChain>
</file>

<file path=xl/sharedStrings.xml><?xml version="1.0" encoding="utf-8"?>
<sst xmlns="http://schemas.openxmlformats.org/spreadsheetml/2006/main" count="201" uniqueCount="180">
  <si>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</si>
  <si>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</si>
  <si>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</si>
  <si>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</si>
  <si>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</si>
  <si>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</si>
  <si>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</si>
  <si>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</si>
  <si>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</si>
  <si>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</si>
  <si>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</si>
  <si>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</si>
  <si>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</si>
  <si>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</si>
  <si>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</si>
  <si>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</si>
  <si>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</si>
  <si>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</si>
  <si>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</si>
  <si>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</si>
  <si>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</si>
  <si>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</si>
  <si>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</si>
  <si>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</si>
  <si>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</si>
  <si>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</si>
  <si>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</si>
  <si>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MUELLER INDUSTRIES, INC</t>
  </si>
  <si>
    <t>MLI</t>
  </si>
  <si>
    <t>Greg L. Christopher</t>
  </si>
  <si>
    <t>Board of Directors</t>
  </si>
  <si>
    <t>Name</t>
  </si>
  <si>
    <t>Role</t>
  </si>
  <si>
    <t>Gregory L. Christopher</t>
  </si>
  <si>
    <t>Terry Hermanson</t>
  </si>
  <si>
    <t>Elizabeth Donovan</t>
  </si>
  <si>
    <t>Willam C. Drummond</t>
  </si>
  <si>
    <t>Gary S. Gladstein</t>
  </si>
  <si>
    <t>Scott J. Goldman</t>
  </si>
  <si>
    <t>John B. Hansen</t>
  </si>
  <si>
    <t>Charles P. Herzog, Jr.</t>
  </si>
  <si>
    <t>Lead Independent Director</t>
  </si>
  <si>
    <t>Director</t>
  </si>
  <si>
    <t xml:space="preserve">Mueller, is a manufacturer of copper, brass, aluminium, and plastic products. The range of products they </t>
  </si>
  <si>
    <t>manufacture is broad: copper tube and fittings; line sets; steel nipples; brass rod, bar, and shapes; aluminium</t>
  </si>
  <si>
    <t>and brass forgings; aluminum impact extrusions; compressed gas valves; refrigeration valves and fittings;</t>
  </si>
  <si>
    <t>pressure vessels; coaxial heat exchangers; and insulated flexible duct systems.</t>
  </si>
  <si>
    <t>They also resell brass and plastic plumbing valves, plastic fittings, malleable iron fittings, faucets, and plumbing</t>
  </si>
  <si>
    <t>specialty products. Their operations are located throughout the US and in Canada, Mexico, Great Britain, South</t>
  </si>
  <si>
    <t>Korea, the Middle East, and China.</t>
  </si>
  <si>
    <t>Incorporated in Delaware on October 3, 1990.</t>
  </si>
  <si>
    <t>Each of their reportable segments is composed of certain operating segments that are aggregated primarily</t>
  </si>
  <si>
    <t xml:space="preserve">by the nature of products offered. </t>
  </si>
  <si>
    <t>These are the:</t>
  </si>
  <si>
    <t>Piping Systems</t>
  </si>
  <si>
    <t>Industrial Metals</t>
  </si>
  <si>
    <t>Climate Segments</t>
  </si>
  <si>
    <t>Net sales</t>
  </si>
  <si>
    <t>COGS</t>
  </si>
  <si>
    <t>D&amp;A</t>
  </si>
  <si>
    <t>Gross Profit</t>
  </si>
  <si>
    <t>SG&amp;A</t>
  </si>
  <si>
    <t>Operating expenses</t>
  </si>
  <si>
    <t>Operating income</t>
  </si>
  <si>
    <t>Interest expense</t>
  </si>
  <si>
    <t>Interest income</t>
  </si>
  <si>
    <t>Realized gains on short-term investments</t>
  </si>
  <si>
    <t>Other income</t>
  </si>
  <si>
    <t>Pretax</t>
  </si>
  <si>
    <t>Taxes</t>
  </si>
  <si>
    <t>Loss from unconsolidated affiliates</t>
  </si>
  <si>
    <t>Consolidated net income</t>
  </si>
  <si>
    <t>Noncontrolling interest</t>
  </si>
  <si>
    <t>Net income attributable to Mueller</t>
  </si>
  <si>
    <t>EPS</t>
  </si>
  <si>
    <t>Dividends</t>
  </si>
  <si>
    <t>Revenue Y/Y</t>
  </si>
  <si>
    <t>Gain on sale of businesses</t>
  </si>
  <si>
    <t>Impairment charges</t>
  </si>
  <si>
    <t>Gain on insurance settlement</t>
  </si>
  <si>
    <t>Gain on extinguishment of NMTC liability</t>
  </si>
  <si>
    <t>Environmental income (expense)</t>
  </si>
  <si>
    <t>Pension plan termination expense</t>
  </si>
  <si>
    <t>Gain on sale of assets</t>
  </si>
  <si>
    <t>Revenue Q/Q</t>
  </si>
  <si>
    <t>Gross Margin %</t>
  </si>
  <si>
    <t>Operating Margin %</t>
  </si>
  <si>
    <t>Net Margin %</t>
  </si>
  <si>
    <t>Tax Rate %</t>
  </si>
  <si>
    <t>Cash Flow</t>
  </si>
  <si>
    <t>Free Cash Flow</t>
  </si>
  <si>
    <t>Net cash</t>
  </si>
  <si>
    <t>Cash and equivalents</t>
  </si>
  <si>
    <t>Short-term investments</t>
  </si>
  <si>
    <t>A/R</t>
  </si>
  <si>
    <t>Inventories</t>
  </si>
  <si>
    <t>Other</t>
  </si>
  <si>
    <t>Current assets</t>
  </si>
  <si>
    <t>PP&amp;E</t>
  </si>
  <si>
    <t>Leases</t>
  </si>
  <si>
    <t>Goodwill + Intangibles</t>
  </si>
  <si>
    <t>Investments in affiliates</t>
  </si>
  <si>
    <t>OA</t>
  </si>
  <si>
    <t>Assets</t>
  </si>
  <si>
    <t>Current portion of debt</t>
  </si>
  <si>
    <t>A/P</t>
  </si>
  <si>
    <t>Accrued wages and other employee cost</t>
  </si>
  <si>
    <t>Current portion of lease liabilities</t>
  </si>
  <si>
    <t>Current liabilities</t>
  </si>
  <si>
    <t>Long-term debt</t>
  </si>
  <si>
    <t>Pension liabilities</t>
  </si>
  <si>
    <t>Postretirement benefits</t>
  </si>
  <si>
    <t>Environmental reserves</t>
  </si>
  <si>
    <t>DT</t>
  </si>
  <si>
    <t>ONCL</t>
  </si>
  <si>
    <t>Liabilities</t>
  </si>
  <si>
    <t>SE</t>
  </si>
  <si>
    <t>Equity</t>
  </si>
  <si>
    <t>L+E</t>
  </si>
  <si>
    <t>Reported NI</t>
  </si>
  <si>
    <t>SBC</t>
  </si>
  <si>
    <t>Doubtful accounts receivable</t>
  </si>
  <si>
    <t>Loss from affiliates</t>
  </si>
  <si>
    <t>Dividends from affiliates</t>
  </si>
  <si>
    <t>Insurance proceeds, noncapital</t>
  </si>
  <si>
    <t>Gain on disposal of properties</t>
  </si>
  <si>
    <t>Gain on sales of securities</t>
  </si>
  <si>
    <t>DT expense</t>
  </si>
  <si>
    <t>Receivables</t>
  </si>
  <si>
    <t>Other liabilities</t>
  </si>
  <si>
    <t xml:space="preserve">Other </t>
  </si>
  <si>
    <t>CFFO</t>
  </si>
  <si>
    <t>CapEx</t>
  </si>
  <si>
    <t>Insurance proceeds, capital related</t>
  </si>
  <si>
    <t>Purchase of short-term investments</t>
  </si>
  <si>
    <t>Proceeds from the sale of securities</t>
  </si>
  <si>
    <t>Issuance of notes receivable</t>
  </si>
  <si>
    <t>Proceeds from sale of assets</t>
  </si>
  <si>
    <t>CFFI</t>
  </si>
  <si>
    <t>Buyback</t>
  </si>
  <si>
    <t>Dividends paid</t>
  </si>
  <si>
    <t>Repayments of debt</t>
  </si>
  <si>
    <t>(Repayment) issuance of debt by joint ventures</t>
  </si>
  <si>
    <t>Settlement of stock-based awards</t>
  </si>
  <si>
    <t>CFFF</t>
  </si>
  <si>
    <t>Exchange rate</t>
  </si>
  <si>
    <t>Increase (decrease) in cash</t>
  </si>
  <si>
    <t>Cash at beginning of period</t>
  </si>
  <si>
    <t>Cash at end of period</t>
  </si>
  <si>
    <t>Companies</t>
  </si>
  <si>
    <t>BK Products</t>
  </si>
  <si>
    <t>Great Lakes Copper Ltd.</t>
  </si>
  <si>
    <t>Howell Metal</t>
  </si>
  <si>
    <t>JWM</t>
  </si>
  <si>
    <t>Mueller Europe</t>
  </si>
  <si>
    <t>Mueller Middle East</t>
  </si>
  <si>
    <t>Mueller Streamline Co.</t>
  </si>
  <si>
    <t>Precision Tube</t>
  </si>
  <si>
    <t>KSD</t>
  </si>
  <si>
    <t>Climate Products</t>
  </si>
  <si>
    <t>Atco Rubber Products</t>
  </si>
  <si>
    <t>Linesets, Inc</t>
  </si>
  <si>
    <t>Mueller Refrigeration</t>
  </si>
  <si>
    <t>Tecumseh</t>
  </si>
  <si>
    <t>Turbotec</t>
  </si>
  <si>
    <t>Westermeyer Industries, Inc</t>
  </si>
  <si>
    <t>Lincoln Brass Works</t>
  </si>
  <si>
    <t>MicroGauge</t>
  </si>
  <si>
    <t>Mueller Brass Co.</t>
  </si>
  <si>
    <t>Mueller Impacts Co.</t>
  </si>
  <si>
    <t>ProPipe Technologies</t>
  </si>
  <si>
    <t>Sherwood</t>
  </si>
  <si>
    <t>ROA</t>
  </si>
  <si>
    <t>ROE</t>
  </si>
  <si>
    <t xml:space="preserve">Climate </t>
  </si>
  <si>
    <t>Redemption premium</t>
  </si>
  <si>
    <t>Total</t>
  </si>
  <si>
    <t>YoY %</t>
  </si>
  <si>
    <t>Litigation settlement</t>
  </si>
  <si>
    <t>Insurance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</si>
</sst>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4"/>
      <color theme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u/>
      <sz val="16"/>
      <color theme="1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3" tint="0.749992370372631"/>
      </top>
      <bottom/>
      <diagonal/>
    </border>
    <border>
      <left/>
      <right/>
      <top/>
      <bottom style="thin">
        <color theme="3" tint="0.749992370372631"/>
      </bottom>
      <diagonal/>
    </border>
    <border>
      <left/>
      <right/>
      <top/>
      <bottom style="medium">
        <color theme="3" tint="0.74999237037263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4" fillId="0" borderId="0" xfId="1" applyFont="1" applyAlignment="1">
      <alignment horizontal="center"/>
    </xf>
    <xf numFmtId="0" fontId="5" fillId="0" borderId="0" xfId="0" applyFont="1"/>
    <xf numFmtId="0" fontId="5" fillId="0" borderId="1" xfId="0" applyFont="1" applyBorder="1"/>
    <xf numFmtId="2" fontId="5" fillId="0" borderId="1" xfId="0" applyNumberFormat="1" applyFont="1" applyBorder="1"/>
    <xf numFmtId="3" fontId="5" fillId="0" borderId="1" xfId="0" applyNumberFormat="1" applyFont="1" applyBorder="1"/>
    <xf numFmtId="0" fontId="8" fillId="2" borderId="0" xfId="1" applyFont="1" applyFill="1" applyAlignment="1">
      <alignment horizontal="center"/>
    </xf>
    <xf numFmtId="0" fontId="5" fillId="2" borderId="0" xfId="0" applyFont="1" applyFill="1"/>
    <xf numFmtId="0" fontId="9" fillId="2" borderId="0" xfId="0" applyFont="1" applyFill="1" applyAlignment="1">
      <alignment horizontal="right"/>
    </xf>
    <xf numFmtId="3" fontId="5" fillId="0" borderId="0" xfId="0" applyNumberFormat="1" applyFont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5" fillId="0" borderId="0" xfId="0" applyFont="1" applyBorder="1"/>
    <xf numFmtId="0" fontId="1" fillId="0" borderId="1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quotePrefix="1" applyFont="1" applyBorder="1"/>
    <xf numFmtId="0" fontId="10" fillId="0" borderId="5" xfId="0" applyFont="1" applyBorder="1"/>
    <xf numFmtId="0" fontId="10" fillId="0" borderId="7" xfId="0" applyFont="1" applyBorder="1"/>
    <xf numFmtId="0" fontId="12" fillId="2" borderId="0" xfId="0" applyFont="1" applyFill="1"/>
    <xf numFmtId="14" fontId="12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/>
    <xf numFmtId="3" fontId="10" fillId="2" borderId="0" xfId="0" applyNumberFormat="1" applyFont="1" applyFill="1"/>
    <xf numFmtId="3" fontId="10" fillId="0" borderId="0" xfId="0" applyNumberFormat="1" applyFont="1"/>
    <xf numFmtId="0" fontId="10" fillId="2" borderId="0" xfId="0" applyFont="1" applyFill="1"/>
    <xf numFmtId="2" fontId="5" fillId="0" borderId="0" xfId="0" applyNumberFormat="1" applyFont="1"/>
    <xf numFmtId="2" fontId="1" fillId="2" borderId="0" xfId="0" applyNumberFormat="1" applyFont="1" applyFill="1"/>
    <xf numFmtId="0" fontId="13" fillId="2" borderId="0" xfId="0" applyFont="1" applyFill="1"/>
    <xf numFmtId="0" fontId="13" fillId="0" borderId="0" xfId="0" applyFont="1"/>
    <xf numFmtId="0" fontId="13" fillId="2" borderId="10" xfId="0" applyFont="1" applyFill="1" applyBorder="1"/>
    <xf numFmtId="0" fontId="13" fillId="0" borderId="10" xfId="0" applyFont="1" applyBorder="1"/>
    <xf numFmtId="9" fontId="13" fillId="0" borderId="10" xfId="0" applyNumberFormat="1" applyFont="1" applyBorder="1"/>
    <xf numFmtId="0" fontId="13" fillId="2" borderId="11" xfId="0" applyFont="1" applyFill="1" applyBorder="1"/>
    <xf numFmtId="0" fontId="13" fillId="0" borderId="11" xfId="0" applyFont="1" applyBorder="1"/>
    <xf numFmtId="9" fontId="13" fillId="0" borderId="11" xfId="0" applyNumberFormat="1" applyFont="1" applyBorder="1"/>
    <xf numFmtId="167" fontId="13" fillId="0" borderId="10" xfId="0" applyNumberFormat="1" applyFont="1" applyBorder="1"/>
    <xf numFmtId="0" fontId="13" fillId="2" borderId="0" xfId="0" applyFont="1" applyFill="1" applyBorder="1"/>
    <xf numFmtId="0" fontId="13" fillId="0" borderId="0" xfId="0" applyFont="1" applyBorder="1"/>
    <xf numFmtId="167" fontId="13" fillId="0" borderId="0" xfId="0" applyNumberFormat="1" applyFont="1" applyBorder="1"/>
    <xf numFmtId="167" fontId="13" fillId="0" borderId="11" xfId="0" applyNumberFormat="1" applyFont="1" applyBorder="1"/>
    <xf numFmtId="0" fontId="14" fillId="2" borderId="0" xfId="0" applyFont="1" applyFill="1"/>
    <xf numFmtId="0" fontId="14" fillId="0" borderId="0" xfId="0" applyFont="1"/>
    <xf numFmtId="0" fontId="13" fillId="2" borderId="12" xfId="0" applyFont="1" applyFill="1" applyBorder="1"/>
    <xf numFmtId="0" fontId="13" fillId="0" borderId="12" xfId="0" applyFont="1" applyBorder="1"/>
    <xf numFmtId="3" fontId="1" fillId="0" borderId="0" xfId="0" applyNumberFormat="1" applyFont="1"/>
    <xf numFmtId="3" fontId="13" fillId="0" borderId="0" xfId="0" applyNumberFormat="1" applyFont="1"/>
    <xf numFmtId="3" fontId="13" fillId="0" borderId="12" xfId="0" applyNumberFormat="1" applyFont="1" applyBorder="1"/>
    <xf numFmtId="3" fontId="14" fillId="0" borderId="0" xfId="0" applyNumberFormat="1" applyFont="1"/>
    <xf numFmtId="3" fontId="13" fillId="0" borderId="10" xfId="0" applyNumberFormat="1" applyFont="1" applyBorder="1"/>
    <xf numFmtId="3" fontId="13" fillId="0" borderId="11" xfId="0" applyNumberFormat="1" applyFont="1" applyBorder="1"/>
    <xf numFmtId="1" fontId="5" fillId="0" borderId="0" xfId="0" applyNumberFormat="1" applyFont="1"/>
    <xf numFmtId="3" fontId="13" fillId="0" borderId="0" xfId="0" applyNumberFormat="1" applyFont="1" applyBorder="1"/>
    <xf numFmtId="9" fontId="13" fillId="0" borderId="0" xfId="0" applyNumberFormat="1" applyFont="1" applyBorder="1"/>
    <xf numFmtId="4" fontId="5" fillId="0" borderId="0" xfId="0" applyNumberFormat="1" applyFont="1"/>
    <xf numFmtId="9" fontId="10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10</xdr:row>
      <xdr:rowOff>0</xdr:rowOff>
    </xdr:from>
    <xdr:to>
      <xdr:col>25</xdr:col>
      <xdr:colOff>0</xdr:colOff>
      <xdr:row>113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0</xdr:rowOff>
    </xdr:from>
    <xdr:to>
      <xdr:col>16</xdr:col>
      <xdr:colOff>493</xdr:colOff>
      <xdr:row>113</xdr:row>
      <xdr:rowOff>156309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A3066EE5-CFD0-4D4D-8F0A-11C26C42B66F}"/>
            </a:ext>
          </a:extLst>
        </xdr:cNvPr>
        <xdr:cNvCxnSpPr/>
      </xdr:nvCxnSpPr>
      <xdr:spPr>
        <a:xfrm>
          <a:off x="11514083" y="268014"/>
          <a:ext cx="493" cy="15764171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46"/>
  <sheetViews>
    <sheetView workbookViewId="0">
      <selection activeCell="L3" sqref="L3"/>
    </sheetView>
  </sheetViews>
  <sheetFormatPr defaultRowHeight="13.8" x14ac:dyDescent="0.25"/>
  <cols>
    <col min="1" max="1" width="8.88671875" style="2"/>
    <col min="2" max="2" width="22.109375" style="2" customWidth="1"/>
    <col min="3" max="3" width="25" style="2" customWidth="1"/>
    <col min="4" max="4" width="21.109375" style="2" customWidth="1"/>
    <col min="5" max="10" width="8.88671875" style="2"/>
    <col min="11" max="11" width="9.77734375" style="2" customWidth="1"/>
    <col min="12" max="12" width="19.109375" style="2" customWidth="1"/>
    <col min="13" max="13" width="9.109375" style="2" customWidth="1"/>
    <col min="14" max="16384" width="8.88671875" style="2"/>
  </cols>
  <sheetData>
    <row r="1" spans="2:12" ht="21" x14ac:dyDescent="0.4">
      <c r="B1" s="1" t="s">
        <v>17</v>
      </c>
      <c r="K1" s="10" t="s">
        <v>28</v>
      </c>
      <c r="L1" s="10"/>
    </row>
    <row r="2" spans="2:12" ht="22.8" x14ac:dyDescent="0.25">
      <c r="B2" s="11" t="s">
        <v>27</v>
      </c>
      <c r="C2" s="11"/>
      <c r="D2" s="11"/>
      <c r="E2" s="11"/>
      <c r="F2" s="11"/>
      <c r="G2" s="11"/>
      <c r="H2" s="11"/>
      <c r="I2" s="11"/>
      <c r="K2" s="3" t="s">
        <v>0</v>
      </c>
      <c r="L2" s="4">
        <v>53.13</v>
      </c>
    </row>
    <row r="3" spans="2:12" x14ac:dyDescent="0.25">
      <c r="K3" s="3" t="s">
        <v>1</v>
      </c>
      <c r="L3" s="5">
        <v>113.597003</v>
      </c>
    </row>
    <row r="4" spans="2:12" x14ac:dyDescent="0.25">
      <c r="B4" s="18" t="s">
        <v>50</v>
      </c>
      <c r="C4" s="19"/>
      <c r="D4" s="19"/>
      <c r="E4" s="19"/>
      <c r="F4" s="19"/>
      <c r="G4" s="19"/>
      <c r="H4" s="19"/>
      <c r="I4" s="20"/>
      <c r="K4" s="3" t="s">
        <v>2</v>
      </c>
      <c r="L4" s="5">
        <f>L3*L2</f>
        <v>6035.4087693900001</v>
      </c>
    </row>
    <row r="5" spans="2:12" x14ac:dyDescent="0.25">
      <c r="B5" s="21"/>
      <c r="C5" s="14"/>
      <c r="D5" s="14"/>
      <c r="E5" s="14"/>
      <c r="F5" s="14"/>
      <c r="G5" s="14"/>
      <c r="H5" s="14"/>
      <c r="I5" s="22"/>
      <c r="K5" s="3" t="s">
        <v>3</v>
      </c>
      <c r="L5" s="5">
        <v>1357.952</v>
      </c>
    </row>
    <row r="6" spans="2:12" x14ac:dyDescent="0.25">
      <c r="B6" s="23" t="s">
        <v>43</v>
      </c>
      <c r="C6" s="14"/>
      <c r="D6" s="14"/>
      <c r="E6" s="14"/>
      <c r="F6" s="14"/>
      <c r="G6" s="14"/>
      <c r="H6" s="14"/>
      <c r="I6" s="22"/>
      <c r="K6" s="3" t="s">
        <v>4</v>
      </c>
      <c r="L6" s="5">
        <f>0.705+0.13+25.451+8.072</f>
        <v>34.358000000000004</v>
      </c>
    </row>
    <row r="7" spans="2:12" x14ac:dyDescent="0.25">
      <c r="B7" s="23" t="s">
        <v>44</v>
      </c>
      <c r="C7" s="14"/>
      <c r="D7" s="14"/>
      <c r="E7" s="14"/>
      <c r="F7" s="14"/>
      <c r="G7" s="14"/>
      <c r="H7" s="14"/>
      <c r="I7" s="22"/>
      <c r="K7" s="3" t="s">
        <v>5</v>
      </c>
      <c r="L7" s="5">
        <f>L4-L5+L6</f>
        <v>4711.81476939</v>
      </c>
    </row>
    <row r="8" spans="2:12" x14ac:dyDescent="0.25">
      <c r="B8" s="23" t="s">
        <v>45</v>
      </c>
      <c r="C8" s="14"/>
      <c r="D8" s="14"/>
      <c r="E8" s="14"/>
      <c r="F8" s="14"/>
      <c r="G8" s="14"/>
      <c r="H8" s="14"/>
      <c r="I8" s="22"/>
      <c r="K8" s="3" t="s">
        <v>6</v>
      </c>
      <c r="L8" s="5">
        <f>L5-L6</f>
        <v>1323.5940000000001</v>
      </c>
    </row>
    <row r="9" spans="2:12" x14ac:dyDescent="0.25">
      <c r="B9" s="23" t="s">
        <v>46</v>
      </c>
      <c r="C9" s="14"/>
      <c r="D9" s="14"/>
      <c r="E9" s="14"/>
      <c r="F9" s="14"/>
      <c r="G9" s="14"/>
      <c r="H9" s="14"/>
      <c r="I9" s="22"/>
      <c r="K9" s="3"/>
      <c r="L9" s="3"/>
    </row>
    <row r="10" spans="2:12" x14ac:dyDescent="0.25">
      <c r="B10" s="21"/>
      <c r="C10" s="14"/>
      <c r="D10" s="14"/>
      <c r="E10" s="14"/>
      <c r="F10" s="14"/>
      <c r="G10" s="14"/>
      <c r="H10" s="14"/>
      <c r="I10" s="22"/>
      <c r="K10" s="3" t="s">
        <v>7</v>
      </c>
      <c r="L10" s="12" t="s">
        <v>29</v>
      </c>
    </row>
    <row r="11" spans="2:12" x14ac:dyDescent="0.25">
      <c r="B11" s="23" t="s">
        <v>47</v>
      </c>
      <c r="C11" s="14"/>
      <c r="D11" s="14"/>
      <c r="E11" s="14"/>
      <c r="F11" s="14"/>
      <c r="G11" s="14"/>
      <c r="H11" s="14"/>
      <c r="I11" s="22"/>
    </row>
    <row r="12" spans="2:12" x14ac:dyDescent="0.25">
      <c r="B12" s="23" t="s">
        <v>48</v>
      </c>
      <c r="C12" s="14"/>
      <c r="D12" s="14"/>
      <c r="E12" s="14"/>
      <c r="F12" s="14"/>
      <c r="G12" s="14"/>
      <c r="H12" s="14"/>
      <c r="I12" s="22"/>
    </row>
    <row r="13" spans="2:12" x14ac:dyDescent="0.25">
      <c r="B13" s="24" t="s">
        <v>49</v>
      </c>
      <c r="C13" s="25"/>
      <c r="D13" s="25"/>
      <c r="E13" s="25"/>
      <c r="F13" s="25"/>
      <c r="G13" s="25"/>
      <c r="H13" s="25"/>
      <c r="I13" s="26"/>
    </row>
    <row r="15" spans="2:12" x14ac:dyDescent="0.25">
      <c r="B15" s="18" t="s">
        <v>51</v>
      </c>
      <c r="C15" s="19"/>
      <c r="D15" s="19"/>
      <c r="E15" s="19"/>
      <c r="F15" s="19"/>
      <c r="G15" s="19"/>
      <c r="H15" s="19"/>
      <c r="I15" s="20"/>
    </row>
    <row r="16" spans="2:12" x14ac:dyDescent="0.25">
      <c r="B16" s="23" t="s">
        <v>52</v>
      </c>
      <c r="C16" s="14"/>
      <c r="D16" s="14"/>
      <c r="E16" s="14"/>
      <c r="F16" s="27"/>
      <c r="G16" s="14"/>
      <c r="H16" s="14"/>
      <c r="I16" s="22"/>
    </row>
    <row r="17" spans="2:9" x14ac:dyDescent="0.25">
      <c r="B17" s="21"/>
      <c r="C17" s="14"/>
      <c r="D17" s="14"/>
      <c r="E17" s="14"/>
      <c r="F17" s="14"/>
      <c r="G17" s="14"/>
      <c r="H17" s="14"/>
      <c r="I17" s="22"/>
    </row>
    <row r="18" spans="2:9" x14ac:dyDescent="0.25">
      <c r="B18" s="23" t="s">
        <v>53</v>
      </c>
      <c r="C18" s="14"/>
      <c r="D18" s="14"/>
      <c r="E18" s="14"/>
      <c r="F18" s="14"/>
      <c r="G18" s="14"/>
      <c r="H18" s="14"/>
      <c r="I18" s="22"/>
    </row>
    <row r="19" spans="2:9" x14ac:dyDescent="0.25">
      <c r="B19" s="28" t="s">
        <v>54</v>
      </c>
      <c r="C19" s="14"/>
      <c r="D19" s="14"/>
      <c r="E19" s="14"/>
      <c r="F19" s="14"/>
      <c r="G19" s="14"/>
      <c r="H19" s="14"/>
      <c r="I19" s="22"/>
    </row>
    <row r="20" spans="2:9" x14ac:dyDescent="0.25">
      <c r="B20" s="28" t="s">
        <v>55</v>
      </c>
      <c r="C20" s="14"/>
      <c r="D20" s="14"/>
      <c r="E20" s="14"/>
      <c r="F20" s="14"/>
      <c r="G20" s="14"/>
      <c r="H20" s="14"/>
      <c r="I20" s="22"/>
    </row>
    <row r="21" spans="2:9" x14ac:dyDescent="0.25">
      <c r="B21" s="29" t="s">
        <v>56</v>
      </c>
      <c r="C21" s="25"/>
      <c r="D21" s="25"/>
      <c r="E21" s="25"/>
      <c r="F21" s="25"/>
      <c r="G21" s="25"/>
      <c r="H21" s="25"/>
      <c r="I21" s="26"/>
    </row>
    <row r="22" spans="2:9" x14ac:dyDescent="0.25">
      <c r="D22" s="14"/>
    </row>
    <row r="23" spans="2:9" ht="15.6" x14ac:dyDescent="0.3">
      <c r="B23" s="17" t="s">
        <v>30</v>
      </c>
      <c r="D23" s="14"/>
    </row>
    <row r="24" spans="2:9" x14ac:dyDescent="0.25">
      <c r="B24" s="15" t="s">
        <v>31</v>
      </c>
      <c r="C24" s="15" t="s">
        <v>32</v>
      </c>
      <c r="D24" s="14"/>
    </row>
    <row r="25" spans="2:9" x14ac:dyDescent="0.25">
      <c r="B25" s="12" t="s">
        <v>33</v>
      </c>
      <c r="C25" s="12" t="s">
        <v>7</v>
      </c>
      <c r="D25" s="14"/>
    </row>
    <row r="26" spans="2:9" x14ac:dyDescent="0.25">
      <c r="B26" s="12" t="s">
        <v>34</v>
      </c>
      <c r="C26" s="12" t="s">
        <v>41</v>
      </c>
      <c r="D26" s="14"/>
    </row>
    <row r="27" spans="2:9" x14ac:dyDescent="0.25">
      <c r="B27" s="12" t="s">
        <v>35</v>
      </c>
      <c r="C27" s="12" t="s">
        <v>42</v>
      </c>
      <c r="D27" s="14"/>
    </row>
    <row r="28" spans="2:9" x14ac:dyDescent="0.25">
      <c r="B28" s="12" t="s">
        <v>36</v>
      </c>
      <c r="C28" s="12" t="s">
        <v>42</v>
      </c>
      <c r="D28" s="14"/>
    </row>
    <row r="29" spans="2:9" x14ac:dyDescent="0.25">
      <c r="B29" s="12" t="s">
        <v>37</v>
      </c>
      <c r="C29" s="12" t="s">
        <v>42</v>
      </c>
      <c r="D29" s="14"/>
    </row>
    <row r="30" spans="2:9" x14ac:dyDescent="0.25">
      <c r="B30" s="12" t="s">
        <v>38</v>
      </c>
      <c r="C30" s="12" t="s">
        <v>42</v>
      </c>
      <c r="D30" s="14"/>
    </row>
    <row r="31" spans="2:9" x14ac:dyDescent="0.25">
      <c r="B31" s="12" t="s">
        <v>39</v>
      </c>
      <c r="C31" s="12" t="s">
        <v>42</v>
      </c>
    </row>
    <row r="32" spans="2:9" x14ac:dyDescent="0.25">
      <c r="B32" s="12" t="s">
        <v>40</v>
      </c>
      <c r="C32" s="12" t="s">
        <v>42</v>
      </c>
    </row>
    <row r="35" spans="2:4" ht="15.6" x14ac:dyDescent="0.3">
      <c r="B35" s="17" t="s">
        <v>149</v>
      </c>
    </row>
    <row r="36" spans="2:4" x14ac:dyDescent="0.25">
      <c r="B36" s="13" t="s">
        <v>54</v>
      </c>
      <c r="C36" s="13" t="s">
        <v>159</v>
      </c>
      <c r="D36" s="13" t="s">
        <v>55</v>
      </c>
    </row>
    <row r="38" spans="2:4" x14ac:dyDescent="0.25">
      <c r="B38" s="13" t="s">
        <v>150</v>
      </c>
      <c r="C38" s="13" t="s">
        <v>160</v>
      </c>
      <c r="D38" s="13" t="s">
        <v>166</v>
      </c>
    </row>
    <row r="39" spans="2:4" x14ac:dyDescent="0.25">
      <c r="B39" s="13" t="s">
        <v>151</v>
      </c>
      <c r="C39" s="13" t="s">
        <v>161</v>
      </c>
      <c r="D39" s="13" t="s">
        <v>167</v>
      </c>
    </row>
    <row r="40" spans="2:4" x14ac:dyDescent="0.25">
      <c r="B40" s="13" t="s">
        <v>152</v>
      </c>
      <c r="C40" s="13" t="s">
        <v>162</v>
      </c>
      <c r="D40" s="13" t="s">
        <v>168</v>
      </c>
    </row>
    <row r="41" spans="2:4" x14ac:dyDescent="0.25">
      <c r="B41" s="13" t="s">
        <v>153</v>
      </c>
      <c r="C41" s="13" t="s">
        <v>163</v>
      </c>
      <c r="D41" s="13" t="s">
        <v>169</v>
      </c>
    </row>
    <row r="42" spans="2:4" x14ac:dyDescent="0.25">
      <c r="B42" s="13" t="s">
        <v>158</v>
      </c>
      <c r="C42" s="13" t="s">
        <v>164</v>
      </c>
      <c r="D42" s="13" t="s">
        <v>170</v>
      </c>
    </row>
    <row r="43" spans="2:4" x14ac:dyDescent="0.25">
      <c r="B43" s="13" t="s">
        <v>154</v>
      </c>
      <c r="C43" s="13" t="s">
        <v>165</v>
      </c>
      <c r="D43" s="13" t="s">
        <v>171</v>
      </c>
    </row>
    <row r="44" spans="2:4" x14ac:dyDescent="0.25">
      <c r="B44" s="13" t="s">
        <v>155</v>
      </c>
    </row>
    <row r="45" spans="2:4" x14ac:dyDescent="0.25">
      <c r="B45" s="13" t="s">
        <v>156</v>
      </c>
    </row>
    <row r="46" spans="2:4" x14ac:dyDescent="0.25">
      <c r="B46" s="13" t="s">
        <v>157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R126"/>
  <sheetViews>
    <sheetView tabSelected="1" zoomScale="145" zoomScaleNormal="145" workbookViewId="0">
      <pane xSplit="1" ySplit="11" topLeftCell="J15" activePane="bottomRight" state="frozen"/>
      <selection pane="topRight" activeCell="C1" sqref="C1"/>
      <selection pane="bottomLeft" activeCell="A3" sqref="A3"/>
      <selection pane="bottomRight" activeCell="M41" sqref="M41"/>
    </sheetView>
  </sheetViews>
  <sheetFormatPr defaultRowHeight="13.8" outlineLevelRow="1" x14ac:dyDescent="0.25"/>
  <cols>
    <col min="1" max="1" width="34.5546875" style="7" customWidth="1"/>
    <col min="2" max="2" width="8.88671875" style="2"/>
    <col min="3" max="19" width="9.109375" style="2" customWidth="1"/>
    <col min="20" max="16384" width="8.88671875" style="2"/>
  </cols>
  <sheetData>
    <row r="1" spans="1:44" s="7" customFormat="1" ht="21" x14ac:dyDescent="0.4">
      <c r="A1" s="6" t="s">
        <v>16</v>
      </c>
      <c r="C1" s="30"/>
      <c r="D1" s="30"/>
      <c r="E1" s="30"/>
      <c r="F1" s="30"/>
      <c r="G1" s="30"/>
      <c r="H1" s="30"/>
      <c r="Q1" s="30"/>
      <c r="R1" s="30"/>
      <c r="S1" s="30"/>
      <c r="T1" s="30"/>
      <c r="U1" s="30"/>
      <c r="V1" s="30"/>
      <c r="W1" s="30"/>
      <c r="X1" s="30"/>
      <c r="Y1" s="30"/>
    </row>
    <row r="2" spans="1:44" s="32" customFormat="1" hidden="1" outlineLevel="1" x14ac:dyDescent="0.25">
      <c r="A2" s="32" t="s">
        <v>54</v>
      </c>
      <c r="U2" s="32">
        <v>1542.4559999999999</v>
      </c>
      <c r="V2" s="32">
        <v>1583.002</v>
      </c>
      <c r="W2" s="32">
        <v>2600.0300000000002</v>
      </c>
      <c r="X2" s="32">
        <v>2730.0839999999998</v>
      </c>
      <c r="Y2" s="32">
        <v>2382.5729999999999</v>
      </c>
    </row>
    <row r="3" spans="1:44" s="34" customFormat="1" hidden="1" outlineLevel="1" x14ac:dyDescent="0.25">
      <c r="V3" s="66">
        <f t="shared" ref="V3:X3" si="0">V2/U2-1</f>
        <v>2.6286649343644219E-2</v>
      </c>
      <c r="W3" s="66">
        <f t="shared" si="0"/>
        <v>0.64246791854969243</v>
      </c>
      <c r="X3" s="66">
        <f t="shared" si="0"/>
        <v>5.002019207470676E-2</v>
      </c>
      <c r="Y3" s="66">
        <f>Y2/X2-1</f>
        <v>-0.12728948999371448</v>
      </c>
    </row>
    <row r="4" spans="1:44" s="32" customFormat="1" hidden="1" outlineLevel="1" x14ac:dyDescent="0.25">
      <c r="A4" s="32" t="s">
        <v>55</v>
      </c>
      <c r="U4" s="32">
        <v>554.37199999999996</v>
      </c>
      <c r="V4" s="32">
        <v>472.15899999999999</v>
      </c>
      <c r="W4" s="32">
        <v>703.36300000000006</v>
      </c>
      <c r="X4" s="32">
        <v>644.68899999999996</v>
      </c>
      <c r="Y4" s="32">
        <v>577.875</v>
      </c>
    </row>
    <row r="5" spans="1:44" s="34" customFormat="1" hidden="1" outlineLevel="1" x14ac:dyDescent="0.25">
      <c r="V5" s="66">
        <f t="shared" ref="V5:X5" si="1">V4/U4-1</f>
        <v>-0.14829933690734731</v>
      </c>
      <c r="W5" s="66">
        <f t="shared" si="1"/>
        <v>0.48967402929945214</v>
      </c>
      <c r="X5" s="66">
        <f t="shared" si="1"/>
        <v>-8.3419230184129778E-2</v>
      </c>
      <c r="Y5" s="66">
        <f>Y4/X4-1</f>
        <v>-0.10363756788156764</v>
      </c>
    </row>
    <row r="6" spans="1:44" s="32" customFormat="1" hidden="1" outlineLevel="1" x14ac:dyDescent="0.25">
      <c r="A6" s="32" t="s">
        <v>174</v>
      </c>
      <c r="U6" s="32">
        <v>356.21600000000001</v>
      </c>
      <c r="V6" s="32">
        <v>370.13099999999997</v>
      </c>
      <c r="W6" s="32">
        <v>495.41399999999999</v>
      </c>
      <c r="X6" s="32">
        <v>650.30700000000002</v>
      </c>
      <c r="Y6" s="32">
        <v>500.79</v>
      </c>
    </row>
    <row r="7" spans="1:44" s="34" customFormat="1" hidden="1" outlineLevel="1" x14ac:dyDescent="0.25">
      <c r="V7" s="66">
        <f t="shared" ref="V7:X7" si="2">V6/U6-1</f>
        <v>3.9063377276708389E-2</v>
      </c>
      <c r="W7" s="66">
        <f t="shared" si="2"/>
        <v>0.33848286147337037</v>
      </c>
      <c r="X7" s="66">
        <f t="shared" si="2"/>
        <v>0.31265365936368372</v>
      </c>
      <c r="Y7" s="66">
        <f>Y6/X6-1</f>
        <v>-0.22991756201301849</v>
      </c>
    </row>
    <row r="8" spans="1:44" s="32" customFormat="1" hidden="1" outlineLevel="1" x14ac:dyDescent="0.25">
      <c r="A8" s="32" t="s">
        <v>176</v>
      </c>
      <c r="U8" s="32">
        <f t="shared" ref="U8" si="3">SUM(U2:U6)</f>
        <v>2453.0439999999999</v>
      </c>
      <c r="V8" s="32">
        <f t="shared" ref="V8" si="4">SUM(V2:V6)</f>
        <v>2425.1699873124362</v>
      </c>
      <c r="W8" s="32">
        <f t="shared" ref="W8:X8" si="5">SUM(W2:W6)</f>
        <v>3799.9391419478497</v>
      </c>
      <c r="X8" s="32">
        <f t="shared" si="5"/>
        <v>4025.0466009618904</v>
      </c>
      <c r="Y8" s="32">
        <f>SUM(Y2:Y6)</f>
        <v>3461.0070729421245</v>
      </c>
    </row>
    <row r="9" spans="1:44" s="34" customFormat="1" hidden="1" outlineLevel="1" x14ac:dyDescent="0.25">
      <c r="A9" s="34" t="s">
        <v>177</v>
      </c>
      <c r="V9" s="66">
        <f t="shared" ref="V9:X9" si="6">V8/U8-1</f>
        <v>-1.1363030050648759E-2</v>
      </c>
      <c r="W9" s="66">
        <f t="shared" si="6"/>
        <v>0.56687537856219605</v>
      </c>
      <c r="X9" s="66">
        <f t="shared" si="6"/>
        <v>5.9239753744753543E-2</v>
      </c>
      <c r="Y9" s="66">
        <f>Y8/X8-1</f>
        <v>-0.14013242179232754</v>
      </c>
    </row>
    <row r="10" spans="1:44" s="7" customFormat="1" ht="21" collapsed="1" x14ac:dyDescent="0.4">
      <c r="A10" s="6"/>
      <c r="C10" s="30"/>
      <c r="D10" s="30"/>
      <c r="E10" s="30"/>
      <c r="F10" s="30"/>
      <c r="G10" s="30"/>
      <c r="H10" s="30"/>
      <c r="I10" s="31">
        <v>44737</v>
      </c>
      <c r="J10" s="31">
        <v>44828</v>
      </c>
      <c r="K10" s="31">
        <v>44926</v>
      </c>
      <c r="L10" s="31">
        <v>45017</v>
      </c>
      <c r="M10" s="31">
        <v>45108</v>
      </c>
      <c r="N10" s="31">
        <v>45199</v>
      </c>
      <c r="O10" s="31">
        <v>45290</v>
      </c>
      <c r="P10" s="31">
        <v>45381</v>
      </c>
      <c r="Q10" s="30"/>
      <c r="R10" s="30"/>
      <c r="S10" s="30"/>
      <c r="T10" s="30"/>
      <c r="U10" s="30"/>
      <c r="V10" s="30"/>
      <c r="W10" s="30"/>
      <c r="X10" s="30"/>
      <c r="Y10" s="30"/>
    </row>
    <row r="11" spans="1:44" s="8" customFormat="1" x14ac:dyDescent="0.25">
      <c r="C11" s="8" t="s">
        <v>22</v>
      </c>
      <c r="D11" s="8" t="s">
        <v>18</v>
      </c>
      <c r="E11" s="8" t="s">
        <v>19</v>
      </c>
      <c r="F11" s="8" t="s">
        <v>20</v>
      </c>
      <c r="G11" s="8" t="s">
        <v>21</v>
      </c>
      <c r="H11" s="8" t="s">
        <v>14</v>
      </c>
      <c r="I11" s="8" t="s">
        <v>15</v>
      </c>
      <c r="J11" s="8" t="s">
        <v>10</v>
      </c>
      <c r="K11" s="8" t="s">
        <v>11</v>
      </c>
      <c r="L11" s="8" t="s">
        <v>12</v>
      </c>
      <c r="M11" s="8" t="s">
        <v>13</v>
      </c>
      <c r="N11" s="8" t="s">
        <v>8</v>
      </c>
      <c r="O11" s="8" t="s">
        <v>9</v>
      </c>
      <c r="P11" s="8" t="s">
        <v>23</v>
      </c>
      <c r="Q11" s="8" t="s">
        <v>24</v>
      </c>
      <c r="R11" s="8" t="s">
        <v>25</v>
      </c>
      <c r="S11" s="8" t="s">
        <v>26</v>
      </c>
      <c r="U11" s="8">
        <v>2019</v>
      </c>
      <c r="V11" s="8">
        <v>2020</v>
      </c>
      <c r="W11" s="8">
        <v>2021</v>
      </c>
      <c r="X11" s="8">
        <v>2022</v>
      </c>
      <c r="Y11" s="8">
        <v>2023</v>
      </c>
      <c r="Z11" s="8">
        <v>2024</v>
      </c>
      <c r="AA11" s="8">
        <v>2025</v>
      </c>
      <c r="AB11" s="8">
        <v>2026</v>
      </c>
      <c r="AC11" s="8">
        <v>2027</v>
      </c>
      <c r="AD11" s="8">
        <v>2028</v>
      </c>
      <c r="AE11" s="8">
        <v>2029</v>
      </c>
      <c r="AF11" s="8">
        <v>2030</v>
      </c>
      <c r="AG11" s="8">
        <v>2031</v>
      </c>
      <c r="AH11" s="8">
        <v>2032</v>
      </c>
      <c r="AI11" s="8">
        <v>2033</v>
      </c>
      <c r="AJ11" s="8">
        <v>2034</v>
      </c>
      <c r="AK11" s="8">
        <v>2035</v>
      </c>
      <c r="AL11" s="8">
        <v>2036</v>
      </c>
      <c r="AM11" s="8">
        <v>2037</v>
      </c>
      <c r="AN11" s="8">
        <v>2038</v>
      </c>
      <c r="AO11" s="8">
        <v>2039</v>
      </c>
      <c r="AP11" s="8">
        <v>2040</v>
      </c>
      <c r="AQ11" s="8">
        <v>2041</v>
      </c>
      <c r="AR11" s="8">
        <v>2042</v>
      </c>
    </row>
    <row r="12" spans="1:44" s="35" customFormat="1" x14ac:dyDescent="0.25">
      <c r="A12" s="34" t="s">
        <v>57</v>
      </c>
      <c r="H12" s="35">
        <v>1010.002</v>
      </c>
      <c r="I12" s="35">
        <v>1150.0419999999999</v>
      </c>
      <c r="J12" s="35">
        <v>944.83</v>
      </c>
      <c r="K12" s="35">
        <v>877.58100000000002</v>
      </c>
      <c r="L12" s="35">
        <v>971.19200000000001</v>
      </c>
      <c r="M12" s="35">
        <v>896.98400000000004</v>
      </c>
      <c r="N12" s="35">
        <v>819.79200000000003</v>
      </c>
      <c r="O12" s="35">
        <v>732.37699999999995</v>
      </c>
      <c r="P12" s="35">
        <v>849.654</v>
      </c>
      <c r="U12" s="35">
        <v>2430.616</v>
      </c>
      <c r="V12" s="35">
        <v>2398.0430000000001</v>
      </c>
      <c r="W12" s="35">
        <v>3769.3449999999998</v>
      </c>
      <c r="X12" s="35">
        <f>SUM(H12:K12)</f>
        <v>3982.4549999999999</v>
      </c>
      <c r="Y12" s="35">
        <f>SUM(L12:O12)</f>
        <v>3420.3449999999998</v>
      </c>
    </row>
    <row r="13" spans="1:44" s="9" customFormat="1" x14ac:dyDescent="0.25">
      <c r="A13" s="32" t="s">
        <v>58</v>
      </c>
      <c r="H13" s="9">
        <v>744.51099999999997</v>
      </c>
      <c r="I13" s="9">
        <v>820.91399999999999</v>
      </c>
      <c r="J13" s="9">
        <v>678.63699999999994</v>
      </c>
      <c r="K13" s="9">
        <v>620.79999999999995</v>
      </c>
      <c r="L13" s="9">
        <v>678.798</v>
      </c>
      <c r="M13" s="9">
        <v>639.27200000000005</v>
      </c>
      <c r="N13" s="9">
        <v>579.05799999999999</v>
      </c>
      <c r="O13" s="9">
        <v>536.38300000000004</v>
      </c>
      <c r="P13" s="9">
        <v>608.70299999999997</v>
      </c>
      <c r="U13" s="9">
        <v>2035.61</v>
      </c>
      <c r="V13" s="9">
        <v>1966.1610000000001</v>
      </c>
      <c r="W13" s="9">
        <v>2938.989</v>
      </c>
      <c r="X13" s="9">
        <f>SUM(H13:K13)</f>
        <v>2864.8620000000001</v>
      </c>
      <c r="Y13" s="9">
        <f>SUM(L13:O13)</f>
        <v>2433.5110000000004</v>
      </c>
    </row>
    <row r="14" spans="1:44" s="35" customFormat="1" x14ac:dyDescent="0.25">
      <c r="A14" s="34" t="s">
        <v>60</v>
      </c>
      <c r="H14" s="35">
        <f>H12-H13</f>
        <v>265.49099999999999</v>
      </c>
      <c r="I14" s="35">
        <f>I12-I13</f>
        <v>329.12799999999993</v>
      </c>
      <c r="J14" s="35">
        <f>J12-J13</f>
        <v>266.1930000000001</v>
      </c>
      <c r="K14" s="35">
        <f>K12-K13</f>
        <v>256.78100000000006</v>
      </c>
      <c r="L14" s="35">
        <f>L12-L13</f>
        <v>292.39400000000001</v>
      </c>
      <c r="M14" s="35">
        <f>M12-M13</f>
        <v>257.71199999999999</v>
      </c>
      <c r="N14" s="35">
        <f>N12-N13</f>
        <v>240.73400000000004</v>
      </c>
      <c r="O14" s="35">
        <f>O12-O13</f>
        <v>195.99399999999991</v>
      </c>
      <c r="P14" s="35">
        <f>P12-P13</f>
        <v>240.95100000000002</v>
      </c>
      <c r="U14" s="35">
        <f>U12-U13</f>
        <v>395.00600000000009</v>
      </c>
      <c r="V14" s="35">
        <f>V12-V13</f>
        <v>431.88200000000006</v>
      </c>
      <c r="W14" s="35">
        <f>W12-W13</f>
        <v>830.35599999999977</v>
      </c>
      <c r="X14" s="35">
        <f>SUM(H14:K14)</f>
        <v>1117.5930000000001</v>
      </c>
      <c r="Y14" s="35">
        <f>SUM(L14:O14)</f>
        <v>986.83399999999995</v>
      </c>
    </row>
    <row r="15" spans="1:44" s="9" customFormat="1" x14ac:dyDescent="0.25">
      <c r="A15" s="32" t="s">
        <v>59</v>
      </c>
      <c r="H15" s="9">
        <v>10.840999999999999</v>
      </c>
      <c r="I15" s="9">
        <v>11.302</v>
      </c>
      <c r="J15" s="9">
        <v>10.85</v>
      </c>
      <c r="K15" s="9">
        <v>10.738</v>
      </c>
      <c r="L15" s="9">
        <v>10.657</v>
      </c>
      <c r="M15" s="9">
        <v>10.416</v>
      </c>
      <c r="N15" s="9">
        <v>9.6310000000000002</v>
      </c>
      <c r="O15" s="9">
        <v>9.25</v>
      </c>
      <c r="P15" s="9">
        <v>9.1690000000000005</v>
      </c>
      <c r="U15" s="9">
        <v>42.692999999999998</v>
      </c>
      <c r="V15" s="9">
        <v>44.843000000000004</v>
      </c>
      <c r="W15" s="9">
        <v>45.39</v>
      </c>
      <c r="X15" s="9">
        <f t="shared" ref="X15:X16" si="7">SUM(H15:K15)</f>
        <v>43.731000000000002</v>
      </c>
      <c r="Y15" s="9">
        <f t="shared" ref="Y15:Y16" si="8">SUM(L15:O15)</f>
        <v>39.954000000000001</v>
      </c>
    </row>
    <row r="16" spans="1:44" s="9" customFormat="1" x14ac:dyDescent="0.25">
      <c r="A16" s="32" t="s">
        <v>61</v>
      </c>
      <c r="H16" s="9">
        <v>47.456000000000003</v>
      </c>
      <c r="I16" s="9">
        <v>48.956000000000003</v>
      </c>
      <c r="J16" s="9">
        <v>50.177999999999997</v>
      </c>
      <c r="K16" s="9">
        <v>55.63</v>
      </c>
      <c r="L16" s="9">
        <v>52.631</v>
      </c>
      <c r="M16" s="9">
        <v>56.061999999999998</v>
      </c>
      <c r="N16" s="9">
        <v>48.295000000000002</v>
      </c>
      <c r="O16" s="9">
        <v>51.183999999999997</v>
      </c>
      <c r="P16" s="9">
        <v>48.356999999999999</v>
      </c>
      <c r="U16" s="9">
        <v>162.358</v>
      </c>
      <c r="V16" s="9">
        <v>159.483</v>
      </c>
      <c r="W16" s="9">
        <v>184.05199999999999</v>
      </c>
      <c r="X16" s="9">
        <f t="shared" si="7"/>
        <v>202.22</v>
      </c>
      <c r="Y16" s="9">
        <f t="shared" si="8"/>
        <v>208.172</v>
      </c>
    </row>
    <row r="17" spans="1:25" s="9" customFormat="1" hidden="1" outlineLevel="1" x14ac:dyDescent="0.25">
      <c r="A17" s="32" t="s">
        <v>178</v>
      </c>
      <c r="V17" s="9">
        <v>-22.053000000000001</v>
      </c>
    </row>
    <row r="18" spans="1:25" s="9" customFormat="1" hidden="1" outlineLevel="1" x14ac:dyDescent="0.25">
      <c r="A18" s="32" t="s">
        <v>83</v>
      </c>
      <c r="H18" s="9">
        <v>-5.5069999999999997</v>
      </c>
      <c r="U18" s="9">
        <v>-0.96299999999999997</v>
      </c>
      <c r="X18" s="9">
        <f>SUM(H18:K18)</f>
        <v>-5.5069999999999997</v>
      </c>
      <c r="Y18" s="9">
        <f>SUM(L18:O18)</f>
        <v>0</v>
      </c>
    </row>
    <row r="19" spans="1:25" s="9" customFormat="1" hidden="1" outlineLevel="1" x14ac:dyDescent="0.25">
      <c r="A19" s="32" t="s">
        <v>77</v>
      </c>
      <c r="N19" s="9">
        <v>-4.1369999999999996</v>
      </c>
      <c r="W19" s="9">
        <v>-57.76</v>
      </c>
      <c r="X19" s="9">
        <f>SUM(H19:K19)</f>
        <v>0</v>
      </c>
      <c r="Y19" s="9">
        <f>SUM(L19:O19)</f>
        <v>-4.1369999999999996</v>
      </c>
    </row>
    <row r="20" spans="1:25" s="9" customFormat="1" hidden="1" outlineLevel="1" x14ac:dyDescent="0.25">
      <c r="A20" s="32" t="s">
        <v>78</v>
      </c>
      <c r="N20" s="9">
        <v>5.9340000000000002</v>
      </c>
      <c r="O20" s="9">
        <v>0.47099999999999997</v>
      </c>
      <c r="V20" s="9">
        <v>3.7709999999999999</v>
      </c>
      <c r="W20" s="9">
        <v>2.8290000000000002</v>
      </c>
      <c r="X20" s="9">
        <f>SUM(H20:K20)</f>
        <v>0</v>
      </c>
      <c r="Y20" s="9">
        <f>SUM(L20:O20)</f>
        <v>6.4050000000000002</v>
      </c>
    </row>
    <row r="21" spans="1:25" s="9" customFormat="1" hidden="1" outlineLevel="1" x14ac:dyDescent="0.25">
      <c r="A21" s="32" t="s">
        <v>79</v>
      </c>
      <c r="M21" s="9">
        <v>-19.466000000000001</v>
      </c>
      <c r="N21" s="9">
        <v>0</v>
      </c>
      <c r="X21" s="9">
        <f>SUM(H21:K21)</f>
        <v>0</v>
      </c>
      <c r="Y21" s="9">
        <f>SUM(L21:O21)</f>
        <v>-19.466000000000001</v>
      </c>
    </row>
    <row r="22" spans="1:25" s="9" customFormat="1" hidden="1" outlineLevel="1" x14ac:dyDescent="0.25">
      <c r="A22" s="32" t="s">
        <v>179</v>
      </c>
      <c r="U22" s="9">
        <v>-0.48499999999999999</v>
      </c>
    </row>
    <row r="23" spans="1:25" s="35" customFormat="1" collapsed="1" x14ac:dyDescent="0.25">
      <c r="A23" s="34" t="s">
        <v>62</v>
      </c>
      <c r="H23" s="35">
        <f>SUM(H15:H21)</f>
        <v>52.790000000000006</v>
      </c>
      <c r="I23" s="35">
        <f>SUM(I15:I21)</f>
        <v>60.258000000000003</v>
      </c>
      <c r="J23" s="35">
        <f>SUM(J15:J21)</f>
        <v>61.027999999999999</v>
      </c>
      <c r="K23" s="35">
        <f>SUM(K15:K21)</f>
        <v>66.367999999999995</v>
      </c>
      <c r="L23" s="35">
        <f>SUM(L15:L20)</f>
        <v>63.287999999999997</v>
      </c>
      <c r="M23" s="35">
        <f>SUM(M15:M21)</f>
        <v>47.011999999999993</v>
      </c>
      <c r="N23" s="35">
        <f>SUM(N15:N21)</f>
        <v>59.722999999999999</v>
      </c>
      <c r="O23" s="35">
        <f>SUM(O15:O21)</f>
        <v>60.904999999999994</v>
      </c>
      <c r="P23" s="35">
        <f>SUM(P15:P20)</f>
        <v>57.525999999999996</v>
      </c>
      <c r="U23" s="35">
        <f>SUM(U15:U22)</f>
        <v>203.60299999999998</v>
      </c>
      <c r="V23" s="35">
        <f>SUM(V15:V20)</f>
        <v>186.04400000000001</v>
      </c>
      <c r="W23" s="35">
        <f>SUM(W15:W20)</f>
        <v>174.51100000000002</v>
      </c>
      <c r="X23" s="35">
        <f>SUM(H23:K23)</f>
        <v>240.44399999999999</v>
      </c>
      <c r="Y23" s="35">
        <f>SUM(L23:O23)</f>
        <v>230.92799999999997</v>
      </c>
    </row>
    <row r="24" spans="1:25" s="35" customFormat="1" x14ac:dyDescent="0.25">
      <c r="A24" s="34" t="s">
        <v>63</v>
      </c>
      <c r="H24" s="35">
        <f>H14-H23</f>
        <v>212.70099999999996</v>
      </c>
      <c r="I24" s="35">
        <f>I14-I23</f>
        <v>268.86999999999995</v>
      </c>
      <c r="J24" s="35">
        <f>J14-J23</f>
        <v>205.16500000000011</v>
      </c>
      <c r="K24" s="35">
        <f>K14-K23</f>
        <v>190.41300000000007</v>
      </c>
      <c r="L24" s="35">
        <f>L14-L23</f>
        <v>229.10599999999999</v>
      </c>
      <c r="M24" s="35">
        <f>M14-M23</f>
        <v>210.7</v>
      </c>
      <c r="N24" s="35">
        <f>N14-N23</f>
        <v>181.01100000000002</v>
      </c>
      <c r="O24" s="35">
        <f>O14-O23</f>
        <v>135.08899999999991</v>
      </c>
      <c r="P24" s="35">
        <f>P14-P23</f>
        <v>183.42500000000001</v>
      </c>
      <c r="U24" s="35">
        <f>U14-U23</f>
        <v>191.40300000000011</v>
      </c>
      <c r="V24" s="35">
        <f>V14-V23</f>
        <v>245.83800000000005</v>
      </c>
      <c r="W24" s="35">
        <f>W14-W23</f>
        <v>655.8449999999998</v>
      </c>
      <c r="X24" s="35">
        <f>SUM(H24:K24)</f>
        <v>877.14900000000011</v>
      </c>
      <c r="Y24" s="35">
        <f>SUM(L24:O24)</f>
        <v>755.90599999999995</v>
      </c>
    </row>
    <row r="25" spans="1:25" s="9" customFormat="1" x14ac:dyDescent="0.25">
      <c r="A25" s="32" t="s">
        <v>64</v>
      </c>
      <c r="H25" s="9">
        <v>-0.158</v>
      </c>
      <c r="I25" s="9">
        <v>-0.14699999999999999</v>
      </c>
      <c r="J25" s="9">
        <v>-0.36099999999999999</v>
      </c>
      <c r="K25" s="9">
        <v>-0.14399999999999999</v>
      </c>
      <c r="L25" s="9">
        <v>-0.14299999999999999</v>
      </c>
      <c r="M25" s="9">
        <v>-0.13500000000000001</v>
      </c>
      <c r="N25" s="9">
        <v>-0.23</v>
      </c>
      <c r="O25" s="9">
        <v>-0.71299999999999997</v>
      </c>
      <c r="P25" s="9">
        <v>-0.115</v>
      </c>
      <c r="U25" s="9">
        <v>-25.683</v>
      </c>
      <c r="V25" s="9">
        <v>-19.247</v>
      </c>
      <c r="W25" s="9">
        <v>-7.7089999999999996</v>
      </c>
      <c r="X25" s="9">
        <f t="shared" ref="X25:X32" si="9">SUM(H25:K25)</f>
        <v>-0.80999999999999994</v>
      </c>
      <c r="Y25" s="9">
        <f t="shared" ref="Y25:Y32" si="10">SUM(L25:O25)</f>
        <v>-1.2210000000000001</v>
      </c>
    </row>
    <row r="26" spans="1:25" s="9" customFormat="1" x14ac:dyDescent="0.25">
      <c r="A26" s="32" t="s">
        <v>65</v>
      </c>
      <c r="H26" s="9">
        <v>0.16</v>
      </c>
      <c r="I26" s="9">
        <v>0.10299999999999999</v>
      </c>
      <c r="J26" s="9">
        <v>1.3560000000000001</v>
      </c>
      <c r="K26" s="9">
        <v>4.8380000000000001</v>
      </c>
      <c r="L26" s="9">
        <v>6.2350000000000003</v>
      </c>
      <c r="M26" s="9">
        <v>7.7320000000000002</v>
      </c>
      <c r="N26" s="9">
        <v>10.599</v>
      </c>
      <c r="O26" s="9">
        <v>13.641999999999999</v>
      </c>
      <c r="P26" s="9">
        <v>17.245000000000001</v>
      </c>
      <c r="W26" s="9">
        <v>0.35299999999999998</v>
      </c>
      <c r="X26" s="9">
        <f t="shared" si="9"/>
        <v>6.4570000000000007</v>
      </c>
      <c r="Y26" s="9">
        <f t="shared" si="10"/>
        <v>38.207999999999998</v>
      </c>
    </row>
    <row r="27" spans="1:25" s="9" customFormat="1" x14ac:dyDescent="0.25">
      <c r="A27" s="32" t="s">
        <v>66</v>
      </c>
      <c r="H27" s="9">
        <v>0</v>
      </c>
      <c r="I27" s="9">
        <v>0</v>
      </c>
      <c r="J27" s="9">
        <v>0</v>
      </c>
      <c r="K27" s="9">
        <v>0</v>
      </c>
      <c r="L27" s="9">
        <v>1.91</v>
      </c>
      <c r="M27" s="9">
        <v>20.82</v>
      </c>
      <c r="N27" s="9">
        <v>-2.371</v>
      </c>
      <c r="O27" s="9">
        <v>21.503</v>
      </c>
      <c r="P27" s="9">
        <v>0.36499999999999999</v>
      </c>
      <c r="X27" s="9">
        <f t="shared" si="9"/>
        <v>0</v>
      </c>
      <c r="Y27" s="9">
        <f t="shared" si="10"/>
        <v>41.862000000000002</v>
      </c>
    </row>
    <row r="28" spans="1:25" s="9" customFormat="1" hidden="1" outlineLevel="1" x14ac:dyDescent="0.25">
      <c r="A28" s="32" t="s">
        <v>80</v>
      </c>
      <c r="J28" s="9">
        <v>0</v>
      </c>
      <c r="K28" s="9">
        <v>0</v>
      </c>
      <c r="N28" s="9">
        <v>0</v>
      </c>
      <c r="O28" s="9">
        <v>7.5339999999999998</v>
      </c>
      <c r="X28" s="9">
        <f t="shared" si="9"/>
        <v>0</v>
      </c>
      <c r="Y28" s="9">
        <f t="shared" si="10"/>
        <v>7.5339999999999998</v>
      </c>
    </row>
    <row r="29" spans="1:25" s="9" customFormat="1" hidden="1" outlineLevel="1" x14ac:dyDescent="0.25">
      <c r="A29" s="32" t="s">
        <v>175</v>
      </c>
      <c r="W29" s="9">
        <v>-5.6740000000000004</v>
      </c>
    </row>
    <row r="30" spans="1:25" s="9" customFormat="1" hidden="1" outlineLevel="1" x14ac:dyDescent="0.25">
      <c r="A30" s="32" t="s">
        <v>81</v>
      </c>
      <c r="J30" s="9">
        <v>0</v>
      </c>
      <c r="K30" s="9">
        <v>0.34899999999999998</v>
      </c>
      <c r="N30" s="9">
        <v>0</v>
      </c>
      <c r="O30" s="9">
        <v>0.20200000000000001</v>
      </c>
      <c r="U30" s="9">
        <v>-1.321</v>
      </c>
      <c r="V30" s="9">
        <v>-4.4539999999999997</v>
      </c>
      <c r="W30" s="9">
        <v>-5.0529999999999999</v>
      </c>
      <c r="X30" s="9">
        <f t="shared" si="9"/>
        <v>0.34899999999999998</v>
      </c>
      <c r="Y30" s="9">
        <f t="shared" si="10"/>
        <v>0.20200000000000001</v>
      </c>
    </row>
    <row r="31" spans="1:25" s="9" customFormat="1" hidden="1" outlineLevel="1" x14ac:dyDescent="0.25">
      <c r="A31" s="32" t="s">
        <v>82</v>
      </c>
      <c r="J31" s="9">
        <v>0</v>
      </c>
      <c r="K31" s="9">
        <v>-13.1</v>
      </c>
      <c r="N31" s="9">
        <v>0</v>
      </c>
      <c r="O31" s="9">
        <v>0</v>
      </c>
      <c r="V31" s="9">
        <v>-17.835000000000001</v>
      </c>
      <c r="X31" s="9">
        <f t="shared" si="9"/>
        <v>-13.1</v>
      </c>
      <c r="Y31" s="9">
        <f t="shared" si="10"/>
        <v>0</v>
      </c>
    </row>
    <row r="32" spans="1:25" s="9" customFormat="1" collapsed="1" x14ac:dyDescent="0.25">
      <c r="A32" s="32" t="s">
        <v>67</v>
      </c>
      <c r="H32" s="9">
        <v>0.62</v>
      </c>
      <c r="I32" s="9">
        <v>2.1</v>
      </c>
      <c r="J32" s="9">
        <v>-0.32600000000000001</v>
      </c>
      <c r="K32" s="9">
        <v>3.5920000000000001</v>
      </c>
      <c r="L32" s="9">
        <v>0.32600000000000001</v>
      </c>
      <c r="M32" s="9">
        <v>1.841</v>
      </c>
      <c r="N32" s="9">
        <v>-4.3999999999999997E-2</v>
      </c>
      <c r="O32" s="9">
        <v>0.47099999999999997</v>
      </c>
      <c r="P32" s="9">
        <v>0.63</v>
      </c>
      <c r="U32" s="9">
        <v>1.6839999999999999</v>
      </c>
      <c r="V32" s="9">
        <v>4.8869999999999996</v>
      </c>
      <c r="W32" s="9">
        <v>3.3769999999999998</v>
      </c>
      <c r="X32" s="9">
        <f t="shared" si="9"/>
        <v>5.9860000000000007</v>
      </c>
      <c r="Y32" s="9">
        <f t="shared" si="10"/>
        <v>2.5939999999999999</v>
      </c>
    </row>
    <row r="33" spans="1:25" s="35" customFormat="1" x14ac:dyDescent="0.25">
      <c r="A33" s="34" t="s">
        <v>68</v>
      </c>
      <c r="H33" s="35">
        <f>H24+H25+H26+H27+H32</f>
        <v>213.32299999999998</v>
      </c>
      <c r="I33" s="35">
        <f>I24+I25+I26+I27+I32</f>
        <v>270.92599999999999</v>
      </c>
      <c r="J33" s="35">
        <f>J24+J25+J26+J27+J32+J28+J30+J31</f>
        <v>205.83400000000012</v>
      </c>
      <c r="K33" s="35">
        <f>K24+K25+K26+K27+K32+K28+K30+K31</f>
        <v>185.94800000000006</v>
      </c>
      <c r="L33" s="35">
        <f>L24+L25+L26+L27+L32</f>
        <v>237.434</v>
      </c>
      <c r="M33" s="35">
        <f>M24+M25+M26+M27+M32</f>
        <v>240.958</v>
      </c>
      <c r="N33" s="35">
        <f>N24+N25+N26+N27+N32+N28+N30+N31</f>
        <v>188.965</v>
      </c>
      <c r="O33" s="35">
        <f>O24+O25+O26+O27+O32+O28+O30+O31</f>
        <v>177.72799999999989</v>
      </c>
      <c r="P33" s="35">
        <f>P24+P25+P26+P27+P32</f>
        <v>201.55</v>
      </c>
      <c r="U33" s="35">
        <f>U24+U25+U26+U27+U32+U29+U30+U31</f>
        <v>166.08300000000011</v>
      </c>
      <c r="V33" s="35">
        <f>V24+V25+V26+V27+V32+V29+V30+V31</f>
        <v>209.18900000000005</v>
      </c>
      <c r="W33" s="35">
        <f>W24+W25+W26+W27+W32+W29+W30</f>
        <v>641.13899999999978</v>
      </c>
      <c r="X33" s="35">
        <f>SUM(H33:K33)</f>
        <v>876.03100000000018</v>
      </c>
      <c r="Y33" s="35">
        <f>SUM(L33:O33)</f>
        <v>845.08499999999981</v>
      </c>
    </row>
    <row r="34" spans="1:25" s="9" customFormat="1" x14ac:dyDescent="0.25">
      <c r="A34" s="32" t="s">
        <v>69</v>
      </c>
      <c r="H34" s="9">
        <v>54.198999999999998</v>
      </c>
      <c r="I34" s="9">
        <v>68.290000000000006</v>
      </c>
      <c r="J34" s="9">
        <v>51.034999999999997</v>
      </c>
      <c r="K34" s="9">
        <v>49.798000000000002</v>
      </c>
      <c r="L34" s="9">
        <v>61.356999999999999</v>
      </c>
      <c r="M34" s="9">
        <v>62.122</v>
      </c>
      <c r="N34" s="9">
        <v>50.843000000000004</v>
      </c>
      <c r="O34" s="9">
        <v>46.44</v>
      </c>
      <c r="P34" s="9">
        <v>51.834000000000003</v>
      </c>
      <c r="U34" s="9">
        <v>35.256999999999998</v>
      </c>
      <c r="V34" s="9">
        <v>55.320999999999998</v>
      </c>
      <c r="W34" s="9">
        <v>165.858</v>
      </c>
      <c r="X34" s="9">
        <f t="shared" ref="X34:X35" si="11">SUM(H34:K34)</f>
        <v>223.322</v>
      </c>
      <c r="Y34" s="9">
        <f t="shared" ref="Y34:Y35" si="12">SUM(L34:O34)</f>
        <v>220.762</v>
      </c>
    </row>
    <row r="35" spans="1:25" s="9" customFormat="1" x14ac:dyDescent="0.25">
      <c r="A35" s="32" t="s">
        <v>70</v>
      </c>
      <c r="H35" s="9">
        <v>0.124</v>
      </c>
      <c r="I35" s="9">
        <v>4.8879999999999999</v>
      </c>
      <c r="J35" s="9">
        <v>1.014</v>
      </c>
      <c r="K35" s="9">
        <v>4.085</v>
      </c>
      <c r="L35" s="9">
        <v>-0.98399999999999999</v>
      </c>
      <c r="M35" s="9">
        <v>0.71499999999999997</v>
      </c>
      <c r="N35" s="9">
        <v>-2.4129999999999998</v>
      </c>
      <c r="O35" s="9">
        <v>-12.138999999999999</v>
      </c>
      <c r="P35" s="9">
        <v>-8.0069999999999997</v>
      </c>
      <c r="U35" s="9">
        <v>-24.594000000000001</v>
      </c>
      <c r="V35" s="9">
        <v>-10.218999999999999</v>
      </c>
      <c r="W35" s="9">
        <v>-0.157</v>
      </c>
      <c r="X35" s="9">
        <f t="shared" si="11"/>
        <v>10.111000000000001</v>
      </c>
      <c r="Y35" s="9">
        <f t="shared" si="12"/>
        <v>-14.821</v>
      </c>
    </row>
    <row r="36" spans="1:25" s="35" customFormat="1" x14ac:dyDescent="0.25">
      <c r="A36" s="34" t="s">
        <v>71</v>
      </c>
      <c r="H36" s="35">
        <f>H33-H34+H35</f>
        <v>159.24799999999996</v>
      </c>
      <c r="I36" s="35">
        <f>I33-I34+I35</f>
        <v>207.52399999999997</v>
      </c>
      <c r="J36" s="35">
        <f>J33-J34+J35</f>
        <v>155.81300000000013</v>
      </c>
      <c r="K36" s="35">
        <f>K33-K34+K35</f>
        <v>140.23500000000007</v>
      </c>
      <c r="L36" s="35">
        <f>L33-L34+L35</f>
        <v>175.09299999999999</v>
      </c>
      <c r="M36" s="35">
        <f>M33-M34+M35</f>
        <v>179.55100000000002</v>
      </c>
      <c r="N36" s="35">
        <f>N33-N34+N35</f>
        <v>135.709</v>
      </c>
      <c r="O36" s="35">
        <f>O33-O34+O35</f>
        <v>119.1489999999999</v>
      </c>
      <c r="P36" s="35">
        <f>P33-P34+P35</f>
        <v>141.709</v>
      </c>
      <c r="U36" s="35">
        <f>U33-U34+U35</f>
        <v>106.23200000000011</v>
      </c>
      <c r="V36" s="35">
        <f>V33-V34+V35</f>
        <v>143.64900000000006</v>
      </c>
      <c r="W36" s="35">
        <f>W33-W34+W35</f>
        <v>475.1239999999998</v>
      </c>
      <c r="X36" s="35">
        <f>SUM(H36:K36)</f>
        <v>662.82000000000016</v>
      </c>
      <c r="Y36" s="35">
        <f>SUM(L36:O36)</f>
        <v>609.50199999999995</v>
      </c>
    </row>
    <row r="37" spans="1:25" s="9" customFormat="1" x14ac:dyDescent="0.25">
      <c r="A37" s="32" t="s">
        <v>72</v>
      </c>
      <c r="H37" s="9">
        <v>-0.93200000000000005</v>
      </c>
      <c r="I37" s="9">
        <v>-0.97199999999999998</v>
      </c>
      <c r="J37" s="9">
        <v>-1.2709999999999999</v>
      </c>
      <c r="K37" s="9">
        <v>-1.329</v>
      </c>
      <c r="L37" s="9">
        <v>-1.8540000000000001</v>
      </c>
      <c r="M37" s="9">
        <v>-1.84</v>
      </c>
      <c r="N37" s="9">
        <v>-3</v>
      </c>
      <c r="O37" s="9">
        <v>-5.8000000000000003E-2</v>
      </c>
      <c r="P37" s="9">
        <v>-3.3460000000000001</v>
      </c>
      <c r="U37" s="9">
        <v>-5.26</v>
      </c>
      <c r="V37" s="9">
        <v>-4.1559999999999997</v>
      </c>
      <c r="W37" s="9">
        <v>-6.6040000000000001</v>
      </c>
      <c r="X37" s="9">
        <f>SUM(H37:K37)</f>
        <v>-4.5039999999999996</v>
      </c>
      <c r="Y37" s="9">
        <f>SUM(L37:O37)</f>
        <v>-6.7519999999999998</v>
      </c>
    </row>
    <row r="38" spans="1:25" s="16" customFormat="1" x14ac:dyDescent="0.25">
      <c r="A38" s="36" t="s">
        <v>73</v>
      </c>
      <c r="H38" s="35">
        <f>H36+H37</f>
        <v>158.31599999999997</v>
      </c>
      <c r="I38" s="35">
        <f>I36+I37</f>
        <v>206.55199999999996</v>
      </c>
      <c r="J38" s="35">
        <f>J36+J37</f>
        <v>154.54200000000014</v>
      </c>
      <c r="K38" s="35">
        <f>K36+K37</f>
        <v>138.90600000000006</v>
      </c>
      <c r="L38" s="35">
        <f>L36+L37</f>
        <v>173.23899999999998</v>
      </c>
      <c r="M38" s="35">
        <f>M36+M37</f>
        <v>177.71100000000001</v>
      </c>
      <c r="N38" s="35">
        <f>N36+N37</f>
        <v>132.709</v>
      </c>
      <c r="O38" s="35">
        <f>O36+O37</f>
        <v>119.09099999999989</v>
      </c>
      <c r="P38" s="35">
        <f>P36+P37</f>
        <v>138.363</v>
      </c>
      <c r="U38" s="35">
        <f>U36+U37</f>
        <v>100.97200000000011</v>
      </c>
      <c r="V38" s="35">
        <f>V36+V37</f>
        <v>139.49300000000005</v>
      </c>
      <c r="W38" s="35">
        <f>W36+W37</f>
        <v>468.51999999999981</v>
      </c>
      <c r="X38" s="35">
        <f>SUM(H38:K38)</f>
        <v>658.31600000000014</v>
      </c>
      <c r="Y38" s="35">
        <f>SUM(L38:O38)</f>
        <v>602.74999999999989</v>
      </c>
    </row>
    <row r="39" spans="1:25" x14ac:dyDescent="0.25">
      <c r="A39" s="33" t="s">
        <v>74</v>
      </c>
      <c r="H39" s="37">
        <f>H38/H40</f>
        <v>2.7818661043753292</v>
      </c>
      <c r="I39" s="37">
        <f>I38/I40</f>
        <v>3.6539767902632319</v>
      </c>
      <c r="J39" s="37">
        <f>J38/J40</f>
        <v>1.3694704381114433</v>
      </c>
      <c r="K39" s="37">
        <f>K38/K40</f>
        <v>1.2323320144076373</v>
      </c>
      <c r="L39" s="37">
        <f>L38/L40</f>
        <v>1.5358067375886524</v>
      </c>
      <c r="M39" s="37">
        <f>M38/M40</f>
        <v>3.1177368421052636</v>
      </c>
      <c r="N39" s="37">
        <f>N38/N40</f>
        <v>1.1654635191625391</v>
      </c>
      <c r="O39" s="37">
        <f>O38/O40</f>
        <v>1.0448320334090762</v>
      </c>
      <c r="P39" s="37">
        <f>P38/P40</f>
        <v>1.2121687327522013</v>
      </c>
      <c r="U39" s="37">
        <f>U38/U40</f>
        <v>1.7920948476296985</v>
      </c>
      <c r="V39" s="37">
        <f>V38/V40</f>
        <v>2.473718744458238</v>
      </c>
      <c r="W39" s="37">
        <f>W38/W40</f>
        <v>4.124441001443711</v>
      </c>
      <c r="X39" s="65">
        <f>X38/X40</f>
        <v>5.8201396870303261</v>
      </c>
      <c r="Y39" s="65">
        <f>Y38/Y40</f>
        <v>5.303003642378278</v>
      </c>
    </row>
    <row r="40" spans="1:25" s="9" customFormat="1" x14ac:dyDescent="0.25">
      <c r="A40" s="32" t="s">
        <v>1</v>
      </c>
      <c r="H40" s="9">
        <v>56.91</v>
      </c>
      <c r="I40" s="9">
        <v>56.527999999999999</v>
      </c>
      <c r="J40" s="9">
        <v>112.848</v>
      </c>
      <c r="K40" s="9">
        <v>112.718</v>
      </c>
      <c r="L40" s="9">
        <v>112.8</v>
      </c>
      <c r="M40" s="9">
        <v>57</v>
      </c>
      <c r="N40" s="9">
        <v>113.86799999999999</v>
      </c>
      <c r="O40" s="9">
        <v>113.98099999999999</v>
      </c>
      <c r="P40" s="9">
        <v>114.145</v>
      </c>
      <c r="U40" s="9">
        <v>56.343000000000004</v>
      </c>
      <c r="V40" s="9">
        <v>56.39</v>
      </c>
      <c r="W40" s="9">
        <v>113.596</v>
      </c>
      <c r="X40" s="62">
        <v>113.11</v>
      </c>
      <c r="Y40" s="9">
        <v>113.66200000000001</v>
      </c>
    </row>
    <row r="41" spans="1:25" s="37" customFormat="1" x14ac:dyDescent="0.25">
      <c r="A41" s="38" t="s">
        <v>75</v>
      </c>
      <c r="H41" s="37">
        <v>0.25</v>
      </c>
      <c r="I41" s="37">
        <v>0.25</v>
      </c>
      <c r="J41" s="37">
        <v>0.125</v>
      </c>
      <c r="K41" s="37">
        <v>0.125</v>
      </c>
      <c r="L41" s="37">
        <v>0.15</v>
      </c>
      <c r="M41" s="37">
        <v>0.3</v>
      </c>
      <c r="N41" s="37">
        <v>0.15</v>
      </c>
      <c r="O41" s="37">
        <v>0.15</v>
      </c>
      <c r="P41" s="37">
        <v>0.2</v>
      </c>
      <c r="U41" s="37">
        <v>0.4</v>
      </c>
      <c r="V41" s="37">
        <v>0.4</v>
      </c>
      <c r="W41" s="37">
        <v>0.52</v>
      </c>
      <c r="X41" s="37">
        <f>SUM(H41:K41)</f>
        <v>0.75</v>
      </c>
      <c r="Y41" s="37">
        <f>SUM(L41:O41)</f>
        <v>0.75</v>
      </c>
    </row>
    <row r="43" spans="1:25" s="42" customFormat="1" ht="14.4" x14ac:dyDescent="0.3">
      <c r="A43" s="41" t="s">
        <v>76</v>
      </c>
      <c r="K43" s="43"/>
      <c r="L43" s="43">
        <f>L12/H12-1</f>
        <v>-3.8425666483828724E-2</v>
      </c>
      <c r="M43" s="43">
        <f>M12/I12-1</f>
        <v>-0.22004239845153473</v>
      </c>
      <c r="N43" s="43">
        <f>N12/J12-1</f>
        <v>-0.13233915095837345</v>
      </c>
      <c r="O43" s="43">
        <f>O12/K12-1</f>
        <v>-0.16545937070196381</v>
      </c>
      <c r="P43" s="43">
        <f>P12/L12-1</f>
        <v>-0.12514312308997599</v>
      </c>
      <c r="V43" s="43">
        <f t="shared" ref="V43:W43" si="13">V12/U12-1</f>
        <v>-1.3401129590194349E-2</v>
      </c>
      <c r="W43" s="43">
        <f t="shared" si="13"/>
        <v>0.57184212293107328</v>
      </c>
      <c r="X43" s="43">
        <f>X12/W12-1</f>
        <v>5.6537674317421294E-2</v>
      </c>
      <c r="Y43" s="43">
        <f>Y12/X12-1</f>
        <v>-0.14114660429308057</v>
      </c>
    </row>
    <row r="44" spans="1:25" s="45" customFormat="1" ht="14.4" x14ac:dyDescent="0.3">
      <c r="A44" s="44" t="s">
        <v>84</v>
      </c>
      <c r="I44" s="46">
        <f t="shared" ref="I44:O44" si="14">I12/H12-1</f>
        <v>0.13865319078576088</v>
      </c>
      <c r="J44" s="46">
        <f t="shared" si="14"/>
        <v>-0.17843870049963384</v>
      </c>
      <c r="K44" s="46">
        <f t="shared" si="14"/>
        <v>-7.1175767069208251E-2</v>
      </c>
      <c r="L44" s="46">
        <f t="shared" si="14"/>
        <v>0.10666935587712123</v>
      </c>
      <c r="M44" s="46">
        <f t="shared" si="14"/>
        <v>-7.6409196121879019E-2</v>
      </c>
      <c r="N44" s="46">
        <f t="shared" si="14"/>
        <v>-8.6057276383971204E-2</v>
      </c>
      <c r="O44" s="46">
        <f t="shared" si="14"/>
        <v>-0.10663070632550709</v>
      </c>
      <c r="P44" s="46">
        <f>P12/O12-1</f>
        <v>0.16013200851474041</v>
      </c>
    </row>
    <row r="46" spans="1:25" s="42" customFormat="1" ht="14.4" outlineLevel="1" x14ac:dyDescent="0.3">
      <c r="A46" s="41" t="s">
        <v>85</v>
      </c>
      <c r="I46" s="47">
        <f t="shared" ref="I46:O46" si="15">I14/I12</f>
        <v>0.2861878087930701</v>
      </c>
      <c r="J46" s="47">
        <f t="shared" si="15"/>
        <v>0.28173639702380332</v>
      </c>
      <c r="K46" s="47">
        <f t="shared" si="15"/>
        <v>0.29260091091306678</v>
      </c>
      <c r="L46" s="47">
        <f t="shared" si="15"/>
        <v>0.30106714223346154</v>
      </c>
      <c r="M46" s="47">
        <f t="shared" si="15"/>
        <v>0.28730947263273365</v>
      </c>
      <c r="N46" s="47">
        <f t="shared" si="15"/>
        <v>0.2936525362530984</v>
      </c>
      <c r="O46" s="47">
        <f t="shared" si="15"/>
        <v>0.26761353783638747</v>
      </c>
      <c r="P46" s="47">
        <f>P14/P12</f>
        <v>0.28358720137844351</v>
      </c>
      <c r="U46" s="47">
        <f t="shared" ref="U46:W46" si="16">U14/U12</f>
        <v>0.16251271282670735</v>
      </c>
      <c r="V46" s="47">
        <f t="shared" si="16"/>
        <v>0.18009768798974832</v>
      </c>
      <c r="W46" s="47">
        <f t="shared" si="16"/>
        <v>0.22029185442033028</v>
      </c>
      <c r="X46" s="47">
        <f t="shared" ref="X46:Y46" si="17">X14/X12</f>
        <v>0.28062915965152152</v>
      </c>
      <c r="Y46" s="47">
        <f t="shared" si="17"/>
        <v>0.28851884824484081</v>
      </c>
    </row>
    <row r="47" spans="1:25" s="49" customFormat="1" ht="14.4" outlineLevel="1" x14ac:dyDescent="0.3">
      <c r="A47" s="48" t="s">
        <v>86</v>
      </c>
      <c r="I47" s="50">
        <f t="shared" ref="I47:O47" si="18">I24/I12</f>
        <v>0.23379146152923108</v>
      </c>
      <c r="J47" s="50">
        <f t="shared" si="18"/>
        <v>0.21714488320650285</v>
      </c>
      <c r="K47" s="50">
        <f t="shared" si="18"/>
        <v>0.2169748433477936</v>
      </c>
      <c r="L47" s="50">
        <f t="shared" si="18"/>
        <v>0.23590186080610218</v>
      </c>
      <c r="M47" s="50">
        <f t="shared" si="18"/>
        <v>0.23489828135172977</v>
      </c>
      <c r="N47" s="50">
        <f t="shared" si="18"/>
        <v>0.22080113004274257</v>
      </c>
      <c r="O47" s="50">
        <f t="shared" si="18"/>
        <v>0.18445281596773236</v>
      </c>
      <c r="P47" s="50">
        <f>P24/P12</f>
        <v>0.21588199431768698</v>
      </c>
      <c r="U47" s="50">
        <f t="shared" ref="U47:W47" si="19">U24/U12</f>
        <v>7.874670453909631E-2</v>
      </c>
      <c r="V47" s="50">
        <f t="shared" si="19"/>
        <v>0.10251609333110376</v>
      </c>
      <c r="W47" s="50">
        <f t="shared" si="19"/>
        <v>0.17399442078132935</v>
      </c>
      <c r="X47" s="50">
        <f t="shared" ref="X47:Y47" si="20">X24/X12</f>
        <v>0.22025333619588924</v>
      </c>
      <c r="Y47" s="50">
        <f t="shared" si="20"/>
        <v>0.22100285205147432</v>
      </c>
    </row>
    <row r="48" spans="1:25" s="49" customFormat="1" ht="14.4" outlineLevel="1" x14ac:dyDescent="0.3">
      <c r="A48" s="48" t="s">
        <v>87</v>
      </c>
      <c r="I48" s="50">
        <f t="shared" ref="I48:O48" si="21">I36/I12</f>
        <v>0.18044906186034942</v>
      </c>
      <c r="J48" s="50">
        <f t="shared" si="21"/>
        <v>0.16491114803721318</v>
      </c>
      <c r="K48" s="50">
        <f t="shared" si="21"/>
        <v>0.15979721529978438</v>
      </c>
      <c r="L48" s="50">
        <f t="shared" si="21"/>
        <v>0.18028669923145987</v>
      </c>
      <c r="M48" s="50">
        <f t="shared" si="21"/>
        <v>0.20017190942090385</v>
      </c>
      <c r="N48" s="50">
        <f t="shared" si="21"/>
        <v>0.1655407713176025</v>
      </c>
      <c r="O48" s="50">
        <f t="shared" si="21"/>
        <v>0.16268806912286965</v>
      </c>
      <c r="P48" s="50">
        <f>P36/P12</f>
        <v>0.16678436163426524</v>
      </c>
      <c r="U48" s="50">
        <f t="shared" ref="U48:W48" si="22">U36/U12</f>
        <v>4.3705793099362511E-2</v>
      </c>
      <c r="V48" s="50">
        <f t="shared" si="22"/>
        <v>5.9902595574808315E-2</v>
      </c>
      <c r="W48" s="50">
        <f t="shared" si="22"/>
        <v>0.12604948605129004</v>
      </c>
      <c r="X48" s="50">
        <f t="shared" ref="X48:Y48" si="23">X36/X12</f>
        <v>0.16643502563117479</v>
      </c>
      <c r="Y48" s="50">
        <f t="shared" si="23"/>
        <v>0.17819898285114513</v>
      </c>
    </row>
    <row r="49" spans="1:25" s="45" customFormat="1" ht="14.4" outlineLevel="1" x14ac:dyDescent="0.3">
      <c r="A49" s="44" t="s">
        <v>88</v>
      </c>
      <c r="I49" s="51">
        <f t="shared" ref="I49:O49" si="24">I34/I33</f>
        <v>0.25206144851361628</v>
      </c>
      <c r="J49" s="51">
        <f t="shared" si="24"/>
        <v>0.24794251678537058</v>
      </c>
      <c r="K49" s="51">
        <f t="shared" si="24"/>
        <v>0.26780605330522506</v>
      </c>
      <c r="L49" s="51">
        <f t="shared" si="24"/>
        <v>0.25841707590319835</v>
      </c>
      <c r="M49" s="51">
        <f t="shared" si="24"/>
        <v>0.25781256484532572</v>
      </c>
      <c r="N49" s="51">
        <f t="shared" si="24"/>
        <v>0.26906040801206577</v>
      </c>
      <c r="O49" s="51">
        <f t="shared" si="24"/>
        <v>0.26129816348577617</v>
      </c>
      <c r="P49" s="51">
        <f>P34/P33</f>
        <v>0.25717687918630611</v>
      </c>
      <c r="U49" s="51">
        <f t="shared" ref="U49:W49" si="25">U34/U33</f>
        <v>0.21228542355328345</v>
      </c>
      <c r="V49" s="51">
        <f t="shared" si="25"/>
        <v>0.26445463193571356</v>
      </c>
      <c r="W49" s="51">
        <f t="shared" si="25"/>
        <v>0.25869273277713578</v>
      </c>
      <c r="X49" s="51">
        <f t="shared" ref="X49:Y49" si="26">X34/X33</f>
        <v>0.25492476864403196</v>
      </c>
      <c r="Y49" s="51">
        <f t="shared" si="26"/>
        <v>0.26123052710674083</v>
      </c>
    </row>
    <row r="51" spans="1:25" s="42" customFormat="1" ht="14.4" hidden="1" outlineLevel="1" x14ac:dyDescent="0.3">
      <c r="A51" s="41" t="s">
        <v>89</v>
      </c>
      <c r="L51" s="60">
        <f>L107+L115+L121</f>
        <v>143.72500000000002</v>
      </c>
      <c r="P51" s="60">
        <f>P107+P115+P121</f>
        <v>191.25500000000002</v>
      </c>
    </row>
    <row r="52" spans="1:25" s="45" customFormat="1" ht="14.4" hidden="1" outlineLevel="1" x14ac:dyDescent="0.3">
      <c r="A52" s="44" t="s">
        <v>90</v>
      </c>
      <c r="L52" s="61">
        <f>L107+L108</f>
        <v>104.06200000000003</v>
      </c>
      <c r="P52" s="61">
        <f>P107+P108</f>
        <v>157.21899999999999</v>
      </c>
    </row>
    <row r="53" spans="1:25" s="49" customFormat="1" ht="14.4" collapsed="1" x14ac:dyDescent="0.3">
      <c r="A53" s="48"/>
      <c r="L53" s="63"/>
      <c r="P53" s="63"/>
    </row>
    <row r="54" spans="1:25" s="49" customFormat="1" ht="14.4" hidden="1" outlineLevel="1" x14ac:dyDescent="0.3">
      <c r="A54" s="48" t="s">
        <v>172</v>
      </c>
      <c r="L54" s="63"/>
      <c r="P54" s="63"/>
      <c r="X54" s="64">
        <f>X36/X71</f>
        <v>0.29558521922280567</v>
      </c>
      <c r="Y54" s="64">
        <f>Y36/Y71</f>
        <v>0.2208900007646864</v>
      </c>
    </row>
    <row r="55" spans="1:25" s="49" customFormat="1" ht="14.4" hidden="1" outlineLevel="1" x14ac:dyDescent="0.3">
      <c r="A55" s="48" t="s">
        <v>173</v>
      </c>
      <c r="L55" s="63"/>
      <c r="P55" s="63"/>
      <c r="X55" s="64">
        <f>X36/X88</f>
        <v>0.3653986517924282</v>
      </c>
      <c r="Y55" s="64">
        <f>Y36/Y88</f>
        <v>0.25840414869785083</v>
      </c>
    </row>
    <row r="56" spans="1:25" collapsed="1" x14ac:dyDescent="0.25"/>
    <row r="57" spans="1:25" s="53" customFormat="1" x14ac:dyDescent="0.25">
      <c r="A57" s="52" t="s">
        <v>91</v>
      </c>
      <c r="L57" s="59">
        <f t="shared" ref="L57:O57" si="27">L58-L59</f>
        <v>0</v>
      </c>
      <c r="M57" s="59">
        <f t="shared" si="27"/>
        <v>0</v>
      </c>
      <c r="N57" s="59">
        <f t="shared" si="27"/>
        <v>0</v>
      </c>
      <c r="O57" s="59">
        <f t="shared" si="27"/>
        <v>1233.482</v>
      </c>
      <c r="P57" s="59">
        <f>P58-P59</f>
        <v>1323.5940000000001</v>
      </c>
      <c r="Q57" s="59">
        <f t="shared" ref="Q57:S57" si="28">Q58-Q59</f>
        <v>0</v>
      </c>
      <c r="R57" s="59">
        <f t="shared" si="28"/>
        <v>0</v>
      </c>
      <c r="S57" s="59">
        <f t="shared" si="28"/>
        <v>0</v>
      </c>
      <c r="X57" s="59">
        <f t="shared" ref="X57" si="29">X58-X59</f>
        <v>655.03</v>
      </c>
      <c r="Y57" s="59">
        <f t="shared" ref="Y57" si="30">Y58-Y59</f>
        <v>1233.482</v>
      </c>
    </row>
    <row r="58" spans="1:25" s="40" customFormat="1" ht="14.4" x14ac:dyDescent="0.3">
      <c r="A58" s="39" t="s">
        <v>3</v>
      </c>
      <c r="L58" s="57">
        <f t="shared" ref="L58:O58" si="31">L60+L61</f>
        <v>0</v>
      </c>
      <c r="M58" s="57">
        <f t="shared" si="31"/>
        <v>0</v>
      </c>
      <c r="N58" s="57">
        <f t="shared" si="31"/>
        <v>0</v>
      </c>
      <c r="O58" s="57">
        <f t="shared" si="31"/>
        <v>1269.039</v>
      </c>
      <c r="P58" s="57">
        <f>P60+P61</f>
        <v>1357.952</v>
      </c>
      <c r="Q58" s="57">
        <f t="shared" ref="Q58:S58" si="32">Q60+Q61</f>
        <v>0</v>
      </c>
      <c r="R58" s="57">
        <f t="shared" si="32"/>
        <v>0</v>
      </c>
      <c r="S58" s="57">
        <f t="shared" si="32"/>
        <v>0</v>
      </c>
      <c r="X58" s="57">
        <f t="shared" ref="X58" si="33">X60+X61</f>
        <v>678.88099999999997</v>
      </c>
      <c r="Y58" s="57">
        <f t="shared" ref="Y58" si="34">Y60+Y61</f>
        <v>1269.039</v>
      </c>
    </row>
    <row r="59" spans="1:25" s="55" customFormat="1" ht="15" thickBot="1" x14ac:dyDescent="0.35">
      <c r="A59" s="54" t="s">
        <v>4</v>
      </c>
      <c r="L59" s="58">
        <f t="shared" ref="L59:O59" si="35">L72+L78+L75+L83</f>
        <v>0</v>
      </c>
      <c r="M59" s="58">
        <f t="shared" si="35"/>
        <v>0</v>
      </c>
      <c r="N59" s="58">
        <f t="shared" si="35"/>
        <v>0</v>
      </c>
      <c r="O59" s="58">
        <f t="shared" si="35"/>
        <v>35.557000000000002</v>
      </c>
      <c r="P59" s="58">
        <f>P72+P78+P75+P83</f>
        <v>34.358000000000004</v>
      </c>
      <c r="Q59" s="58">
        <f t="shared" ref="Q59:S59" si="36">Q72+Q78+Q75+Q83</f>
        <v>0</v>
      </c>
      <c r="R59" s="58">
        <f t="shared" si="36"/>
        <v>0</v>
      </c>
      <c r="S59" s="58">
        <f t="shared" si="36"/>
        <v>0</v>
      </c>
      <c r="X59" s="58">
        <f t="shared" ref="X59" si="37">X72+X78+X75+X83</f>
        <v>23.850999999999999</v>
      </c>
      <c r="Y59" s="58">
        <f t="shared" ref="Y59" si="38">Y72+Y78+Y75+Y83</f>
        <v>35.557000000000002</v>
      </c>
    </row>
    <row r="60" spans="1:25" s="9" customFormat="1" hidden="1" outlineLevel="1" x14ac:dyDescent="0.25">
      <c r="A60" s="32" t="s">
        <v>92</v>
      </c>
      <c r="O60" s="9">
        <v>1170.893</v>
      </c>
      <c r="P60" s="9">
        <v>1357.952</v>
      </c>
      <c r="X60" s="9">
        <v>461.01799999999997</v>
      </c>
      <c r="Y60" s="9">
        <v>1170.893</v>
      </c>
    </row>
    <row r="61" spans="1:25" s="9" customFormat="1" hidden="1" outlineLevel="1" x14ac:dyDescent="0.25">
      <c r="A61" s="32" t="s">
        <v>93</v>
      </c>
      <c r="O61" s="9">
        <v>98.146000000000001</v>
      </c>
      <c r="P61" s="9">
        <v>0</v>
      </c>
      <c r="X61" s="9">
        <v>217.863</v>
      </c>
      <c r="Y61" s="9">
        <v>98.146000000000001</v>
      </c>
    </row>
    <row r="62" spans="1:25" s="9" customFormat="1" hidden="1" outlineLevel="1" x14ac:dyDescent="0.25">
      <c r="A62" s="32" t="s">
        <v>94</v>
      </c>
      <c r="O62" s="9">
        <v>351.56099999999998</v>
      </c>
      <c r="P62" s="9">
        <v>424.40600000000001</v>
      </c>
      <c r="X62" s="9">
        <v>380.35199999999998</v>
      </c>
      <c r="Y62" s="9">
        <v>351.56099999999998</v>
      </c>
    </row>
    <row r="63" spans="1:25" s="9" customFormat="1" hidden="1" outlineLevel="1" x14ac:dyDescent="0.25">
      <c r="A63" s="32" t="s">
        <v>95</v>
      </c>
      <c r="O63" s="9">
        <v>380.24799999999999</v>
      </c>
      <c r="P63" s="9">
        <v>356.86900000000003</v>
      </c>
      <c r="X63" s="9">
        <v>448.91899999999998</v>
      </c>
      <c r="Y63" s="9">
        <v>380.24799999999999</v>
      </c>
    </row>
    <row r="64" spans="1:25" s="9" customFormat="1" hidden="1" outlineLevel="1" x14ac:dyDescent="0.25">
      <c r="A64" s="32" t="s">
        <v>96</v>
      </c>
      <c r="O64" s="9">
        <v>39.173000000000002</v>
      </c>
      <c r="P64" s="9">
        <v>45.378999999999998</v>
      </c>
      <c r="X64" s="9">
        <v>26.501000000000001</v>
      </c>
      <c r="Y64" s="9">
        <v>39.173000000000002</v>
      </c>
    </row>
    <row r="65" spans="1:25" s="35" customFormat="1" collapsed="1" x14ac:dyDescent="0.25">
      <c r="A65" s="34" t="s">
        <v>97</v>
      </c>
      <c r="L65" s="35">
        <f t="shared" ref="L65:O65" si="39">SUM(L60:L64)</f>
        <v>0</v>
      </c>
      <c r="M65" s="35">
        <f t="shared" si="39"/>
        <v>0</v>
      </c>
      <c r="N65" s="35">
        <f t="shared" si="39"/>
        <v>0</v>
      </c>
      <c r="O65" s="35">
        <f t="shared" si="39"/>
        <v>2040.021</v>
      </c>
      <c r="P65" s="35">
        <f>SUM(P60:P64)</f>
        <v>2184.6059999999998</v>
      </c>
      <c r="Q65" s="35">
        <f t="shared" ref="Q65:S65" si="40">SUM(Q60:Q64)</f>
        <v>0</v>
      </c>
      <c r="R65" s="35">
        <f t="shared" si="40"/>
        <v>0</v>
      </c>
      <c r="S65" s="35">
        <f t="shared" si="40"/>
        <v>0</v>
      </c>
      <c r="X65" s="35">
        <f t="shared" ref="X65" si="41">SUM(X60:X64)</f>
        <v>1534.653</v>
      </c>
      <c r="Y65" s="35">
        <f t="shared" ref="Y65" si="42">SUM(Y60:Y64)</f>
        <v>2040.021</v>
      </c>
    </row>
    <row r="66" spans="1:25" s="9" customFormat="1" hidden="1" outlineLevel="1" x14ac:dyDescent="0.25">
      <c r="A66" s="32" t="s">
        <v>98</v>
      </c>
      <c r="O66" s="9">
        <v>385.16500000000002</v>
      </c>
      <c r="P66" s="9">
        <v>390.517</v>
      </c>
      <c r="X66" s="9">
        <v>379.95</v>
      </c>
      <c r="Y66" s="9">
        <v>385.16500000000002</v>
      </c>
    </row>
    <row r="67" spans="1:25" s="9" customFormat="1" hidden="1" outlineLevel="1" x14ac:dyDescent="0.25">
      <c r="A67" s="32" t="s">
        <v>99</v>
      </c>
      <c r="O67" s="9">
        <v>35.17</v>
      </c>
      <c r="P67" s="9">
        <v>33.819000000000003</v>
      </c>
      <c r="X67" s="9">
        <v>22.891999999999999</v>
      </c>
      <c r="Y67" s="9">
        <v>35.17</v>
      </c>
    </row>
    <row r="68" spans="1:25" s="9" customFormat="1" hidden="1" outlineLevel="1" x14ac:dyDescent="0.25">
      <c r="A68" s="32" t="s">
        <v>100</v>
      </c>
      <c r="O68" s="9">
        <f>151.82+46.208</f>
        <v>198.02799999999999</v>
      </c>
      <c r="P68" s="9">
        <f>151.246+44.721</f>
        <v>195.96700000000001</v>
      </c>
      <c r="X68" s="9">
        <f>157.588+54.785</f>
        <v>212.37299999999999</v>
      </c>
      <c r="Y68" s="9">
        <f>151.82+46.208</f>
        <v>198.02799999999999</v>
      </c>
    </row>
    <row r="69" spans="1:25" s="9" customFormat="1" hidden="1" outlineLevel="1" x14ac:dyDescent="0.25">
      <c r="A69" s="32" t="s">
        <v>101</v>
      </c>
      <c r="O69" s="9">
        <v>83.436000000000007</v>
      </c>
      <c r="P69" s="9">
        <v>71.647999999999996</v>
      </c>
      <c r="X69" s="9">
        <v>72.364000000000004</v>
      </c>
      <c r="Y69" s="9">
        <v>83.436000000000007</v>
      </c>
    </row>
    <row r="70" spans="1:25" s="9" customFormat="1" hidden="1" outlineLevel="1" x14ac:dyDescent="0.25">
      <c r="A70" s="32" t="s">
        <v>102</v>
      </c>
      <c r="O70" s="9">
        <v>17.481000000000002</v>
      </c>
      <c r="P70" s="9">
        <v>17.684999999999999</v>
      </c>
      <c r="X70" s="9">
        <v>20.167000000000002</v>
      </c>
      <c r="Y70" s="9">
        <v>17.481000000000002</v>
      </c>
    </row>
    <row r="71" spans="1:25" s="35" customFormat="1" collapsed="1" x14ac:dyDescent="0.25">
      <c r="A71" s="34" t="s">
        <v>103</v>
      </c>
      <c r="L71" s="35">
        <f t="shared" ref="L71:N71" si="43">SUM(L66:L70)+L65</f>
        <v>0</v>
      </c>
      <c r="M71" s="35">
        <f t="shared" si="43"/>
        <v>0</v>
      </c>
      <c r="N71" s="35">
        <f t="shared" si="43"/>
        <v>0</v>
      </c>
      <c r="O71" s="35">
        <f>SUM(O66:O70)+O65</f>
        <v>2759.3009999999999</v>
      </c>
      <c r="P71" s="35">
        <f t="shared" ref="P71:S71" si="44">SUM(P66:P70)+P65</f>
        <v>2894.2419999999997</v>
      </c>
      <c r="Q71" s="35">
        <f t="shared" si="44"/>
        <v>0</v>
      </c>
      <c r="R71" s="35">
        <f t="shared" si="44"/>
        <v>0</v>
      </c>
      <c r="S71" s="35">
        <f t="shared" si="44"/>
        <v>0</v>
      </c>
      <c r="X71" s="35">
        <f t="shared" ref="X71" si="45">SUM(X66:X70)+X65</f>
        <v>2242.3989999999999</v>
      </c>
      <c r="Y71" s="35">
        <f>SUM(Y66:Y70)+Y65</f>
        <v>2759.3009999999999</v>
      </c>
    </row>
    <row r="72" spans="1:25" s="56" customFormat="1" hidden="1" outlineLevel="1" x14ac:dyDescent="0.25">
      <c r="A72" s="32" t="s">
        <v>104</v>
      </c>
      <c r="O72" s="56">
        <v>0.79600000000000004</v>
      </c>
      <c r="P72" s="56">
        <v>0.70499999999999996</v>
      </c>
      <c r="X72" s="56">
        <v>0.81100000000000005</v>
      </c>
      <c r="Y72" s="56">
        <v>0.79600000000000004</v>
      </c>
    </row>
    <row r="73" spans="1:25" s="9" customFormat="1" hidden="1" outlineLevel="1" x14ac:dyDescent="0.25">
      <c r="A73" s="32" t="s">
        <v>105</v>
      </c>
      <c r="O73" s="9">
        <v>120.485</v>
      </c>
      <c r="P73" s="9">
        <v>160.13300000000001</v>
      </c>
      <c r="X73" s="9">
        <v>128</v>
      </c>
      <c r="Y73" s="9">
        <v>120.485</v>
      </c>
    </row>
    <row r="74" spans="1:25" s="9" customFormat="1" hidden="1" outlineLevel="1" x14ac:dyDescent="0.25">
      <c r="A74" s="32" t="s">
        <v>106</v>
      </c>
      <c r="O74" s="9">
        <v>55.643999999999998</v>
      </c>
      <c r="P74" s="9">
        <v>29.954000000000001</v>
      </c>
      <c r="X74" s="9">
        <v>61.914999999999999</v>
      </c>
      <c r="Y74" s="9">
        <v>55.643999999999998</v>
      </c>
    </row>
    <row r="75" spans="1:25" s="9" customFormat="1" hidden="1" outlineLevel="1" x14ac:dyDescent="0.25">
      <c r="A75" s="32" t="s">
        <v>107</v>
      </c>
      <c r="O75" s="9">
        <v>7.8929999999999998</v>
      </c>
      <c r="P75" s="9">
        <v>8.0719999999999992</v>
      </c>
      <c r="X75" s="9">
        <v>4.9420000000000002</v>
      </c>
      <c r="Y75" s="9">
        <v>7.8929999999999998</v>
      </c>
    </row>
    <row r="76" spans="1:25" s="9" customFormat="1" hidden="1" outlineLevel="1" x14ac:dyDescent="0.25">
      <c r="A76" s="32" t="s">
        <v>96</v>
      </c>
      <c r="O76" s="9">
        <v>132.32</v>
      </c>
      <c r="P76" s="9">
        <v>162.417</v>
      </c>
      <c r="X76" s="9">
        <v>152.62700000000001</v>
      </c>
      <c r="Y76" s="9">
        <v>132.32</v>
      </c>
    </row>
    <row r="77" spans="1:25" s="35" customFormat="1" collapsed="1" x14ac:dyDescent="0.25">
      <c r="A77" s="34" t="s">
        <v>108</v>
      </c>
      <c r="L77" s="35">
        <f t="shared" ref="L77:O77" si="46">SUM(L72:L76)</f>
        <v>0</v>
      </c>
      <c r="M77" s="35">
        <f t="shared" si="46"/>
        <v>0</v>
      </c>
      <c r="N77" s="35">
        <f t="shared" si="46"/>
        <v>0</v>
      </c>
      <c r="O77" s="35">
        <f t="shared" si="46"/>
        <v>317.13800000000003</v>
      </c>
      <c r="P77" s="35">
        <f>SUM(P72:P76)</f>
        <v>361.28100000000006</v>
      </c>
      <c r="Q77" s="35">
        <f t="shared" ref="Q77:S77" si="47">SUM(Q72:Q76)</f>
        <v>0</v>
      </c>
      <c r="R77" s="35">
        <f t="shared" si="47"/>
        <v>0</v>
      </c>
      <c r="S77" s="35">
        <f t="shared" si="47"/>
        <v>0</v>
      </c>
      <c r="X77" s="35">
        <f t="shared" ref="X77" si="48">SUM(X72:X76)</f>
        <v>348.29500000000002</v>
      </c>
      <c r="Y77" s="35">
        <f t="shared" ref="Y77" si="49">SUM(Y72:Y76)</f>
        <v>317.13800000000003</v>
      </c>
    </row>
    <row r="78" spans="1:25" s="9" customFormat="1" hidden="1" outlineLevel="1" x14ac:dyDescent="0.25">
      <c r="A78" s="32" t="s">
        <v>109</v>
      </c>
      <c r="O78" s="9">
        <v>0.185</v>
      </c>
      <c r="P78" s="9">
        <v>0.13</v>
      </c>
      <c r="X78" s="9">
        <v>1.218</v>
      </c>
      <c r="Y78" s="9">
        <v>0.185</v>
      </c>
    </row>
    <row r="79" spans="1:25" s="9" customFormat="1" hidden="1" outlineLevel="1" x14ac:dyDescent="0.25">
      <c r="A79" s="32" t="s">
        <v>110</v>
      </c>
      <c r="O79" s="9">
        <v>2.8319999999999999</v>
      </c>
      <c r="P79" s="9">
        <v>2.1440000000000001</v>
      </c>
      <c r="X79" s="9">
        <v>4.0780000000000003</v>
      </c>
      <c r="Y79" s="9">
        <v>2.8319999999999999</v>
      </c>
    </row>
    <row r="80" spans="1:25" s="9" customFormat="1" hidden="1" outlineLevel="1" x14ac:dyDescent="0.25">
      <c r="A80" s="32" t="s">
        <v>111</v>
      </c>
      <c r="O80" s="9">
        <v>9.23</v>
      </c>
      <c r="P80" s="9">
        <v>9.2170000000000005</v>
      </c>
      <c r="X80" s="9">
        <v>8.9770000000000003</v>
      </c>
      <c r="Y80" s="9">
        <v>9.23</v>
      </c>
    </row>
    <row r="81" spans="1:25" s="9" customFormat="1" hidden="1" outlineLevel="1" x14ac:dyDescent="0.25">
      <c r="A81" s="32" t="s">
        <v>112</v>
      </c>
      <c r="O81" s="9">
        <v>15.03</v>
      </c>
      <c r="P81" s="9">
        <v>14.919</v>
      </c>
      <c r="X81" s="9">
        <v>16.38</v>
      </c>
      <c r="Y81" s="9">
        <v>15.03</v>
      </c>
    </row>
    <row r="82" spans="1:25" s="9" customFormat="1" hidden="1" outlineLevel="1" x14ac:dyDescent="0.25">
      <c r="A82" s="32" t="s">
        <v>113</v>
      </c>
      <c r="O82" s="9">
        <v>19.134</v>
      </c>
      <c r="P82" s="9">
        <v>22.687000000000001</v>
      </c>
      <c r="X82" s="9">
        <v>16.257999999999999</v>
      </c>
      <c r="Y82" s="9">
        <v>19.134</v>
      </c>
    </row>
    <row r="83" spans="1:25" s="9" customFormat="1" hidden="1" outlineLevel="1" x14ac:dyDescent="0.25">
      <c r="A83" s="32" t="s">
        <v>99</v>
      </c>
      <c r="O83" s="9">
        <v>26.683</v>
      </c>
      <c r="P83" s="9">
        <v>25.451000000000001</v>
      </c>
      <c r="X83" s="9">
        <v>16.88</v>
      </c>
      <c r="Y83" s="9">
        <v>26.683</v>
      </c>
    </row>
    <row r="84" spans="1:25" s="9" customFormat="1" hidden="1" outlineLevel="1" x14ac:dyDescent="0.25">
      <c r="A84" s="32" t="s">
        <v>114</v>
      </c>
      <c r="O84" s="9">
        <v>10.353</v>
      </c>
      <c r="P84" s="9">
        <v>10.042999999999999</v>
      </c>
      <c r="X84" s="9">
        <v>16.349</v>
      </c>
      <c r="Y84" s="9">
        <v>10.353</v>
      </c>
    </row>
    <row r="85" spans="1:25" s="35" customFormat="1" collapsed="1" x14ac:dyDescent="0.25">
      <c r="A85" s="34" t="s">
        <v>115</v>
      </c>
      <c r="L85" s="35">
        <f t="shared" ref="L85:O85" si="50">SUM(L78:L84)+L77</f>
        <v>0</v>
      </c>
      <c r="M85" s="35">
        <f t="shared" si="50"/>
        <v>0</v>
      </c>
      <c r="N85" s="35">
        <f t="shared" si="50"/>
        <v>0</v>
      </c>
      <c r="O85" s="35">
        <f t="shared" si="50"/>
        <v>400.58500000000004</v>
      </c>
      <c r="P85" s="35">
        <f>SUM(P78:P84)+P77</f>
        <v>445.87200000000007</v>
      </c>
      <c r="Q85" s="35">
        <f t="shared" ref="Q85:S85" si="51">SUM(Q78:Q84)+Q77</f>
        <v>0</v>
      </c>
      <c r="R85" s="35">
        <f t="shared" si="51"/>
        <v>0</v>
      </c>
      <c r="S85" s="35">
        <f t="shared" si="51"/>
        <v>0</v>
      </c>
      <c r="X85" s="35">
        <f t="shared" ref="X85" si="52">SUM(X78:X84)+X77</f>
        <v>428.435</v>
      </c>
      <c r="Y85" s="35">
        <f t="shared" ref="Y85" si="53">SUM(Y78:Y84)+Y77</f>
        <v>400.58500000000004</v>
      </c>
    </row>
    <row r="86" spans="1:25" s="9" customFormat="1" hidden="1" outlineLevel="1" x14ac:dyDescent="0.25">
      <c r="A86" s="32" t="s">
        <v>116</v>
      </c>
      <c r="O86" s="9">
        <v>2337.4450000000002</v>
      </c>
      <c r="P86" s="9">
        <v>2424.3739999999998</v>
      </c>
      <c r="X86" s="9">
        <v>1790.914</v>
      </c>
      <c r="Y86" s="9">
        <v>2337.4450000000002</v>
      </c>
    </row>
    <row r="87" spans="1:25" s="9" customFormat="1" hidden="1" outlineLevel="1" x14ac:dyDescent="0.25">
      <c r="A87" s="32" t="s">
        <v>72</v>
      </c>
      <c r="O87" s="9">
        <v>21.271000000000001</v>
      </c>
      <c r="P87" s="9">
        <v>23.995999999999999</v>
      </c>
      <c r="X87" s="9">
        <v>23.05</v>
      </c>
      <c r="Y87" s="9">
        <v>21.271000000000001</v>
      </c>
    </row>
    <row r="88" spans="1:25" s="35" customFormat="1" collapsed="1" x14ac:dyDescent="0.25">
      <c r="A88" s="34" t="s">
        <v>117</v>
      </c>
      <c r="L88" s="35">
        <f t="shared" ref="L88:O88" si="54">SUM(L86:L87)</f>
        <v>0</v>
      </c>
      <c r="M88" s="35">
        <f t="shared" si="54"/>
        <v>0</v>
      </c>
      <c r="N88" s="35">
        <f t="shared" si="54"/>
        <v>0</v>
      </c>
      <c r="O88" s="35">
        <f t="shared" si="54"/>
        <v>2358.7160000000003</v>
      </c>
      <c r="P88" s="35">
        <f>SUM(P86:P87)</f>
        <v>2448.37</v>
      </c>
      <c r="Q88" s="35">
        <f t="shared" ref="Q88:S88" si="55">SUM(Q86:Q87)</f>
        <v>0</v>
      </c>
      <c r="R88" s="35">
        <f t="shared" si="55"/>
        <v>0</v>
      </c>
      <c r="S88" s="35">
        <f t="shared" si="55"/>
        <v>0</v>
      </c>
      <c r="X88" s="35">
        <f t="shared" ref="X88" si="56">SUM(X86:X87)</f>
        <v>1813.9639999999999</v>
      </c>
      <c r="Y88" s="35">
        <f t="shared" ref="Y88" si="57">SUM(Y86:Y87)</f>
        <v>2358.7160000000003</v>
      </c>
    </row>
    <row r="89" spans="1:25" s="35" customFormat="1" x14ac:dyDescent="0.25">
      <c r="A89" s="34" t="s">
        <v>118</v>
      </c>
      <c r="L89" s="35">
        <f t="shared" ref="L89:O89" si="58">L88+L85</f>
        <v>0</v>
      </c>
      <c r="M89" s="35">
        <f t="shared" si="58"/>
        <v>0</v>
      </c>
      <c r="N89" s="35">
        <f t="shared" si="58"/>
        <v>0</v>
      </c>
      <c r="O89" s="35">
        <f t="shared" si="58"/>
        <v>2759.3010000000004</v>
      </c>
      <c r="P89" s="35">
        <f>P88+P85</f>
        <v>2894.2420000000002</v>
      </c>
      <c r="Q89" s="35">
        <f t="shared" ref="Q89:S89" si="59">Q88+Q85</f>
        <v>0</v>
      </c>
      <c r="R89" s="35">
        <f t="shared" si="59"/>
        <v>0</v>
      </c>
      <c r="S89" s="35">
        <f t="shared" si="59"/>
        <v>0</v>
      </c>
      <c r="X89" s="35">
        <f t="shared" ref="X89" si="60">X88+X85</f>
        <v>2242.3989999999999</v>
      </c>
      <c r="Y89" s="35">
        <f t="shared" ref="Y89" si="61">Y88+Y85</f>
        <v>2759.3010000000004</v>
      </c>
    </row>
    <row r="91" spans="1:25" s="9" customFormat="1" hidden="1" outlineLevel="1" x14ac:dyDescent="0.25">
      <c r="A91" s="32" t="s">
        <v>119</v>
      </c>
      <c r="L91" s="9">
        <f t="shared" ref="L91:O91" si="62">L36</f>
        <v>175.09299999999999</v>
      </c>
      <c r="M91" s="9">
        <f t="shared" si="62"/>
        <v>179.55100000000002</v>
      </c>
      <c r="N91" s="9">
        <f t="shared" si="62"/>
        <v>135.709</v>
      </c>
      <c r="O91" s="9">
        <f t="shared" si="62"/>
        <v>119.1489999999999</v>
      </c>
      <c r="P91" s="9">
        <f>P36</f>
        <v>141.709</v>
      </c>
    </row>
    <row r="92" spans="1:25" s="9" customFormat="1" hidden="1" outlineLevel="1" x14ac:dyDescent="0.25">
      <c r="A92" s="32" t="s">
        <v>59</v>
      </c>
      <c r="L92" s="9">
        <v>10.746</v>
      </c>
      <c r="P92" s="9">
        <v>9.25</v>
      </c>
    </row>
    <row r="93" spans="1:25" s="9" customFormat="1" hidden="1" outlineLevel="1" x14ac:dyDescent="0.25">
      <c r="A93" s="32" t="s">
        <v>120</v>
      </c>
      <c r="L93" s="9">
        <v>5.6369999999999996</v>
      </c>
      <c r="P93" s="9">
        <v>6.2309999999999999</v>
      </c>
    </row>
    <row r="94" spans="1:25" s="9" customFormat="1" hidden="1" outlineLevel="1" x14ac:dyDescent="0.25">
      <c r="A94" s="32" t="s">
        <v>121</v>
      </c>
      <c r="L94" s="9">
        <v>-1.4999999999999999E-2</v>
      </c>
      <c r="P94" s="9">
        <v>1E-3</v>
      </c>
    </row>
    <row r="95" spans="1:25" s="9" customFormat="1" hidden="1" outlineLevel="1" x14ac:dyDescent="0.25">
      <c r="A95" s="32" t="s">
        <v>122</v>
      </c>
      <c r="L95" s="9">
        <v>0.98399999999999999</v>
      </c>
      <c r="P95" s="9">
        <v>8.0069999999999997</v>
      </c>
    </row>
    <row r="96" spans="1:25" s="9" customFormat="1" hidden="1" outlineLevel="1" x14ac:dyDescent="0.25">
      <c r="A96" s="32" t="s">
        <v>123</v>
      </c>
      <c r="L96" s="9">
        <v>0</v>
      </c>
      <c r="P96" s="9">
        <v>2.024</v>
      </c>
    </row>
    <row r="97" spans="1:16" s="9" customFormat="1" hidden="1" outlineLevel="1" x14ac:dyDescent="0.25">
      <c r="A97" s="32" t="s">
        <v>124</v>
      </c>
      <c r="L97" s="9">
        <v>0</v>
      </c>
      <c r="P97" s="9">
        <v>15</v>
      </c>
    </row>
    <row r="98" spans="1:16" s="9" customFormat="1" hidden="1" outlineLevel="1" x14ac:dyDescent="0.25">
      <c r="A98" s="32" t="s">
        <v>125</v>
      </c>
      <c r="L98" s="9">
        <v>-0.115</v>
      </c>
      <c r="P98" s="9">
        <v>-1.5669999999999999</v>
      </c>
    </row>
    <row r="99" spans="1:16" s="9" customFormat="1" hidden="1" outlineLevel="1" x14ac:dyDescent="0.25">
      <c r="A99" s="32" t="s">
        <v>126</v>
      </c>
      <c r="L99" s="9">
        <v>0</v>
      </c>
      <c r="P99" s="9">
        <v>-0.36499999999999999</v>
      </c>
    </row>
    <row r="100" spans="1:16" s="9" customFormat="1" hidden="1" outlineLevel="1" x14ac:dyDescent="0.25">
      <c r="A100" s="32" t="s">
        <v>127</v>
      </c>
      <c r="L100" s="9">
        <v>0.372</v>
      </c>
      <c r="P100" s="9">
        <v>0.94</v>
      </c>
    </row>
    <row r="101" spans="1:16" s="9" customFormat="1" hidden="1" outlineLevel="1" x14ac:dyDescent="0.25">
      <c r="A101" s="32" t="s">
        <v>128</v>
      </c>
      <c r="L101" s="9">
        <v>-111.547</v>
      </c>
      <c r="P101" s="9">
        <v>-75.2</v>
      </c>
    </row>
    <row r="102" spans="1:16" s="9" customFormat="1" hidden="1" outlineLevel="1" x14ac:dyDescent="0.25">
      <c r="A102" s="32" t="s">
        <v>95</v>
      </c>
      <c r="L102" s="9">
        <v>-0.58099999999999996</v>
      </c>
      <c r="P102" s="9">
        <v>22.501999999999999</v>
      </c>
    </row>
    <row r="103" spans="1:16" s="9" customFormat="1" hidden="1" outlineLevel="1" x14ac:dyDescent="0.25">
      <c r="A103" s="32" t="s">
        <v>102</v>
      </c>
      <c r="L103" s="9">
        <v>-17.95</v>
      </c>
      <c r="P103" s="9">
        <v>11.984</v>
      </c>
    </row>
    <row r="104" spans="1:16" s="9" customFormat="1" hidden="1" outlineLevel="1" x14ac:dyDescent="0.25">
      <c r="A104" s="32" t="s">
        <v>108</v>
      </c>
      <c r="L104" s="9">
        <v>50.841999999999999</v>
      </c>
      <c r="P104" s="9">
        <v>33.948</v>
      </c>
    </row>
    <row r="105" spans="1:16" s="9" customFormat="1" hidden="1" outlineLevel="1" x14ac:dyDescent="0.25">
      <c r="A105" s="32" t="s">
        <v>129</v>
      </c>
      <c r="L105" s="9">
        <v>-2.2749999999999999</v>
      </c>
      <c r="P105" s="9">
        <v>-0.90700000000000003</v>
      </c>
    </row>
    <row r="106" spans="1:16" s="9" customFormat="1" hidden="1" outlineLevel="1" x14ac:dyDescent="0.25">
      <c r="A106" s="32" t="s">
        <v>130</v>
      </c>
      <c r="L106" s="9">
        <v>0.42699999999999999</v>
      </c>
      <c r="P106" s="9">
        <v>6.8000000000000005E-2</v>
      </c>
    </row>
    <row r="107" spans="1:16" s="35" customFormat="1" collapsed="1" x14ac:dyDescent="0.25">
      <c r="A107" s="34" t="s">
        <v>131</v>
      </c>
      <c r="L107" s="35">
        <f t="shared" ref="L107:O107" si="63">SUM(L91:L106)</f>
        <v>111.61800000000002</v>
      </c>
      <c r="M107" s="35">
        <f t="shared" si="63"/>
        <v>179.55100000000002</v>
      </c>
      <c r="N107" s="35">
        <f t="shared" si="63"/>
        <v>135.709</v>
      </c>
      <c r="O107" s="35">
        <f t="shared" si="63"/>
        <v>119.1489999999999</v>
      </c>
      <c r="P107" s="35">
        <f>SUM(P91:P106)</f>
        <v>173.625</v>
      </c>
    </row>
    <row r="108" spans="1:16" s="9" customFormat="1" x14ac:dyDescent="0.25">
      <c r="A108" s="32" t="s">
        <v>132</v>
      </c>
      <c r="L108" s="9">
        <v>-7.556</v>
      </c>
      <c r="P108" s="9">
        <v>-16.405999999999999</v>
      </c>
    </row>
    <row r="109" spans="1:16" s="9" customFormat="1" hidden="1" outlineLevel="1" x14ac:dyDescent="0.25">
      <c r="A109" s="32" t="s">
        <v>133</v>
      </c>
      <c r="L109" s="9">
        <v>8</v>
      </c>
      <c r="P109" s="9">
        <v>0</v>
      </c>
    </row>
    <row r="110" spans="1:16" s="9" customFormat="1" hidden="1" outlineLevel="1" x14ac:dyDescent="0.25">
      <c r="A110" s="32" t="s">
        <v>134</v>
      </c>
      <c r="L110" s="9">
        <v>50</v>
      </c>
      <c r="P110" s="9">
        <v>0</v>
      </c>
    </row>
    <row r="111" spans="1:16" s="9" customFormat="1" hidden="1" outlineLevel="1" x14ac:dyDescent="0.25">
      <c r="A111" s="32" t="s">
        <v>135</v>
      </c>
      <c r="L111" s="9">
        <v>0</v>
      </c>
      <c r="P111" s="9">
        <v>96.465000000000003</v>
      </c>
    </row>
    <row r="112" spans="1:16" s="9" customFormat="1" hidden="1" outlineLevel="1" x14ac:dyDescent="0.25">
      <c r="A112" s="32" t="s">
        <v>136</v>
      </c>
      <c r="L112" s="9">
        <v>0</v>
      </c>
      <c r="P112" s="9">
        <v>-12.5</v>
      </c>
    </row>
    <row r="113" spans="1:16" s="9" customFormat="1" hidden="1" outlineLevel="1" x14ac:dyDescent="0.25">
      <c r="A113" s="32" t="s">
        <v>137</v>
      </c>
      <c r="L113" s="9">
        <v>0.11799999999999999</v>
      </c>
      <c r="P113" s="9">
        <v>2.8780000000000001</v>
      </c>
    </row>
    <row r="114" spans="1:16" s="9" customFormat="1" hidden="1" outlineLevel="1" x14ac:dyDescent="0.25">
      <c r="A114" s="32" t="s">
        <v>123</v>
      </c>
      <c r="L114" s="9">
        <v>0.64400000000000002</v>
      </c>
      <c r="P114" s="9">
        <v>0</v>
      </c>
    </row>
    <row r="115" spans="1:16" s="35" customFormat="1" collapsed="1" x14ac:dyDescent="0.25">
      <c r="A115" s="34" t="s">
        <v>138</v>
      </c>
      <c r="L115" s="35">
        <f t="shared" ref="L115:O115" si="64">SUM(L108:L114)</f>
        <v>51.206000000000003</v>
      </c>
      <c r="M115" s="35">
        <f t="shared" si="64"/>
        <v>0</v>
      </c>
      <c r="N115" s="35">
        <f t="shared" si="64"/>
        <v>0</v>
      </c>
      <c r="O115" s="35">
        <f t="shared" si="64"/>
        <v>0</v>
      </c>
      <c r="P115" s="35">
        <f>SUM(P108:P114)</f>
        <v>70.436999999999998</v>
      </c>
    </row>
    <row r="116" spans="1:16" s="9" customFormat="1" hidden="1" outlineLevel="1" x14ac:dyDescent="0.25">
      <c r="A116" s="32" t="s">
        <v>140</v>
      </c>
      <c r="L116" s="9">
        <v>-16.728999999999999</v>
      </c>
      <c r="P116" s="9">
        <v>-22.254999999999999</v>
      </c>
    </row>
    <row r="117" spans="1:16" s="9" customFormat="1" hidden="1" outlineLevel="1" x14ac:dyDescent="0.25">
      <c r="A117" s="32" t="s">
        <v>139</v>
      </c>
      <c r="L117" s="9">
        <v>0</v>
      </c>
      <c r="P117" s="9">
        <v>-27.93</v>
      </c>
    </row>
    <row r="118" spans="1:16" s="9" customFormat="1" hidden="1" outlineLevel="1" x14ac:dyDescent="0.25">
      <c r="A118" s="32" t="s">
        <v>141</v>
      </c>
      <c r="L118" s="9">
        <v>-5.6000000000000001E-2</v>
      </c>
      <c r="P118" s="9">
        <v>-5.6000000000000001E-2</v>
      </c>
    </row>
    <row r="119" spans="1:16" s="9" customFormat="1" hidden="1" outlineLevel="1" x14ac:dyDescent="0.25">
      <c r="A119" s="32" t="s">
        <v>142</v>
      </c>
      <c r="L119" s="9">
        <v>0.29699999999999999</v>
      </c>
      <c r="P119" s="9">
        <v>-7.6999999999999999E-2</v>
      </c>
    </row>
    <row r="120" spans="1:16" s="9" customFormat="1" hidden="1" outlineLevel="1" x14ac:dyDescent="0.25">
      <c r="A120" s="32" t="s">
        <v>143</v>
      </c>
      <c r="L120" s="9">
        <v>-2.6110000000000002</v>
      </c>
      <c r="P120" s="9">
        <v>-2.4889999999999999</v>
      </c>
    </row>
    <row r="121" spans="1:16" s="35" customFormat="1" collapsed="1" x14ac:dyDescent="0.25">
      <c r="A121" s="34" t="s">
        <v>144</v>
      </c>
      <c r="L121" s="35">
        <f t="shared" ref="L121:O121" si="65">SUM(L116:L120)</f>
        <v>-19.099</v>
      </c>
      <c r="M121" s="35">
        <f t="shared" si="65"/>
        <v>0</v>
      </c>
      <c r="N121" s="35">
        <f t="shared" si="65"/>
        <v>0</v>
      </c>
      <c r="O121" s="35">
        <f t="shared" si="65"/>
        <v>0</v>
      </c>
      <c r="P121" s="35">
        <f>SUM(P116:P120)</f>
        <v>-52.806999999999995</v>
      </c>
    </row>
    <row r="122" spans="1:16" s="9" customFormat="1" hidden="1" outlineLevel="1" x14ac:dyDescent="0.25">
      <c r="A122" s="32" t="s">
        <v>145</v>
      </c>
      <c r="L122" s="9">
        <v>2.573</v>
      </c>
      <c r="P122" s="9">
        <v>-0.67</v>
      </c>
    </row>
    <row r="123" spans="1:16" s="9" customFormat="1" hidden="1" outlineLevel="1" x14ac:dyDescent="0.25">
      <c r="A123" s="32" t="s">
        <v>146</v>
      </c>
      <c r="L123" s="9">
        <v>146.298</v>
      </c>
      <c r="P123" s="9">
        <v>190.58500000000001</v>
      </c>
    </row>
    <row r="124" spans="1:16" s="9" customFormat="1" hidden="1" outlineLevel="1" x14ac:dyDescent="0.25">
      <c r="A124" s="32" t="s">
        <v>147</v>
      </c>
      <c r="L124" s="9">
        <v>465.29599999999999</v>
      </c>
      <c r="P124" s="9">
        <v>1174.223</v>
      </c>
    </row>
    <row r="125" spans="1:16" s="35" customFormat="1" hidden="1" outlineLevel="1" x14ac:dyDescent="0.25">
      <c r="A125" s="34" t="s">
        <v>148</v>
      </c>
      <c r="L125" s="35">
        <f t="shared" ref="L125:O125" si="66">SUM(L123:L124)</f>
        <v>611.59400000000005</v>
      </c>
      <c r="M125" s="35">
        <f t="shared" si="66"/>
        <v>0</v>
      </c>
      <c r="N125" s="35">
        <f t="shared" si="66"/>
        <v>0</v>
      </c>
      <c r="O125" s="35">
        <f t="shared" si="66"/>
        <v>0</v>
      </c>
      <c r="P125" s="35">
        <f>SUM(P123:P124)</f>
        <v>1364.808</v>
      </c>
    </row>
    <row r="126" spans="1:16" collapsed="1" x14ac:dyDescent="0.25"/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2024-06-05T01:08:53Z</dcterms:modified>
</cp:coreProperties>
</file>