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6BFDC4D-02E2-4EC0-8C2A-0E79AC035382}" xr6:coauthVersionLast="47" xr6:coauthVersionMax="47" xr10:uidLastSave="{00000000-0000-0000-0000-000000000000}"/>
  <bookViews>
    <workbookView xWindow="-108" yWindow="-108" windowWidth="23256" windowHeight="12456" activeTab="4" xr2:uid="{3862ED61-0238-4948-A4D5-320D8FC56190}"/>
  </bookViews>
  <sheets>
    <sheet name="Sheet1" sheetId="1" r:id="rId1"/>
    <sheet name="Sheet3" sheetId="3" r:id="rId2"/>
    <sheet name="Sheet2" sheetId="2" r:id="rId3"/>
    <sheet name="Detail1" sheetId="5" state="hidden" r:id="rId4"/>
    <sheet name="Sheet5" sheetId="6" r:id="rId5"/>
  </sheets>
  <definedNames>
    <definedName name="Slicer_SALES">#N/A</definedName>
  </definedNames>
  <calcPr calcId="181029"/>
  <pivotCaches>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2" i="1"/>
  <c r="B18" i="1"/>
  <c r="B17" i="1"/>
  <c r="R3" i="1"/>
  <c r="R4" i="1"/>
  <c r="R2" i="1"/>
  <c r="B16" i="1"/>
  <c r="B15" i="1"/>
  <c r="B14" i="1"/>
  <c r="B13" i="1"/>
  <c r="B12" i="1"/>
  <c r="Q3" i="1"/>
  <c r="Q4" i="1"/>
  <c r="Q2" i="1"/>
  <c r="P3" i="1"/>
  <c r="P4" i="1"/>
  <c r="P2" i="1"/>
  <c r="I3" i="3"/>
  <c r="I4" i="3"/>
  <c r="I2" i="3"/>
  <c r="G3" i="3"/>
  <c r="G4" i="3"/>
  <c r="G2" i="3"/>
  <c r="E2" i="3"/>
  <c r="E3" i="3"/>
  <c r="E4" i="3"/>
  <c r="O3" i="1"/>
  <c r="O4" i="1"/>
  <c r="O2" i="1"/>
  <c r="N2" i="1"/>
  <c r="N3" i="1"/>
  <c r="N4" i="1"/>
  <c r="M3" i="1"/>
  <c r="M4" i="1"/>
  <c r="M2" i="1"/>
  <c r="L3" i="1"/>
  <c r="L4" i="1"/>
  <c r="L2" i="1"/>
  <c r="K3" i="1"/>
  <c r="K4" i="1"/>
  <c r="K2" i="1"/>
  <c r="J3" i="1"/>
  <c r="J4" i="1"/>
  <c r="J2" i="1"/>
  <c r="I3" i="1"/>
  <c r="I4" i="1"/>
  <c r="I2" i="1"/>
  <c r="G2" i="2"/>
  <c r="C2" i="2"/>
  <c r="F2" i="2"/>
  <c r="E2" i="2"/>
  <c r="D2" i="2"/>
  <c r="B6" i="1"/>
  <c r="B9" i="1"/>
  <c r="H3" i="1"/>
  <c r="H4" i="1"/>
  <c r="H2" i="1"/>
  <c r="B11" i="1"/>
  <c r="G3" i="1"/>
  <c r="G4" i="1"/>
  <c r="G2" i="1"/>
  <c r="F3" i="1"/>
  <c r="F4" i="1"/>
  <c r="F2" i="1"/>
  <c r="E3" i="1"/>
  <c r="E4" i="1"/>
  <c r="E2" i="1"/>
  <c r="B10" i="1"/>
  <c r="B8" i="1"/>
  <c r="B7" i="1"/>
  <c r="F3" i="3"/>
  <c r="F4" i="3"/>
  <c r="F2" i="3"/>
  <c r="H4" i="3" l="1"/>
  <c r="H3" i="3"/>
  <c r="H2" i="3"/>
</calcChain>
</file>

<file path=xl/sharedStrings.xml><?xml version="1.0" encoding="utf-8"?>
<sst xmlns="http://schemas.openxmlformats.org/spreadsheetml/2006/main" count="67" uniqueCount="59">
  <si>
    <t>PRODUCT</t>
  </si>
  <si>
    <t>PRICE</t>
  </si>
  <si>
    <t>QUANTITY</t>
  </si>
  <si>
    <t>A</t>
  </si>
  <si>
    <t>B</t>
  </si>
  <si>
    <t>C</t>
  </si>
  <si>
    <t>PROBLEM 1</t>
  </si>
  <si>
    <t>PROBLEM 2</t>
  </si>
  <si>
    <t>PROBLEM 3</t>
  </si>
  <si>
    <t>PROBLEM 4</t>
  </si>
  <si>
    <t>PROBLEM 5</t>
  </si>
  <si>
    <t>PROBLEM 7</t>
  </si>
  <si>
    <t>PROBLEM 8</t>
  </si>
  <si>
    <t>PROBLEM 9</t>
  </si>
  <si>
    <t>PROBLEM 10</t>
  </si>
  <si>
    <t>PROBLEM 6 (PRODUCT-PRICE)</t>
  </si>
  <si>
    <t>START DATE</t>
  </si>
  <si>
    <t>END DATE</t>
  </si>
  <si>
    <t>PROBLEM 11</t>
  </si>
  <si>
    <t>PROBLEM 12</t>
  </si>
  <si>
    <t>PROBLEM 13</t>
  </si>
  <si>
    <t>PROBLEM 14</t>
  </si>
  <si>
    <t>PROBLEM 15</t>
  </si>
  <si>
    <t>PROBLEM 16</t>
  </si>
  <si>
    <t>PROBLEM 17</t>
  </si>
  <si>
    <t>PROBLEM 18</t>
  </si>
  <si>
    <t>PROBLEM 19</t>
  </si>
  <si>
    <t>PROBLEM 20</t>
  </si>
  <si>
    <t>PROBLEM 21</t>
  </si>
  <si>
    <t>PROBLEM 22</t>
  </si>
  <si>
    <t>Prod A</t>
  </si>
  <si>
    <t>Prod B</t>
  </si>
  <si>
    <t>Prod C</t>
  </si>
  <si>
    <t>Jan</t>
  </si>
  <si>
    <t>Feb</t>
  </si>
  <si>
    <t>Mar</t>
  </si>
  <si>
    <t>PROBLEM 24</t>
  </si>
  <si>
    <t>PROBLEM 25</t>
  </si>
  <si>
    <t>PROBLEM 26</t>
  </si>
  <si>
    <t>PROBLEM 27</t>
  </si>
  <si>
    <t>PROBLEM 28</t>
  </si>
  <si>
    <t>PROBLEM 29</t>
  </si>
  <si>
    <t>PROBLEM 30</t>
  </si>
  <si>
    <t>PROBLEM 31</t>
  </si>
  <si>
    <t>PROBLEM 32</t>
  </si>
  <si>
    <t>PROBLEM 33</t>
  </si>
  <si>
    <t>YEAR</t>
  </si>
  <si>
    <t>CASH FLOW</t>
  </si>
  <si>
    <t>PROBLEM 34</t>
  </si>
  <si>
    <t>PROBLEM 35</t>
  </si>
  <si>
    <t>PROBLEM 36</t>
  </si>
  <si>
    <t>PROBLEM 37</t>
  </si>
  <si>
    <t>PROBLEM 38</t>
  </si>
  <si>
    <t>PROBLEM 40</t>
  </si>
  <si>
    <t>SALES</t>
  </si>
  <si>
    <t>Details for Sum of Profit Margin - PRODUCT: A</t>
  </si>
  <si>
    <t>Product Sales</t>
  </si>
  <si>
    <t>Pruduct</t>
  </si>
  <si>
    <t>Product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</si>
</sst>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71" formatCode="[$-14009]yyyy/mm/dd;@"/>
    <numFmt numFmtId="173" formatCode="_ [$₹-4009]\ * #,##0.00_ ;_ [$₹-4009]\ * \-#,##0.00_ ;_ [$₹-4009]\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9" fontId="0" fillId="0" borderId="0" xfId="1" applyFont="1"/>
    <xf numFmtId="2" fontId="0" fillId="0" borderId="0" xfId="0" applyNumberFormat="1"/>
    <xf numFmtId="1" fontId="0" fillId="0" borderId="0" xfId="0" applyNumberFormat="1"/>
    <xf numFmtId="171" fontId="0" fillId="0" borderId="0" xfId="0" applyNumberFormat="1"/>
    <xf numFmtId="8" fontId="0" fillId="0" borderId="0" xfId="0" applyNumberFormat="1"/>
    <xf numFmtId="173"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[Excel_Practice.xlsx]Sheet5!PivotTable2</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Product Sales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3"/>
                <c:pt idx="0">
                  <c:v>A</c:v>
                </c:pt>
                <c:pt idx="1">
                  <c:v>B</c:v>
                </c:pt>
                <c:pt idx="2">
                  <c:v>C</c:v>
                </c:pt>
              </c:strCache>
            </c:strRef>
          </c:cat>
          <c:val>
            <c:numRef>
              <c:f>Sheet5!$B$4:$B$6</c:f>
              <c:numCache>
                <c:formatCode>General</c:formatCode>
                <c:ptCount val="3"/>
                <c:pt idx="0">
                  <c:v>50</c:v>
                </c:pt>
                <c:pt idx="1">
                  <c:v>45</c:v>
                </c:pt>
                <c:pt idx="2">
                  <c:v>80</c:v>
                </c:pt>
              </c:numCache>
            </c:numRef>
          </c:val>
          <c:extLst>
            <c:ext xmlns:c16="http://schemas.microsoft.com/office/drawing/2014/chart" uri="{C3380CC4-5D6E-409C-BE32-E72D297353CC}">
              <c16:uniqueId val="{00000000-734D-4483-968F-8C20DD92C44D}"/>
            </c:ext>
          </c:extLst>
        </c:ser>
        <c:ser>
          <c:idx val="1"/>
          <c:order val="1"/>
          <c:tx>
            <c:strRef>
              <c:f>Sheet5!$C$3</c:f>
              <c:strCache>
                <c:ptCount val="1"/>
                <c:pt idx="0">
                  <c:v>Product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3"/>
                <c:pt idx="0">
                  <c:v>A</c:v>
                </c:pt>
                <c:pt idx="1">
                  <c:v>B</c:v>
                </c:pt>
                <c:pt idx="2">
                  <c:v>C</c:v>
                </c:pt>
              </c:strCache>
            </c:strRef>
          </c:cat>
          <c:val>
            <c:numRef>
              <c:f>Sheet5!$C$4:$C$6</c:f>
              <c:numCache>
                <c:formatCode>General</c:formatCode>
                <c:ptCount val="3"/>
                <c:pt idx="0">
                  <c:v>15</c:v>
                </c:pt>
                <c:pt idx="1">
                  <c:v>13.5</c:v>
                </c:pt>
                <c:pt idx="2">
                  <c:v>24</c:v>
                </c:pt>
              </c:numCache>
            </c:numRef>
          </c:val>
          <c:extLst>
            <c:ext xmlns:c16="http://schemas.microsoft.com/office/drawing/2014/chart" uri="{C3380CC4-5D6E-409C-BE32-E72D297353CC}">
              <c16:uniqueId val="{00000001-734D-4483-968F-8C20DD92C44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11430</xdr:rowOff>
    </xdr:from>
    <xdr:to>
      <xdr:col>12</xdr:col>
      <xdr:colOff>7620</xdr:colOff>
      <xdr:row>13</xdr:row>
      <xdr:rowOff>175260</xdr:rowOff>
    </xdr:to>
    <xdr:graphicFrame macro="">
      <xdr:nvGraphicFramePr>
        <xdr:cNvPr id="3" name="Chart 2">
          <a:extLst>
            <a:ext uri="{FF2B5EF4-FFF2-40B4-BE49-F238E27FC236}">
              <a16:creationId xmlns:a16="http://schemas.microsoft.com/office/drawing/2014/main" id="{8C005918-6CD2-03D8-2C37-3E92E3539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2</xdr:row>
      <xdr:rowOff>15240</xdr:rowOff>
    </xdr:from>
    <xdr:to>
      <xdr:col>6</xdr:col>
      <xdr:colOff>0</xdr:colOff>
      <xdr:row>11</xdr:row>
      <xdr:rowOff>74295</xdr:rowOff>
    </xdr:to>
    <mc:AlternateContent xmlns:mc="http://schemas.openxmlformats.org/markup-compatibility/2006">
      <mc:Choice xmlns:a14="http://schemas.microsoft.com/office/drawing/2010/main" Requires="a14">
        <xdr:graphicFrame macro="">
          <xdr:nvGraphicFramePr>
            <xdr:cNvPr id="4" name="SALES">
              <a:extLst>
                <a:ext uri="{FF2B5EF4-FFF2-40B4-BE49-F238E27FC236}">
                  <a16:creationId xmlns:a16="http://schemas.microsoft.com/office/drawing/2014/main" id="{767B12C2-5AF1-7A13-7E6F-11BBB1C5A7D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2400300" y="38100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Guglani" refreshedDate="45728.812525462963" createdVersion="8" refreshedVersion="8" minRefreshableVersion="3" recordCount="3" xr:uid="{42C6CFB8-CE70-4FA4-9A36-0FDA447EDA86}">
  <cacheSource type="worksheet">
    <worksheetSource ref="A1:D4" sheet="Sheet1"/>
  </cacheSource>
  <cacheFields count="5">
    <cacheField name="PRODUCT" numFmtId="0">
      <sharedItems count="3">
        <s v="A"/>
        <s v="B"/>
        <s v="C"/>
      </sharedItems>
    </cacheField>
    <cacheField name="PRICE" numFmtId="0">
      <sharedItems containsSemiMixedTypes="0" containsString="0" containsNumber="1" containsInteger="1" minValue="10" maxValue="20"/>
    </cacheField>
    <cacheField name="QUANTITY" numFmtId="0">
      <sharedItems containsSemiMixedTypes="0" containsString="0" containsNumber="1" containsInteger="1" minValue="3" maxValue="5"/>
    </cacheField>
    <cacheField name="SALES" numFmtId="0">
      <sharedItems containsSemiMixedTypes="0" containsString="0" containsNumber="1" containsInteger="1" minValue="45" maxValue="80" count="3">
        <n v="50"/>
        <n v="45"/>
        <n v="80"/>
      </sharedItems>
    </cacheField>
    <cacheField name="Profit" numFmtId="0" formula="SALES * 0.3" databaseField="0"/>
  </cacheFields>
  <extLst>
    <ext xmlns:x14="http://schemas.microsoft.com/office/spreadsheetml/2009/9/main" uri="{725AE2AE-9491-48be-B2B4-4EB974FC3084}">
      <x14:pivotCacheDefinition pivotCacheId="288949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
    <n v="5"/>
    <x v="0"/>
  </r>
  <r>
    <x v="1"/>
    <n v="15"/>
    <n v="3"/>
    <x v="1"/>
  </r>
  <r>
    <x v="2"/>
    <n v="20"/>
    <n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3A87C-AF4D-4748-AADC-455D36D37E48}" name="PivotTable2"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ruduct">
  <location ref="A3:C6" firstHeaderRow="0" firstDataRow="1" firstDataCol="1"/>
  <pivotFields count="5">
    <pivotField axis="axisRow" showAll="0">
      <items count="4">
        <item x="0"/>
        <item x="1"/>
        <item x="2"/>
        <item t="default"/>
      </items>
    </pivotField>
    <pivotField showAll="0"/>
    <pivotField showAll="0"/>
    <pivotField dataField="1" showAll="0">
      <items count="4">
        <item x="1"/>
        <item x="0"/>
        <item x="2"/>
        <item t="default"/>
      </items>
    </pivotField>
    <pivotField dataField="1" dragToRow="0" dragToCol="0" dragToPage="0" showAll="0" defaultSubtotal="0"/>
  </pivotFields>
  <rowFields count="1">
    <field x="0"/>
  </rowFields>
  <rowItems count="3">
    <i>
      <x/>
    </i>
    <i>
      <x v="1"/>
    </i>
    <i>
      <x v="2"/>
    </i>
  </rowItems>
  <colFields count="1">
    <field x="-2"/>
  </colFields>
  <colItems count="2">
    <i>
      <x/>
    </i>
    <i i="1">
      <x v="1"/>
    </i>
  </colItems>
  <dataFields count="2">
    <dataField name="Product Sales" fld="3" baseField="0" baseItem="0"/>
    <dataField name="Product Profi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0E0F81C-50D2-4E21-96BB-F7E30A6CA74E}" sourceName="SALES">
  <pivotTables>
    <pivotTable tabId="6" name="PivotTable2"/>
  </pivotTables>
  <data>
    <tabular pivotCacheId="28894919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EF4F225B-397D-473E-974E-5B49BD923405}" cache="Slicer_SALES" caption="SAL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2E515-8F5D-4002-82B7-F47C30E4DDEA}" name="Table1" displayName="Table1" ref="A3:D4" totalsRowShown="0">
  <autoFilter ref="A3:D4" xr:uid="{1B32E515-8F5D-4002-82B7-F47C30E4DDEA}"/>
  <tableColumns count="4">
    <tableColumn id="1" xr3:uid="{31343FC8-0846-4B4F-B6CC-74F2D1CD3F6B}" name="PRODUCT"/>
    <tableColumn id="2" xr3:uid="{A3DC5C9B-DF2D-41E5-97F3-5AF3EE741B14}" name="PRICE"/>
    <tableColumn id="3" xr3:uid="{550CEB7C-F9DF-4255-A844-60CB36B2E67D}" name="QUANTITY"/>
    <tableColumn id="4" xr3:uid="{BF9C6A7A-1082-4853-82D6-7C4FD44E0201}"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29ED1-76A0-42EE-B73F-E38E5E27CA39}">
  <dimension ref="A1:R19"/>
  <sheetViews>
    <sheetView workbookViewId="0">
      <selection activeCell="E18" sqref="E18"/>
    </sheetView>
  </sheetViews>
  <sheetFormatPr defaultRowHeight="14.4" x14ac:dyDescent="0.3"/>
  <cols>
    <col min="1" max="1" width="11.5546875" bestFit="1" customWidth="1"/>
    <col min="2" max="2" width="11.109375" bestFit="1" customWidth="1"/>
    <col min="3" max="3" width="9.6640625" bestFit="1" customWidth="1"/>
    <col min="4" max="4" width="9.6640625" customWidth="1"/>
    <col min="5" max="5" width="26.109375" bestFit="1" customWidth="1"/>
    <col min="6" max="7" width="10.5546875" bestFit="1" customWidth="1"/>
    <col min="8" max="17" width="11.5546875" bestFit="1" customWidth="1"/>
  </cols>
  <sheetData>
    <row r="1" spans="1:18" x14ac:dyDescent="0.3">
      <c r="A1" t="s">
        <v>0</v>
      </c>
      <c r="B1" t="s">
        <v>1</v>
      </c>
      <c r="C1" t="s">
        <v>2</v>
      </c>
      <c r="D1" t="s">
        <v>54</v>
      </c>
      <c r="E1" t="s">
        <v>15</v>
      </c>
      <c r="F1" s="1" t="s">
        <v>11</v>
      </c>
      <c r="G1" t="s">
        <v>12</v>
      </c>
      <c r="H1" t="s">
        <v>14</v>
      </c>
      <c r="I1" t="s">
        <v>23</v>
      </c>
      <c r="J1" t="s">
        <v>24</v>
      </c>
      <c r="K1" t="s">
        <v>25</v>
      </c>
      <c r="L1" t="s">
        <v>26</v>
      </c>
      <c r="M1" t="s">
        <v>27</v>
      </c>
      <c r="N1" t="s">
        <v>28</v>
      </c>
      <c r="O1" t="s">
        <v>29</v>
      </c>
      <c r="P1" t="s">
        <v>41</v>
      </c>
      <c r="Q1" t="s">
        <v>42</v>
      </c>
      <c r="R1" t="s">
        <v>50</v>
      </c>
    </row>
    <row r="2" spans="1:18" x14ac:dyDescent="0.3">
      <c r="A2" t="s">
        <v>3</v>
      </c>
      <c r="B2">
        <v>10</v>
      </c>
      <c r="C2">
        <v>5</v>
      </c>
      <c r="D2">
        <f>B2*C2</f>
        <v>50</v>
      </c>
      <c r="E2" t="str">
        <f>CONCATENATE(A2:A4, "-", B2:B4)</f>
        <v>A-10</v>
      </c>
      <c r="F2" t="str">
        <f>LEFT(A2, 1)</f>
        <v>A</v>
      </c>
      <c r="G2" t="str">
        <f>UPPER(A2)</f>
        <v>A</v>
      </c>
      <c r="H2" t="str">
        <f>TRIM(A2)</f>
        <v>A</v>
      </c>
      <c r="I2" t="str">
        <f>IF(B2&lt;15, "Cheap", IF(B2&lt;=25, "Moderate", "Expensive"))</f>
        <v>Cheap</v>
      </c>
      <c r="J2" t="b">
        <f>AND(B2&gt;10, C2&gt;3)</f>
        <v>0</v>
      </c>
      <c r="K2" t="b">
        <f>OR(B2&lt;15,C2&gt;5)</f>
        <v>1</v>
      </c>
      <c r="L2" t="str">
        <f>IF(B2=0,"Out of Stock", "In Stock")</f>
        <v>In Stock</v>
      </c>
      <c r="M2" t="b">
        <f>AND(LEFT(A2,1)="A",B2&lt;20)</f>
        <v>1</v>
      </c>
      <c r="N2">
        <f>VLOOKUP(A2, $A$2:$B$4,2,FALSE)</f>
        <v>10</v>
      </c>
      <c r="O2">
        <f>INDEX($C$2:$C$4,MATCH(A2,$A$2:$A$4,0))</f>
        <v>5</v>
      </c>
      <c r="P2">
        <f>_xlfn.RANK.EQ(B2,$B$2:$B$4,0)</f>
        <v>3</v>
      </c>
      <c r="Q2">
        <f>CORREL($B$2:$B$4, $C$2:$C$4)</f>
        <v>-0.5</v>
      </c>
      <c r="R2">
        <f>B2 * C2</f>
        <v>50</v>
      </c>
    </row>
    <row r="3" spans="1:18" x14ac:dyDescent="0.3">
      <c r="A3" t="s">
        <v>4</v>
      </c>
      <c r="B3">
        <v>15</v>
      </c>
      <c r="C3">
        <v>3</v>
      </c>
      <c r="D3">
        <f t="shared" ref="D3:D4" si="0">B3*C3</f>
        <v>45</v>
      </c>
      <c r="E3" t="str">
        <f>CONCATENATE(A3, "-", B3)</f>
        <v>B-15</v>
      </c>
      <c r="F3" t="str">
        <f>LEFT(A3, 1)</f>
        <v>B</v>
      </c>
      <c r="G3" t="str">
        <f>UPPER(A3)</f>
        <v>B</v>
      </c>
      <c r="H3" t="str">
        <f>TRIM(A3)</f>
        <v>B</v>
      </c>
      <c r="I3" t="str">
        <f>IF(B3&lt;15, "Cheap", IF(B3&lt;=25, "Moderate", "Expensive"))</f>
        <v>Moderate</v>
      </c>
      <c r="J3" t="b">
        <f>AND(B3&gt;10, C3&gt;3)</f>
        <v>0</v>
      </c>
      <c r="K3" t="b">
        <f>OR(B3&lt;15,C3&gt;5)</f>
        <v>0</v>
      </c>
      <c r="L3" t="str">
        <f>IF(B3=0,"Out of Stock", "In Stock")</f>
        <v>In Stock</v>
      </c>
      <c r="M3" t="b">
        <f>AND(LEFT(A3,1)="A",B3&lt;20)</f>
        <v>0</v>
      </c>
      <c r="N3">
        <f>VLOOKUP(A3, $A$2:$B$4,2,FALSE)</f>
        <v>15</v>
      </c>
      <c r="O3">
        <f>INDEX($C$2:$C$4,MATCH(A3,$A$2:$A$4,0))</f>
        <v>3</v>
      </c>
      <c r="P3">
        <f>_xlfn.RANK.EQ(B3,$B$2:$B$4,0)</f>
        <v>2</v>
      </c>
      <c r="Q3">
        <f>CORREL($B$2:$B$4, $C$2:$C$4)</f>
        <v>-0.5</v>
      </c>
      <c r="R3">
        <f>B3 * C3</f>
        <v>45</v>
      </c>
    </row>
    <row r="4" spans="1:18" x14ac:dyDescent="0.3">
      <c r="A4" t="s">
        <v>5</v>
      </c>
      <c r="B4">
        <v>20</v>
      </c>
      <c r="C4">
        <v>4</v>
      </c>
      <c r="D4">
        <f t="shared" si="0"/>
        <v>80</v>
      </c>
      <c r="E4" t="str">
        <f>CONCATENATE(A4, "-", B4)</f>
        <v>C-20</v>
      </c>
      <c r="F4" t="str">
        <f>LEFT(A4, 1)</f>
        <v>C</v>
      </c>
      <c r="G4" t="str">
        <f>UPPER(A4)</f>
        <v>C</v>
      </c>
      <c r="H4" t="str">
        <f>TRIM(A4)</f>
        <v>C</v>
      </c>
      <c r="I4" t="str">
        <f>IF(B4&lt;15, "Cheap", IF(B4&lt;=25, "Moderate", "Expensive"))</f>
        <v>Moderate</v>
      </c>
      <c r="J4" t="b">
        <f>AND(B4&gt;10, C4&gt;3)</f>
        <v>1</v>
      </c>
      <c r="K4" t="b">
        <f>OR(B4&lt;15,C4&gt;5)</f>
        <v>0</v>
      </c>
      <c r="L4" t="str">
        <f>IF(B4=0,"Out of Stock", "In Stock")</f>
        <v>In Stock</v>
      </c>
      <c r="M4" t="b">
        <f>AND(LEFT(A4,1)="A",B4&lt;20)</f>
        <v>0</v>
      </c>
      <c r="N4">
        <f>VLOOKUP(A4, $A$2:$B$4,2,FALSE)</f>
        <v>20</v>
      </c>
      <c r="O4">
        <f>INDEX($C$2:$C$4,MATCH(A4,$A$2:$A$4,0))</f>
        <v>4</v>
      </c>
      <c r="P4">
        <f>_xlfn.RANK.EQ(B4,$B$2:$B$4,0)</f>
        <v>1</v>
      </c>
      <c r="Q4">
        <f>CORREL($B$2:$B$4, $C$2:$C$4)</f>
        <v>-0.5</v>
      </c>
      <c r="R4">
        <f>B4 * C4</f>
        <v>80</v>
      </c>
    </row>
    <row r="6" spans="1:18" x14ac:dyDescent="0.3">
      <c r="A6" t="s">
        <v>6</v>
      </c>
      <c r="B6">
        <f>SUMPRODUCT(B2:B4, C2:C4)</f>
        <v>175</v>
      </c>
      <c r="F6" t="s">
        <v>46</v>
      </c>
      <c r="G6" t="s">
        <v>47</v>
      </c>
    </row>
    <row r="7" spans="1:18" x14ac:dyDescent="0.3">
      <c r="A7" t="s">
        <v>7</v>
      </c>
      <c r="B7">
        <f>AVERAGEIF(C2:C4, "&gt;3", B2:B4)</f>
        <v>15</v>
      </c>
      <c r="F7">
        <v>0</v>
      </c>
      <c r="G7">
        <v>-10000</v>
      </c>
    </row>
    <row r="8" spans="1:18" x14ac:dyDescent="0.3">
      <c r="A8" t="s">
        <v>8</v>
      </c>
      <c r="B8">
        <f>COUNTIFS(B2:B4, "&gt;=10", B2:B4, "&lt;=20")</f>
        <v>3</v>
      </c>
      <c r="F8">
        <v>1</v>
      </c>
      <c r="G8">
        <v>3000</v>
      </c>
    </row>
    <row r="9" spans="1:18" x14ac:dyDescent="0.3">
      <c r="A9" t="s">
        <v>9</v>
      </c>
      <c r="B9">
        <f>SUMPRODUCT(B2:B4, C2:C4) * 0.9</f>
        <v>157.5</v>
      </c>
      <c r="F9">
        <v>2</v>
      </c>
      <c r="G9">
        <v>4000</v>
      </c>
    </row>
    <row r="10" spans="1:18" x14ac:dyDescent="0.3">
      <c r="A10" t="s">
        <v>10</v>
      </c>
      <c r="B10">
        <f>MAX(C2:C4)</f>
        <v>5</v>
      </c>
      <c r="F10">
        <v>3</v>
      </c>
      <c r="G10">
        <v>5000</v>
      </c>
    </row>
    <row r="11" spans="1:18" x14ac:dyDescent="0.3">
      <c r="A11" t="s">
        <v>13</v>
      </c>
      <c r="B11">
        <f>FIND("o", "Product")</f>
        <v>3</v>
      </c>
    </row>
    <row r="12" spans="1:18" x14ac:dyDescent="0.3">
      <c r="A12" t="s">
        <v>43</v>
      </c>
      <c r="B12" s="6">
        <f>FV(5%,10,0,-1000)</f>
        <v>1628.8946267774415</v>
      </c>
    </row>
    <row r="13" spans="1:18" x14ac:dyDescent="0.3">
      <c r="A13" t="s">
        <v>44</v>
      </c>
      <c r="B13" s="5">
        <f>-(PMT(4%/12,30*12,200000))</f>
        <v>954.8305909309189</v>
      </c>
    </row>
    <row r="14" spans="1:18" x14ac:dyDescent="0.3">
      <c r="A14" t="s">
        <v>45</v>
      </c>
      <c r="B14" s="5">
        <f>-(NPV(10%,G8:G10) + G7)</f>
        <v>210.36814425244302</v>
      </c>
    </row>
    <row r="15" spans="1:18" x14ac:dyDescent="0.3">
      <c r="A15" t="s">
        <v>48</v>
      </c>
      <c r="B15" s="7">
        <f>IRR(G7:G10)</f>
        <v>8.8963394693349906E-2</v>
      </c>
    </row>
    <row r="16" spans="1:18" x14ac:dyDescent="0.3">
      <c r="A16" t="s">
        <v>49</v>
      </c>
      <c r="B16" s="5">
        <f>SLN(10000,2000,5)</f>
        <v>1600</v>
      </c>
    </row>
    <row r="17" spans="1:2" x14ac:dyDescent="0.3">
      <c r="A17" t="s">
        <v>51</v>
      </c>
      <c r="B17">
        <f>LARGE(B2:B4, 2)</f>
        <v>15</v>
      </c>
    </row>
    <row r="18" spans="1:2" x14ac:dyDescent="0.3">
      <c r="A18" t="s">
        <v>52</v>
      </c>
      <c r="B18">
        <f>COUNTIF(B2:B4,"&gt;" &amp; AVERAGE(B2:B4))</f>
        <v>1</v>
      </c>
    </row>
    <row r="19" spans="1:2" x14ac:dyDescent="0.3">
      <c r="A19" t="s">
        <v>53</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56F3-49F2-4058-AE8A-DF150D7C6E17}">
  <dimension ref="A1:I4"/>
  <sheetViews>
    <sheetView workbookViewId="0">
      <selection activeCell="E1" sqref="E1"/>
    </sheetView>
  </sheetViews>
  <sheetFormatPr defaultRowHeight="14.4" x14ac:dyDescent="0.3"/>
  <sheetData>
    <row r="1" spans="1:9" x14ac:dyDescent="0.3">
      <c r="B1" t="s">
        <v>33</v>
      </c>
      <c r="C1" t="s">
        <v>34</v>
      </c>
      <c r="D1" t="s">
        <v>35</v>
      </c>
      <c r="E1" t="s">
        <v>36</v>
      </c>
      <c r="F1" t="s">
        <v>37</v>
      </c>
      <c r="G1" t="s">
        <v>38</v>
      </c>
      <c r="H1" t="s">
        <v>39</v>
      </c>
      <c r="I1" t="s">
        <v>40</v>
      </c>
    </row>
    <row r="2" spans="1:9" x14ac:dyDescent="0.3">
      <c r="A2" t="s">
        <v>30</v>
      </c>
      <c r="B2">
        <v>100</v>
      </c>
      <c r="C2">
        <v>110</v>
      </c>
      <c r="D2">
        <v>120</v>
      </c>
      <c r="E2">
        <f>INDEX($B$2:$D$4,MATCH($A$2,$A$2:$A$4,0),MATCH($C$1,$B$1:$D$1,0))</f>
        <v>110</v>
      </c>
      <c r="F2">
        <f ca="1">INDIRECT(ADDRESS(2,3))</f>
        <v>110</v>
      </c>
      <c r="G2">
        <f>MEDIAN($B$2:B4)</f>
        <v>90</v>
      </c>
      <c r="H2">
        <f ca="1">_xlfn.MODE.SNGL(C2:G2)</f>
        <v>110</v>
      </c>
      <c r="I2" s="2">
        <f>_xlfn.STDEV.P($B$2:$B$4)</f>
        <v>8.1649658092772608</v>
      </c>
    </row>
    <row r="3" spans="1:9" x14ac:dyDescent="0.3">
      <c r="A3" t="s">
        <v>31</v>
      </c>
      <c r="B3">
        <v>90</v>
      </c>
      <c r="C3">
        <v>95</v>
      </c>
      <c r="D3">
        <v>100</v>
      </c>
      <c r="E3">
        <f t="shared" ref="E3:E4" si="0">INDEX($B$2:$D$4,MATCH($A$2,$A$2:$A$4,0),MATCH($C$1,$B$1:$D$1,0))</f>
        <v>110</v>
      </c>
      <c r="F3">
        <f t="shared" ref="F3:F4" ca="1" si="1">INDIRECT(ADDRESS(2,3))</f>
        <v>110</v>
      </c>
      <c r="G3">
        <f>MEDIAN($B$2:B5)</f>
        <v>90</v>
      </c>
      <c r="H3">
        <f t="shared" ref="H3:H4" ca="1" si="2">_xlfn.MODE.SNGL(C3:G3)</f>
        <v>110</v>
      </c>
      <c r="I3" s="2">
        <f t="shared" ref="I3:I4" si="3">_xlfn.STDEV.P($B$2:$B$4)</f>
        <v>8.1649658092772608</v>
      </c>
    </row>
    <row r="4" spans="1:9" x14ac:dyDescent="0.3">
      <c r="A4" t="s">
        <v>32</v>
      </c>
      <c r="B4">
        <v>80</v>
      </c>
      <c r="C4">
        <v>85</v>
      </c>
      <c r="D4">
        <v>90</v>
      </c>
      <c r="E4">
        <f t="shared" si="0"/>
        <v>110</v>
      </c>
      <c r="F4">
        <f t="shared" ca="1" si="1"/>
        <v>110</v>
      </c>
      <c r="G4">
        <f>MEDIAN($B$2:B6)</f>
        <v>90</v>
      </c>
      <c r="H4">
        <f t="shared" ca="1" si="2"/>
        <v>90</v>
      </c>
      <c r="I4" s="2">
        <f t="shared" si="3"/>
        <v>8.1649658092772608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F4E7-D10E-4030-BC40-38BF659D9D4E}">
  <dimension ref="A1:G2"/>
  <sheetViews>
    <sheetView workbookViewId="0">
      <selection activeCell="G6" sqref="G6"/>
    </sheetView>
  </sheetViews>
  <sheetFormatPr defaultRowHeight="14.4" x14ac:dyDescent="0.3"/>
  <cols>
    <col min="1" max="1" width="10.88671875" bestFit="1" customWidth="1"/>
    <col min="2" max="2" width="10.33203125" bestFit="1" customWidth="1"/>
    <col min="3" max="7" width="11.5546875" bestFit="1" customWidth="1"/>
  </cols>
  <sheetData>
    <row r="1" spans="1:7" x14ac:dyDescent="0.3">
      <c r="A1" t="s">
        <v>16</v>
      </c>
      <c r="B1" t="s">
        <v>17</v>
      </c>
      <c r="C1" s="3" t="s">
        <v>18</v>
      </c>
      <c r="D1" t="s">
        <v>19</v>
      </c>
      <c r="E1" t="s">
        <v>20</v>
      </c>
      <c r="F1" t="s">
        <v>21</v>
      </c>
      <c r="G1" t="s">
        <v>22</v>
      </c>
    </row>
    <row r="2" spans="1:7" x14ac:dyDescent="0.3">
      <c r="A2" s="4">
        <v>44927</v>
      </c>
      <c r="B2" s="4">
        <v>45000</v>
      </c>
      <c r="C2" s="3">
        <f>DATEDIF(A2,B2,"D")</f>
        <v>73</v>
      </c>
      <c r="D2" t="str">
        <f>TEXT(A2, "dddd")</f>
        <v>Sunday</v>
      </c>
      <c r="E2" s="4">
        <f>A2 + 30</f>
        <v>44957</v>
      </c>
      <c r="F2" s="3">
        <f>DATEDIF(A2,B2,"M")</f>
        <v>2</v>
      </c>
      <c r="G2" s="4">
        <f>EOMONTH(A2, 2)</f>
        <v>45016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2480-E994-469E-A776-40EEB64EC9D3}">
  <dimension ref="A1:D4"/>
  <sheetViews>
    <sheetView workbookViewId="0">
      <selection activeCell="D8" sqref="D8"/>
    </sheetView>
  </sheetViews>
  <sheetFormatPr defaultRowHeight="14.4" x14ac:dyDescent="0.3"/>
  <cols>
    <col min="1" max="1" width="11.44140625" bestFit="1" customWidth="1"/>
    <col min="2" max="2" width="9" bestFit="1" customWidth="1"/>
    <col min="3" max="3" width="12" bestFit="1" customWidth="1"/>
    <col min="4" max="4" width="9" bestFit="1" customWidth="1"/>
  </cols>
  <sheetData>
    <row r="1" spans="1:4" x14ac:dyDescent="0.3">
      <c r="A1" s="11" t="s">
        <v>55</v>
      </c>
    </row>
    <row r="3" spans="1:4" x14ac:dyDescent="0.3">
      <c r="A3" t="s">
        <v>0</v>
      </c>
      <c r="B3" t="s">
        <v>1</v>
      </c>
      <c r="C3" t="s">
        <v>2</v>
      </c>
      <c r="D3" t="s">
        <v>54</v>
      </c>
    </row>
    <row r="4" spans="1:4" x14ac:dyDescent="0.3">
      <c r="A4" t="s">
        <v>3</v>
      </c>
      <c r="B4">
        <v>10</v>
      </c>
      <c r="C4">
        <v>5</v>
      </c>
      <c r="D4">
        <v>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F5C2-4821-44C8-AA3F-FF70842D451F}">
  <dimension ref="A3:C6"/>
  <sheetViews>
    <sheetView tabSelected="1" workbookViewId="0">
      <selection activeCell="K20" sqref="K20"/>
    </sheetView>
  </sheetViews>
  <sheetFormatPr defaultRowHeight="14.4" x14ac:dyDescent="0.3"/>
  <cols>
    <col min="1" max="1" width="9.88671875" bestFit="1" customWidth="1"/>
    <col min="2" max="2" width="12.33203125" bestFit="1" customWidth="1"/>
    <col min="3" max="3" width="12.77734375" bestFit="1" customWidth="1"/>
  </cols>
  <sheetData>
    <row r="3" spans="1:3" x14ac:dyDescent="0.3">
      <c r="A3" s="8" t="s">
        <v>57</v>
      </c>
      <c r="B3" t="s">
        <v>56</v>
      </c>
      <c r="C3" t="s">
        <v>58</v>
      </c>
    </row>
    <row r="4" spans="1:3" x14ac:dyDescent="0.3">
      <c r="A4" s="9" t="s">
        <v>3</v>
      </c>
      <c r="B4" s="10">
        <v>50</v>
      </c>
      <c r="C4" s="10">
        <v>15</v>
      </c>
    </row>
    <row r="5" spans="1:3" x14ac:dyDescent="0.3">
      <c r="A5" s="9" t="s">
        <v>4</v>
      </c>
      <c r="B5" s="10">
        <v>45</v>
      </c>
      <c r="C5" s="10">
        <v>13.5</v>
      </c>
    </row>
    <row r="6" spans="1:3" x14ac:dyDescent="0.3">
      <c r="A6" s="9" t="s">
        <v>5</v>
      </c>
      <c r="B6" s="10">
        <v>80</v>
      </c>
      <c r="C6" s="10">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Detail1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Suvid Guglani</dc:creator>
  <cp:lastModifiedBy>Suvid Guglani</cp:lastModifiedBy>
  <dcterms:created xsi:type="dcterms:W3CDTF">2025-03-12T08:36:49Z</dcterms:created>
  <dcterms:modified xsi:type="dcterms:W3CDTF">2025-03-12T14:23:50Z</dcterms:modified>
</cp:coreProperties>
</file>