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\Downloads\"/>
    </mc:Choice>
  </mc:AlternateContent>
  <xr:revisionPtr revIDLastSave="0" documentId="13_ncr:1_{3B486D18-DF17-4A6E-B239-05F7DFE423C6}" xr6:coauthVersionLast="46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Processo Decisório" sheetId="12" r:id="rId1"/>
    <sheet name="Avaliações Pareadas" sheetId="10" r:id="rId2"/>
    <sheet name="Critérios" sheetId="3" r:id="rId3"/>
    <sheet name="Subcritérios" sheetId="4" r:id="rId4"/>
    <sheet name="Projetos" sheetId="5" r:id="rId5"/>
    <sheet name="Consolidação 1" sheetId="8" r:id="rId6"/>
    <sheet name=" Consolidação 2" sheetId="7" r:id="rId7"/>
    <sheet name="Visualização Gráfica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8" l="1"/>
  <c r="C19" i="8"/>
  <c r="C18" i="8"/>
  <c r="C15" i="8"/>
  <c r="C14" i="8"/>
  <c r="C13" i="8"/>
  <c r="C11" i="8"/>
  <c r="C10" i="8"/>
  <c r="C9" i="8"/>
  <c r="C7" i="8"/>
  <c r="C5" i="8"/>
  <c r="C6" i="8"/>
  <c r="G15" i="8"/>
  <c r="G14" i="8"/>
  <c r="G13" i="8"/>
  <c r="F15" i="8"/>
  <c r="F14" i="8"/>
  <c r="F13" i="8"/>
  <c r="E15" i="8"/>
  <c r="E14" i="8"/>
  <c r="D15" i="8"/>
  <c r="D14" i="8"/>
  <c r="G11" i="8"/>
  <c r="G10" i="8"/>
  <c r="G9" i="8"/>
  <c r="F11" i="8"/>
  <c r="F10" i="8"/>
  <c r="F9" i="8"/>
  <c r="E11" i="8"/>
  <c r="E10" i="8"/>
  <c r="E9" i="8"/>
  <c r="D11" i="8"/>
  <c r="D10" i="8"/>
  <c r="D9" i="8"/>
  <c r="G7" i="8"/>
  <c r="G6" i="8"/>
  <c r="G5" i="8"/>
  <c r="F7" i="8"/>
  <c r="F6" i="8"/>
  <c r="F5" i="8"/>
  <c r="E7" i="8"/>
  <c r="E6" i="8"/>
  <c r="E5" i="8"/>
  <c r="D7" i="8"/>
  <c r="D6" i="8"/>
  <c r="D5" i="8"/>
  <c r="D13" i="8"/>
  <c r="E13" i="8"/>
  <c r="V149" i="10" l="1"/>
  <c r="F65" i="5" s="1"/>
  <c r="V148" i="10"/>
  <c r="F64" i="5" s="1"/>
  <c r="V147" i="10"/>
  <c r="E64" i="5" s="1"/>
  <c r="V146" i="10"/>
  <c r="F63" i="5" s="1"/>
  <c r="V145" i="10"/>
  <c r="E63" i="5" s="1"/>
  <c r="V144" i="10"/>
  <c r="D63" i="5" s="1"/>
  <c r="V137" i="10"/>
  <c r="F58" i="5" s="1"/>
  <c r="V136" i="10"/>
  <c r="F57" i="5" s="1"/>
  <c r="V135" i="10"/>
  <c r="E57" i="5" s="1"/>
  <c r="V134" i="10"/>
  <c r="F56" i="5" s="1"/>
  <c r="V133" i="10"/>
  <c r="E56" i="5" s="1"/>
  <c r="V132" i="10"/>
  <c r="D56" i="5" s="1"/>
  <c r="V125" i="10"/>
  <c r="F51" i="5" s="1"/>
  <c r="V124" i="10"/>
  <c r="F50" i="5" s="1"/>
  <c r="V123" i="10"/>
  <c r="E50" i="5" s="1"/>
  <c r="V122" i="10"/>
  <c r="F49" i="5" s="1"/>
  <c r="V121" i="10"/>
  <c r="E49" i="5" s="1"/>
  <c r="V120" i="10"/>
  <c r="D49" i="5" s="1"/>
  <c r="V113" i="10"/>
  <c r="F42" i="5" s="1"/>
  <c r="V112" i="10"/>
  <c r="F41" i="5" s="1"/>
  <c r="V111" i="10"/>
  <c r="E41" i="5" s="1"/>
  <c r="V110" i="10"/>
  <c r="F40" i="5" s="1"/>
  <c r="V109" i="10"/>
  <c r="E40" i="5" s="1"/>
  <c r="V108" i="10"/>
  <c r="D40" i="5" s="1"/>
  <c r="V101" i="10"/>
  <c r="F35" i="5" s="1"/>
  <c r="V100" i="10"/>
  <c r="F34" i="5" s="1"/>
  <c r="V99" i="10"/>
  <c r="E34" i="5" s="1"/>
  <c r="V98" i="10"/>
  <c r="F33" i="5" s="1"/>
  <c r="V97" i="10"/>
  <c r="E33" i="5" s="1"/>
  <c r="V96" i="10"/>
  <c r="D33" i="5" s="1"/>
  <c r="V89" i="10"/>
  <c r="F28" i="5" s="1"/>
  <c r="V88" i="10"/>
  <c r="F27" i="5" s="1"/>
  <c r="V87" i="10"/>
  <c r="E27" i="5" s="1"/>
  <c r="V86" i="10"/>
  <c r="F26" i="5" s="1"/>
  <c r="V85" i="10"/>
  <c r="E26" i="5" s="1"/>
  <c r="V84" i="10"/>
  <c r="D26" i="5" s="1"/>
  <c r="V77" i="10"/>
  <c r="F19" i="5" s="1"/>
  <c r="V76" i="10"/>
  <c r="F18" i="5" s="1"/>
  <c r="V75" i="10"/>
  <c r="E18" i="5" s="1"/>
  <c r="V74" i="10"/>
  <c r="F17" i="5" s="1"/>
  <c r="V73" i="10"/>
  <c r="E17" i="5" s="1"/>
  <c r="V72" i="10"/>
  <c r="D17" i="5" s="1"/>
  <c r="V65" i="10"/>
  <c r="F12" i="5" s="1"/>
  <c r="V64" i="10"/>
  <c r="F11" i="5" s="1"/>
  <c r="V63" i="10"/>
  <c r="E11" i="5" s="1"/>
  <c r="V62" i="10"/>
  <c r="F10" i="5" s="1"/>
  <c r="V61" i="10"/>
  <c r="E10" i="5" s="1"/>
  <c r="V60" i="10"/>
  <c r="D10" i="5" s="1"/>
  <c r="V51" i="10"/>
  <c r="E4" i="5" s="1"/>
  <c r="V52" i="10"/>
  <c r="F4" i="5" s="1"/>
  <c r="V53" i="10"/>
  <c r="F5" i="5" s="1"/>
  <c r="V50" i="10"/>
  <c r="F3" i="5" s="1"/>
  <c r="V49" i="10"/>
  <c r="E3" i="5" s="1"/>
  <c r="V48" i="10"/>
  <c r="D3" i="5" s="1"/>
  <c r="V39" i="10"/>
  <c r="E19" i="4" s="1"/>
  <c r="V38" i="10"/>
  <c r="E18" i="4" s="1"/>
  <c r="V37" i="10"/>
  <c r="D18" i="4" s="1"/>
  <c r="V30" i="10"/>
  <c r="E12" i="4" s="1"/>
  <c r="V29" i="10"/>
  <c r="E11" i="4" s="1"/>
  <c r="V28" i="10"/>
  <c r="D11" i="4" s="1"/>
  <c r="V21" i="10"/>
  <c r="E5" i="4" s="1"/>
  <c r="V20" i="10"/>
  <c r="E4" i="4" s="1"/>
  <c r="V19" i="10"/>
  <c r="D4" i="4" s="1"/>
  <c r="V9" i="10"/>
  <c r="E4" i="3" s="1"/>
  <c r="V10" i="10"/>
  <c r="E5" i="3" s="1"/>
  <c r="V8" i="10"/>
  <c r="D4" i="3" s="1"/>
  <c r="B20" i="8" l="1"/>
  <c r="B19" i="8"/>
  <c r="B18" i="8"/>
  <c r="B15" i="8"/>
  <c r="B14" i="8"/>
  <c r="B13" i="8"/>
  <c r="B11" i="8"/>
  <c r="B10" i="8"/>
  <c r="B9" i="8"/>
  <c r="B7" i="8"/>
  <c r="B6" i="8"/>
  <c r="B5" i="8"/>
  <c r="I17" i="4"/>
  <c r="H17" i="4"/>
  <c r="G17" i="4"/>
  <c r="E17" i="4"/>
  <c r="D17" i="4"/>
  <c r="C17" i="4"/>
  <c r="I10" i="4"/>
  <c r="H10" i="4"/>
  <c r="G10" i="4"/>
  <c r="E10" i="4"/>
  <c r="D10" i="4"/>
  <c r="C10" i="4"/>
  <c r="I3" i="4"/>
  <c r="H3" i="4"/>
  <c r="E3" i="4"/>
  <c r="D3" i="4"/>
  <c r="G3" i="4"/>
  <c r="C3" i="4"/>
  <c r="I3" i="3"/>
  <c r="H3" i="3"/>
  <c r="G3" i="3"/>
  <c r="E3" i="3"/>
  <c r="D3" i="3"/>
  <c r="C3" i="3"/>
  <c r="G3" i="8"/>
  <c r="F3" i="8"/>
  <c r="E3" i="8"/>
  <c r="D3" i="8"/>
  <c r="O4" i="7"/>
  <c r="H4" i="7"/>
  <c r="E45" i="7"/>
  <c r="E46" i="7"/>
  <c r="E47" i="7"/>
  <c r="E44" i="7"/>
  <c r="E40" i="7"/>
  <c r="L40" i="7" s="1"/>
  <c r="E41" i="7"/>
  <c r="L41" i="7" s="1"/>
  <c r="E42" i="7"/>
  <c r="L42" i="7" s="1"/>
  <c r="E39" i="7"/>
  <c r="L39" i="7" s="1"/>
  <c r="E35" i="7"/>
  <c r="E36" i="7"/>
  <c r="E37" i="7"/>
  <c r="E34" i="7"/>
  <c r="E30" i="7"/>
  <c r="E31" i="7"/>
  <c r="E32" i="7"/>
  <c r="E29" i="7"/>
  <c r="E25" i="7"/>
  <c r="L25" i="7" s="1"/>
  <c r="R25" i="7" s="1"/>
  <c r="E26" i="7"/>
  <c r="L26" i="7" s="1"/>
  <c r="R26" i="7" s="1"/>
  <c r="E27" i="7"/>
  <c r="L27" i="7" s="1"/>
  <c r="R27" i="7" s="1"/>
  <c r="E24" i="7"/>
  <c r="L24" i="7" s="1"/>
  <c r="R24" i="7" s="1"/>
  <c r="E20" i="7"/>
  <c r="E21" i="7"/>
  <c r="E22" i="7"/>
  <c r="E19" i="7"/>
  <c r="E15" i="7"/>
  <c r="E16" i="7"/>
  <c r="E17" i="7"/>
  <c r="E14" i="7"/>
  <c r="E10" i="7"/>
  <c r="L10" i="7" s="1"/>
  <c r="E11" i="7"/>
  <c r="L11" i="7" s="1"/>
  <c r="E12" i="7"/>
  <c r="L12" i="7" s="1"/>
  <c r="E9" i="7"/>
  <c r="L9" i="7" s="1"/>
  <c r="E5" i="7"/>
  <c r="E6" i="7"/>
  <c r="E7" i="7"/>
  <c r="E4" i="7"/>
  <c r="H6" i="8" l="1"/>
  <c r="H10" i="8"/>
  <c r="H14" i="8"/>
  <c r="F19" i="8"/>
  <c r="G19" i="8"/>
  <c r="H11" i="8"/>
  <c r="H5" i="8"/>
  <c r="E20" i="8"/>
  <c r="H7" i="8"/>
  <c r="H13" i="8"/>
  <c r="G18" i="8"/>
  <c r="F18" i="8"/>
  <c r="D19" i="8"/>
  <c r="H15" i="8"/>
  <c r="D18" i="8"/>
  <c r="E19" i="8"/>
  <c r="F20" i="8"/>
  <c r="E18" i="8"/>
  <c r="G20" i="8"/>
  <c r="H9" i="8"/>
  <c r="D20" i="8"/>
  <c r="F23" i="8" l="1"/>
  <c r="H19" i="8"/>
  <c r="E23" i="8"/>
  <c r="G23" i="8"/>
  <c r="H18" i="8"/>
  <c r="H20" i="8"/>
  <c r="D23" i="8"/>
  <c r="H23" i="8" l="1"/>
  <c r="K57" i="5"/>
  <c r="K58" i="5"/>
  <c r="K59" i="5"/>
  <c r="K56" i="5"/>
  <c r="B62" i="5"/>
  <c r="D44" i="7" s="1"/>
  <c r="J44" i="7" s="1"/>
  <c r="B55" i="5"/>
  <c r="D39" i="7" s="1"/>
  <c r="J39" i="7" s="1"/>
  <c r="B48" i="5"/>
  <c r="D34" i="7" s="1"/>
  <c r="J34" i="7" s="1"/>
  <c r="B39" i="5"/>
  <c r="D29" i="7" s="1"/>
  <c r="J29" i="7" s="1"/>
  <c r="B32" i="5"/>
  <c r="D24" i="7" s="1"/>
  <c r="J24" i="7" s="1"/>
  <c r="B25" i="5"/>
  <c r="D19" i="7" s="1"/>
  <c r="J19" i="7" s="1"/>
  <c r="B16" i="5"/>
  <c r="D14" i="7" s="1"/>
  <c r="J14" i="7" s="1"/>
  <c r="B9" i="5"/>
  <c r="D9" i="7" s="1"/>
  <c r="J9" i="7" s="1"/>
  <c r="B2" i="5"/>
  <c r="D4" i="7" s="1"/>
  <c r="J4" i="7" s="1"/>
  <c r="B16" i="4"/>
  <c r="B47" i="5" s="1"/>
  <c r="C34" i="7" s="1"/>
  <c r="B9" i="4"/>
  <c r="B24" i="5" s="1"/>
  <c r="C19" i="7" s="1"/>
  <c r="B2" i="4"/>
  <c r="B1" i="5" s="1"/>
  <c r="C4" i="7" s="1"/>
  <c r="I19" i="4"/>
  <c r="I20" i="4"/>
  <c r="I18" i="4"/>
  <c r="I12" i="4"/>
  <c r="I13" i="4"/>
  <c r="I11" i="4"/>
  <c r="I5" i="4"/>
  <c r="I6" i="4"/>
  <c r="I4" i="4"/>
  <c r="I4" i="3"/>
  <c r="I5" i="3"/>
  <c r="I6" i="3"/>
  <c r="C5" i="3"/>
  <c r="C6" i="3"/>
  <c r="D6" i="3"/>
  <c r="H6" i="3" s="1"/>
  <c r="G4" i="3" l="1"/>
  <c r="G5" i="3"/>
  <c r="G6" i="3"/>
  <c r="K6" i="3" s="1"/>
  <c r="Q34" i="7" s="1"/>
  <c r="I34" i="7"/>
  <c r="P34" i="7"/>
  <c r="I19" i="7"/>
  <c r="P19" i="7"/>
  <c r="I4" i="7"/>
  <c r="P4" i="7"/>
  <c r="H4" i="3"/>
  <c r="H5" i="3"/>
  <c r="K4" i="3" l="1"/>
  <c r="Q4" i="7" s="1"/>
  <c r="K5" i="3"/>
  <c r="Q19" i="7" s="1"/>
  <c r="K4" i="5"/>
  <c r="K18" i="5"/>
  <c r="K41" i="5"/>
  <c r="K6" i="5"/>
  <c r="K3" i="5"/>
  <c r="K13" i="5"/>
  <c r="K11" i="5"/>
  <c r="K10" i="5"/>
  <c r="K12" i="5"/>
  <c r="K43" i="5"/>
  <c r="K40" i="5"/>
  <c r="K19" i="5"/>
  <c r="K51" i="5"/>
  <c r="K52" i="5"/>
  <c r="K49" i="5"/>
  <c r="K50" i="5"/>
  <c r="K66" i="5"/>
  <c r="K63" i="5"/>
  <c r="K64" i="5"/>
  <c r="K29" i="5"/>
  <c r="K26" i="5"/>
  <c r="K27" i="5"/>
  <c r="K42" i="5"/>
  <c r="K65" i="5"/>
  <c r="K34" i="5"/>
  <c r="K35" i="5"/>
  <c r="K36" i="5"/>
  <c r="K33" i="5"/>
  <c r="K5" i="5"/>
  <c r="K20" i="5"/>
  <c r="K17" i="5"/>
  <c r="K28" i="5"/>
  <c r="D6" i="4"/>
  <c r="D20" i="4"/>
  <c r="C13" i="4"/>
  <c r="D13" i="4"/>
  <c r="E43" i="5"/>
  <c r="D43" i="5"/>
  <c r="C43" i="5"/>
  <c r="D42" i="5"/>
  <c r="C42" i="5"/>
  <c r="C41" i="5"/>
  <c r="E36" i="5"/>
  <c r="D36" i="5"/>
  <c r="C36" i="5"/>
  <c r="D35" i="5"/>
  <c r="C35" i="5"/>
  <c r="C34" i="5"/>
  <c r="E29" i="5"/>
  <c r="D29" i="5"/>
  <c r="C29" i="5"/>
  <c r="D28" i="5"/>
  <c r="C28" i="5"/>
  <c r="C27" i="5"/>
  <c r="E66" i="5"/>
  <c r="D66" i="5"/>
  <c r="C66" i="5"/>
  <c r="D65" i="5"/>
  <c r="C65" i="5"/>
  <c r="C64" i="5"/>
  <c r="E59" i="5"/>
  <c r="D59" i="5"/>
  <c r="C59" i="5"/>
  <c r="D58" i="5"/>
  <c r="C58" i="5"/>
  <c r="C57" i="5"/>
  <c r="E52" i="5"/>
  <c r="D52" i="5"/>
  <c r="C52" i="5"/>
  <c r="D51" i="5"/>
  <c r="C51" i="5"/>
  <c r="C50" i="5"/>
  <c r="E20" i="5"/>
  <c r="J20" i="5" s="1"/>
  <c r="D20" i="5"/>
  <c r="C20" i="5"/>
  <c r="D19" i="5"/>
  <c r="C19" i="5"/>
  <c r="C18" i="5"/>
  <c r="E13" i="5"/>
  <c r="D13" i="5"/>
  <c r="C13" i="5"/>
  <c r="D12" i="5"/>
  <c r="C12" i="5"/>
  <c r="C11" i="5"/>
  <c r="E6" i="5"/>
  <c r="J6" i="5" s="1"/>
  <c r="D6" i="5"/>
  <c r="C6" i="5"/>
  <c r="D5" i="5"/>
  <c r="C5" i="5"/>
  <c r="C4" i="5"/>
  <c r="C12" i="4"/>
  <c r="C20" i="4"/>
  <c r="C19" i="4"/>
  <c r="C6" i="4"/>
  <c r="C5" i="4"/>
  <c r="H20" i="4" l="1"/>
  <c r="H19" i="4"/>
  <c r="H18" i="4"/>
  <c r="G20" i="4"/>
  <c r="G18" i="4"/>
  <c r="G19" i="4"/>
  <c r="H11" i="4"/>
  <c r="H13" i="4"/>
  <c r="H12" i="4"/>
  <c r="G12" i="4"/>
  <c r="G13" i="4"/>
  <c r="G11" i="4"/>
  <c r="H4" i="4"/>
  <c r="H5" i="4"/>
  <c r="H6" i="4"/>
  <c r="G4" i="4"/>
  <c r="G5" i="4"/>
  <c r="G6" i="4"/>
  <c r="I6" i="5"/>
  <c r="I29" i="5"/>
  <c r="I20" i="5"/>
  <c r="H13" i="5"/>
  <c r="I3" i="5"/>
  <c r="I4" i="5"/>
  <c r="J5" i="5"/>
  <c r="I18" i="5"/>
  <c r="J17" i="5"/>
  <c r="I43" i="5"/>
  <c r="J18" i="5"/>
  <c r="I5" i="5"/>
  <c r="I13" i="5"/>
  <c r="I66" i="5"/>
  <c r="J3" i="5"/>
  <c r="H6" i="5"/>
  <c r="J10" i="5"/>
  <c r="J11" i="5"/>
  <c r="J12" i="5"/>
  <c r="J13" i="5"/>
  <c r="H35" i="5"/>
  <c r="H18" i="5"/>
  <c r="H17" i="5"/>
  <c r="H10" i="5"/>
  <c r="H11" i="5"/>
  <c r="I19" i="5"/>
  <c r="I11" i="5"/>
  <c r="I12" i="5"/>
  <c r="I10" i="5"/>
  <c r="H5" i="5"/>
  <c r="I17" i="5"/>
  <c r="H19" i="5"/>
  <c r="H36" i="5"/>
  <c r="H12" i="5"/>
  <c r="H20" i="5"/>
  <c r="M20" i="5" s="1"/>
  <c r="F17" i="7" s="1"/>
  <c r="H65" i="5"/>
  <c r="J19" i="5"/>
  <c r="J4" i="5"/>
  <c r="H3" i="5"/>
  <c r="H4" i="5"/>
  <c r="I57" i="5"/>
  <c r="I58" i="5"/>
  <c r="I56" i="5"/>
  <c r="H51" i="5"/>
  <c r="H59" i="5"/>
  <c r="J65" i="5"/>
  <c r="J64" i="5"/>
  <c r="J66" i="5"/>
  <c r="J63" i="5"/>
  <c r="H49" i="5"/>
  <c r="H50" i="5"/>
  <c r="I59" i="5"/>
  <c r="H52" i="5"/>
  <c r="J57" i="5"/>
  <c r="J59" i="5"/>
  <c r="J56" i="5"/>
  <c r="J58" i="5"/>
  <c r="I52" i="5"/>
  <c r="H63" i="5"/>
  <c r="H64" i="5"/>
  <c r="I51" i="5"/>
  <c r="I49" i="5"/>
  <c r="I50" i="5"/>
  <c r="J49" i="5"/>
  <c r="J50" i="5"/>
  <c r="J52" i="5"/>
  <c r="J51" i="5"/>
  <c r="H57" i="5"/>
  <c r="H56" i="5"/>
  <c r="I63" i="5"/>
  <c r="I64" i="5"/>
  <c r="I65" i="5"/>
  <c r="H58" i="5"/>
  <c r="H66" i="5"/>
  <c r="H40" i="5"/>
  <c r="H41" i="5"/>
  <c r="J27" i="5"/>
  <c r="J28" i="5"/>
  <c r="J29" i="5"/>
  <c r="J26" i="5"/>
  <c r="I35" i="5"/>
  <c r="I33" i="5"/>
  <c r="I34" i="5"/>
  <c r="J41" i="5"/>
  <c r="J43" i="5"/>
  <c r="J40" i="5"/>
  <c r="J42" i="5"/>
  <c r="H43" i="5"/>
  <c r="H27" i="5"/>
  <c r="H26" i="5"/>
  <c r="I26" i="5"/>
  <c r="I28" i="5"/>
  <c r="I27" i="5"/>
  <c r="I36" i="5"/>
  <c r="H28" i="5"/>
  <c r="H29" i="5"/>
  <c r="J34" i="5"/>
  <c r="J36" i="5"/>
  <c r="J33" i="5"/>
  <c r="J35" i="5"/>
  <c r="H42" i="5"/>
  <c r="H34" i="5"/>
  <c r="H33" i="5"/>
  <c r="I41" i="5"/>
  <c r="I42" i="5"/>
  <c r="I40" i="5"/>
  <c r="M4" i="5" l="1"/>
  <c r="F5" i="7" s="1"/>
  <c r="M5" i="5"/>
  <c r="F6" i="7" s="1"/>
  <c r="M6" i="5"/>
  <c r="F7" i="7" s="1"/>
  <c r="K12" i="4"/>
  <c r="K24" i="7" s="1"/>
  <c r="K6" i="4"/>
  <c r="K14" i="7" s="1"/>
  <c r="K13" i="4"/>
  <c r="K29" i="7" s="1"/>
  <c r="K5" i="4"/>
  <c r="K9" i="7" s="1"/>
  <c r="K4" i="4"/>
  <c r="K4" i="7" s="1"/>
  <c r="K19" i="4"/>
  <c r="K39" i="7" s="1"/>
  <c r="K18" i="4"/>
  <c r="K34" i="7" s="1"/>
  <c r="K11" i="4"/>
  <c r="K19" i="7" s="1"/>
  <c r="K20" i="4"/>
  <c r="K44" i="7" s="1"/>
  <c r="M66" i="5"/>
  <c r="F47" i="7" s="1"/>
  <c r="M29" i="5"/>
  <c r="F22" i="7" s="1"/>
  <c r="M11" i="5"/>
  <c r="F10" i="7" s="1"/>
  <c r="M13" i="5"/>
  <c r="F12" i="7" s="1"/>
  <c r="M12" i="5"/>
  <c r="F11" i="7" s="1"/>
  <c r="M19" i="5"/>
  <c r="F16" i="7" s="1"/>
  <c r="M27" i="5"/>
  <c r="F20" i="7" s="1"/>
  <c r="M35" i="5"/>
  <c r="F26" i="7" s="1"/>
  <c r="M43" i="5"/>
  <c r="F32" i="7" s="1"/>
  <c r="M10" i="5"/>
  <c r="F9" i="7" s="1"/>
  <c r="M17" i="5"/>
  <c r="F14" i="7" s="1"/>
  <c r="M28" i="5"/>
  <c r="F21" i="7" s="1"/>
  <c r="M65" i="5"/>
  <c r="F46" i="7" s="1"/>
  <c r="M3" i="5"/>
  <c r="F4" i="7" s="1"/>
  <c r="M18" i="5"/>
  <c r="F15" i="7" s="1"/>
  <c r="M36" i="5"/>
  <c r="F27" i="7" s="1"/>
  <c r="M40" i="5"/>
  <c r="F29" i="7" s="1"/>
  <c r="M63" i="5"/>
  <c r="F44" i="7" s="1"/>
  <c r="M50" i="5"/>
  <c r="F35" i="7" s="1"/>
  <c r="M56" i="5"/>
  <c r="F39" i="7" s="1"/>
  <c r="M57" i="5"/>
  <c r="F40" i="7" s="1"/>
  <c r="M59" i="5"/>
  <c r="F42" i="7" s="1"/>
  <c r="M64" i="5"/>
  <c r="F45" i="7" s="1"/>
  <c r="M51" i="5"/>
  <c r="F36" i="7" s="1"/>
  <c r="M58" i="5"/>
  <c r="F41" i="7" s="1"/>
  <c r="M52" i="5"/>
  <c r="F37" i="7" s="1"/>
  <c r="M49" i="5"/>
  <c r="F34" i="7" s="1"/>
  <c r="M26" i="5"/>
  <c r="F19" i="7" s="1"/>
  <c r="M33" i="5"/>
  <c r="F24" i="7" s="1"/>
  <c r="M34" i="5"/>
  <c r="F25" i="7" s="1"/>
  <c r="M42" i="5"/>
  <c r="F31" i="7" s="1"/>
  <c r="M41" i="5"/>
  <c r="F30" i="7" s="1"/>
  <c r="M25" i="7" l="1"/>
  <c r="M11" i="7"/>
  <c r="M10" i="7"/>
  <c r="M27" i="7"/>
  <c r="M26" i="7"/>
  <c r="M24" i="7"/>
  <c r="K14" i="4"/>
  <c r="K21" i="4"/>
  <c r="M12" i="7"/>
  <c r="M42" i="7"/>
  <c r="M9" i="7"/>
  <c r="M41" i="7"/>
  <c r="M39" i="7"/>
  <c r="M40" i="7"/>
  <c r="K7" i="4"/>
  <c r="K7" i="3"/>
  <c r="S25" i="7" l="1"/>
  <c r="S26" i="7"/>
  <c r="S24" i="7"/>
  <c r="S27" i="7"/>
  <c r="M67" i="5"/>
  <c r="M14" i="5"/>
  <c r="M7" i="5"/>
  <c r="M53" i="5"/>
  <c r="M60" i="5"/>
  <c r="M37" i="5"/>
  <c r="M44" i="5"/>
  <c r="M21" i="5"/>
  <c r="M30" i="5"/>
</calcChain>
</file>

<file path=xl/sharedStrings.xml><?xml version="1.0" encoding="utf-8"?>
<sst xmlns="http://schemas.openxmlformats.org/spreadsheetml/2006/main" count="390" uniqueCount="76">
  <si>
    <t>matriz padronizada</t>
  </si>
  <si>
    <t>subcritérios</t>
  </si>
  <si>
    <t>Grau de Preferência</t>
  </si>
  <si>
    <t>Projeto  1</t>
  </si>
  <si>
    <t>Projeto  2</t>
  </si>
  <si>
    <t>Projeto  3</t>
  </si>
  <si>
    <t>Projeto  4</t>
  </si>
  <si>
    <t>comparação pareada</t>
  </si>
  <si>
    <t>HIERARQUIA GLOBAL</t>
  </si>
  <si>
    <t>Preferência por Critérios</t>
  </si>
  <si>
    <t>Preferência Global</t>
  </si>
  <si>
    <t>Preferências por Subcritérios</t>
  </si>
  <si>
    <t>total</t>
  </si>
  <si>
    <t>Critério/Subcritério</t>
  </si>
  <si>
    <t>Preferência</t>
  </si>
  <si>
    <t xml:space="preserve">Grau de Preferência dos Projetos sob a Ótica dos Subcritérios </t>
  </si>
  <si>
    <t>Grau de Preferência dos Projetos sob a Ótica dos Critérios</t>
  </si>
  <si>
    <t>Grau de Preferência Global</t>
  </si>
  <si>
    <t>Global</t>
  </si>
  <si>
    <t>Mercadológico</t>
  </si>
  <si>
    <t>Técnico</t>
  </si>
  <si>
    <t>Financeiro</t>
  </si>
  <si>
    <t>Critérios</t>
  </si>
  <si>
    <t>Macroambiente</t>
  </si>
  <si>
    <t>Forças de Porter</t>
  </si>
  <si>
    <t>Demanda</t>
  </si>
  <si>
    <t>SW - Tecnologia</t>
  </si>
  <si>
    <t>HW - Tecnologia</t>
  </si>
  <si>
    <t>Pessoal</t>
  </si>
  <si>
    <t>ROIA</t>
  </si>
  <si>
    <t>TIR</t>
  </si>
  <si>
    <t>PayBack</t>
  </si>
  <si>
    <t>Questionário (Critérios de Avaliação dos Projetos de Investimento)</t>
  </si>
  <si>
    <t xml:space="preserve">Inicialmente deveremos analisar as importâncias relativas dos critérios de avaliação, segundo a escala numérica de Saaty. Assinalaremos com "1" o ponto da escala que melhor representar a avaliação. </t>
  </si>
  <si>
    <t>mais importante</t>
  </si>
  <si>
    <t>igual</t>
  </si>
  <si>
    <t>Questionário (Subcritérios de Avaliação do Critério Mercadológico)</t>
  </si>
  <si>
    <t xml:space="preserve">Inicialmente deveremos analisar as importâncias relativas dos subcritérios de avaliação do critério Mercadológico, segundo a escala numérica de Saaty. Assinalaremos com "1" o ponto da escala que melhor representar a avaliação. </t>
  </si>
  <si>
    <t>Questionário (Subcritérios de Avaliação do Critério Técnico)</t>
  </si>
  <si>
    <t>Questionário (Subcritérios de Avaliação do Critério Financeiro)</t>
  </si>
  <si>
    <t xml:space="preserve">Inicialmente deveremos analisar as importâncias relativas dos subcritérios de avaliação do critério Técnico, segundo a escala numérica de Saaty. Assinalaremos com "1" o ponto da escala que melhor representar a avaliação. </t>
  </si>
  <si>
    <t xml:space="preserve">Inicialmente deveremos analisar as importâncias relativas dos subcritérios de avaliação do critério Financeiro, segundo a escala numérica de Saaty. Assinalaremos com "1" o ponto da escala que melhor representar a avaliação. </t>
  </si>
  <si>
    <t>HW  - Tecnologia</t>
  </si>
  <si>
    <t>Projeto 1</t>
  </si>
  <si>
    <t>Projeto 2</t>
  </si>
  <si>
    <t>Projeto 3</t>
  </si>
  <si>
    <t>Projeto 4</t>
  </si>
  <si>
    <t>Questionário (Avaliação dos Projetos sob à Ótica do Subcritério Macroambiente)</t>
  </si>
  <si>
    <t xml:space="preserve">Inicialmente deveremos analisar as importâncias relativas dos Projetos sob à ótica do subcritério Macroambiente, segundo a escala numérica de Saaty. Assinalaremos com "1" o ponto da escala que melhor representar a avaliação. </t>
  </si>
  <si>
    <t>Questionário (Avaliação dos Projetos sob à Ótica do Subcritério Forças de Porter)</t>
  </si>
  <si>
    <t xml:space="preserve">Inicialmente deveremos analisar as importâncias relativas dos Projetos sob à ótica do subcritério Forças de Porter, segundo a escala numérica de Saaty. Assinalaremos com "1" o ponto da escala que melhor representar a avaliação. </t>
  </si>
  <si>
    <t>Questionário (Avaliação dos Projetos sob à Ótica do Subcritério Demanda)</t>
  </si>
  <si>
    <t xml:space="preserve">Inicialmente deveremos analisar as importâncias relativas dos Projetos sob à ótica do subcritério Demanda, segundo a escala numérica de Saaty. Assinalaremos com "1" o ponto da escala que melhor representar a avaliação. </t>
  </si>
  <si>
    <t>Questionário (Avaliação dos Projetos sob à Ótica do Subcritério SW - Tecnologia)</t>
  </si>
  <si>
    <t xml:space="preserve">Inicialmente deveremos analisar as importâncias relativas dos Projetos sob à ótica do subcritério SW-Tecnologia, segundo a escala numérica de Saaty. Assinalaremos com "1" o ponto da escala que melhor representar a avaliação. </t>
  </si>
  <si>
    <t>Questionário (Avaliação dos Projetos sob à Ótica do Subcritério HW-Tecnologia)</t>
  </si>
  <si>
    <t xml:space="preserve">Inicialmente deveremos analisar as importâncias relativas dos Projetos sob à ótica do subcritério HW-Tecnologia, segundo a escala numérica de Saaty. Assinalaremos com "1" o ponto da escala que melhor representar a avaliação. </t>
  </si>
  <si>
    <t>Questionário (Avaliação dos Projetos sob à Ótica do Subcritério Pessoal)</t>
  </si>
  <si>
    <t xml:space="preserve">Inicialmente deveremos analisar as importâncias relativas dos Projetos sob à ótica do subcritério Pessoal, segundo a escala numérica de Saaty. Assinalaremos com "1" o ponto da escala que melhor representar a avaliação. </t>
  </si>
  <si>
    <t>Questionário (Avaliação dos Projetos sob à Ótica do Subcritério ROIA)</t>
  </si>
  <si>
    <t xml:space="preserve">Inicialmente deveremos analisar as importâncias relativas dos Projetos sob à ótica do subcritério ROIA, segundo a escala numérica de Saaty. Assinalaremos com "1" o ponto da escala que melhor representar a avaliação. </t>
  </si>
  <si>
    <t>Questionário (Avaliação dos Projetos sob à Ótica do Subcritério TIR)</t>
  </si>
  <si>
    <t xml:space="preserve">Inicialmente deveremos analisar as importâncias relativas dos Projetos sob à ótica do subcritério TIR, segundo a escala numérica de Saaty. Assinalaremos com "1" o ponto da escala que melhor representar a avaliação. </t>
  </si>
  <si>
    <t>Questionário (Avaliação dos Projetos sob à Ótica do Subcritério PayBack)</t>
  </si>
  <si>
    <t xml:space="preserve">Inicialmente deveremos analisar as importâncias relativas dos Projetos sob à ótica do subcritério PayBack, segundo a escala numérica de Saaty. Assinalaremos com "1" o ponto da escala que melhor representar a avaliação. </t>
  </si>
  <si>
    <t>4 Projetos de TI</t>
  </si>
  <si>
    <t>3 Critérios de Decisão:</t>
  </si>
  <si>
    <t>3 para o critério Mercadológico</t>
  </si>
  <si>
    <t>3 para o critério Técnico</t>
  </si>
  <si>
    <t>3 para o critério Financeiro</t>
  </si>
  <si>
    <t>9 Subcritérios de Decisão:</t>
  </si>
  <si>
    <t>Hierarquização dos Projetos</t>
  </si>
  <si>
    <t>Projeto Podcast</t>
  </si>
  <si>
    <t>Projeto Community</t>
  </si>
  <si>
    <t>Projeto Youtube Song Property Share</t>
  </si>
  <si>
    <t>Projeto Platform Sponsored Artists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</si>
</sst>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9" fontId="3" fillId="0" borderId="4" xfId="1" applyFont="1" applyBorder="1" applyAlignment="1">
      <alignment horizontal="center"/>
    </xf>
    <xf numFmtId="2" fontId="2" fillId="0" borderId="14" xfId="0" applyNumberFormat="1" applyFont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/>
    </xf>
    <xf numFmtId="2" fontId="2" fillId="0" borderId="15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9" fontId="2" fillId="0" borderId="4" xfId="1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/>
    <xf numFmtId="2" fontId="2" fillId="4" borderId="1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9" fontId="3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9" fontId="2" fillId="0" borderId="8" xfId="0" applyNumberFormat="1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2" fontId="2" fillId="3" borderId="1" xfId="0" applyNumberFormat="1" applyFont="1" applyFill="1" applyBorder="1" applyAlignment="1">
      <alignment horizontal="center" vertical="center"/>
    </xf>
    <xf numFmtId="9" fontId="2" fillId="3" borderId="1" xfId="1" applyFont="1" applyFill="1" applyBorder="1" applyAlignment="1">
      <alignment horizontal="center" vertical="center"/>
    </xf>
    <xf numFmtId="9" fontId="2" fillId="4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2" fontId="5" fillId="0" borderId="23" xfId="0" applyNumberFormat="1" applyFont="1" applyBorder="1" applyAlignment="1">
      <alignment horizontal="center" vertical="center"/>
    </xf>
    <xf numFmtId="0" fontId="5" fillId="0" borderId="0" xfId="0" applyFont="1"/>
    <xf numFmtId="0" fontId="0" fillId="5" borderId="0" xfId="0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2" fontId="5" fillId="5" borderId="0" xfId="0" applyNumberFormat="1" applyFont="1" applyFill="1" applyAlignment="1">
      <alignment horizontal="center" vertical="center"/>
    </xf>
    <xf numFmtId="0" fontId="5" fillId="5" borderId="0" xfId="0" applyFont="1" applyFill="1"/>
    <xf numFmtId="0" fontId="2" fillId="0" borderId="0" xfId="0" applyFont="1" applyFill="1"/>
    <xf numFmtId="0" fontId="2" fillId="0" borderId="0" xfId="0" applyFont="1" applyBorder="1" applyAlignment="1">
      <alignment horizontal="center" vertical="center"/>
    </xf>
    <xf numFmtId="2" fontId="9" fillId="0" borderId="2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5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9" fontId="2" fillId="0" borderId="6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 Consolidação 2'!$D$4:$D$7</c:f>
          <c:strCache>
            <c:ptCount val="4"/>
            <c:pt idx="0">
              <c:v>Macroambiente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Consolidação 2'!$E$4:$E$7</c:f>
              <c:strCache>
                <c:ptCount val="4"/>
                <c:pt idx="0">
                  <c:v>Projeto  1</c:v>
                </c:pt>
                <c:pt idx="1">
                  <c:v>Projeto  2</c:v>
                </c:pt>
                <c:pt idx="2">
                  <c:v>Projeto  3</c:v>
                </c:pt>
                <c:pt idx="3">
                  <c:v>Projeto  4</c:v>
                </c:pt>
              </c:strCache>
            </c:strRef>
          </c:cat>
          <c:val>
            <c:numRef>
              <c:f>' Consolidação 2'!$F$4:$F$7</c:f>
              <c:numCache>
                <c:formatCode>0%</c:formatCode>
                <c:ptCount val="4"/>
                <c:pt idx="0">
                  <c:v>0.2054524854677294</c:v>
                </c:pt>
                <c:pt idx="1">
                  <c:v>0.16284049709354587</c:v>
                </c:pt>
                <c:pt idx="2">
                  <c:v>0.52266783274405237</c:v>
                </c:pt>
                <c:pt idx="3">
                  <c:v>0.10903918469467251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B-4C4D-BC7A-73ED46870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689871"/>
        <c:axId val="130690287"/>
      </c:barChart>
      <c:catAx>
        <c:axId val="130689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690287"/>
        <c:crosses val="autoZero"/>
        <c:auto val="1"/>
        <c:lblAlgn val="ctr"/>
        <c:lblOffset val="100"/>
        <c:noMultiLvlLbl val="0"/>
      </c:catAx>
      <c:valAx>
        <c:axId val="130690287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68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81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 Consolidação 2'!$C$4:$C$17</c:f>
          <c:strCache>
            <c:ptCount val="14"/>
            <c:pt idx="0">
              <c:v>Mercadológico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Consolidação 2'!$L$9:$L$12</c:f>
              <c:strCache>
                <c:ptCount val="4"/>
                <c:pt idx="0">
                  <c:v>Projeto  1</c:v>
                </c:pt>
                <c:pt idx="1">
                  <c:v>Projeto  2</c:v>
                </c:pt>
                <c:pt idx="2">
                  <c:v>Projeto  3</c:v>
                </c:pt>
                <c:pt idx="3">
                  <c:v>Projeto  4</c:v>
                </c:pt>
              </c:strCache>
            </c:strRef>
          </c:cat>
          <c:val>
            <c:numRef>
              <c:f>' Consolidação 2'!$M$9:$M$12</c:f>
              <c:numCache>
                <c:formatCode>0%</c:formatCode>
                <c:ptCount val="4"/>
                <c:pt idx="0">
                  <c:v>0.13269923517776833</c:v>
                </c:pt>
                <c:pt idx="1">
                  <c:v>0.380697544182661</c:v>
                </c:pt>
                <c:pt idx="2">
                  <c:v>0.2684730542063023</c:v>
                </c:pt>
                <c:pt idx="3">
                  <c:v>0.21813016643326838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C-4E48-914A-23B4598DE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106655"/>
        <c:axId val="98107903"/>
      </c:barChart>
      <c:catAx>
        <c:axId val="9810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107903"/>
        <c:crosses val="autoZero"/>
        <c:auto val="1"/>
        <c:lblAlgn val="ctr"/>
        <c:lblOffset val="100"/>
        <c:noMultiLvlLbl val="0"/>
      </c:catAx>
      <c:valAx>
        <c:axId val="98107903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10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81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 Consolidação 2'!$C$19:$C$32</c:f>
          <c:strCache>
            <c:ptCount val="14"/>
            <c:pt idx="0">
              <c:v>Técnico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Consolidação 2'!$L$24:$L$27</c:f>
              <c:strCache>
                <c:ptCount val="4"/>
                <c:pt idx="0">
                  <c:v>Projeto  1</c:v>
                </c:pt>
                <c:pt idx="1">
                  <c:v>Projeto  2</c:v>
                </c:pt>
                <c:pt idx="2">
                  <c:v>Projeto  3</c:v>
                </c:pt>
                <c:pt idx="3">
                  <c:v>Projeto  4</c:v>
                </c:pt>
              </c:strCache>
            </c:strRef>
          </c:cat>
          <c:val>
            <c:numRef>
              <c:f>' Consolidação 2'!$M$24:$M$27</c:f>
              <c:numCache>
                <c:formatCode>0%</c:formatCode>
                <c:ptCount val="4"/>
                <c:pt idx="0">
                  <c:v>0.21987954630429782</c:v>
                </c:pt>
                <c:pt idx="1">
                  <c:v>0.25347442960523481</c:v>
                </c:pt>
                <c:pt idx="2">
                  <c:v>0.21999775708197911</c:v>
                </c:pt>
                <c:pt idx="3">
                  <c:v>0.30664826700848813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7-44AB-A02A-E5F86B807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2396079"/>
        <c:axId val="242391503"/>
      </c:barChart>
      <c:catAx>
        <c:axId val="242396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391503"/>
        <c:crosses val="autoZero"/>
        <c:auto val="1"/>
        <c:lblAlgn val="ctr"/>
        <c:lblOffset val="100"/>
        <c:noMultiLvlLbl val="0"/>
      </c:catAx>
      <c:valAx>
        <c:axId val="242391503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39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81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 Consolidação 2'!$C$34:$C$47</c:f>
          <c:strCache>
            <c:ptCount val="14"/>
            <c:pt idx="0">
              <c:v>Financeiro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Consolidação 2'!$L$39:$L$42</c:f>
              <c:strCache>
                <c:ptCount val="4"/>
                <c:pt idx="0">
                  <c:v>Projeto  1</c:v>
                </c:pt>
                <c:pt idx="1">
                  <c:v>Projeto  2</c:v>
                </c:pt>
                <c:pt idx="2">
                  <c:v>Projeto  3</c:v>
                </c:pt>
                <c:pt idx="3">
                  <c:v>Projeto  4</c:v>
                </c:pt>
              </c:strCache>
            </c:strRef>
          </c:cat>
          <c:val>
            <c:numRef>
              <c:f>' Consolidação 2'!$M$39:$M$42</c:f>
              <c:numCache>
                <c:formatCode>0%</c:formatCode>
                <c:ptCount val="4"/>
                <c:pt idx="0">
                  <c:v>0.46688258806073202</c:v>
                </c:pt>
                <c:pt idx="1">
                  <c:v>0.19642629668398121</c:v>
                </c:pt>
                <c:pt idx="2">
                  <c:v>0.14641361643731823</c:v>
                </c:pt>
                <c:pt idx="3">
                  <c:v>0.19027749881796852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E-42EF-A0E0-E5F4F021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2396495"/>
        <c:axId val="242394831"/>
      </c:barChart>
      <c:catAx>
        <c:axId val="24239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394831"/>
        <c:crosses val="autoZero"/>
        <c:auto val="1"/>
        <c:lblAlgn val="ctr"/>
        <c:lblOffset val="100"/>
        <c:noMultiLvlLbl val="0"/>
      </c:catAx>
      <c:valAx>
        <c:axId val="242394831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39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 Consolidação 2'!$B$4:$B$47</c:f>
          <c:strCache>
            <c:ptCount val="44"/>
            <c:pt idx="0">
              <c:v>HIERARQUIA GLOBAL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Consolidação 2'!$R$24:$R$27</c:f>
              <c:strCache>
                <c:ptCount val="4"/>
                <c:pt idx="0">
                  <c:v>Projeto  1</c:v>
                </c:pt>
                <c:pt idx="1">
                  <c:v>Projeto  2</c:v>
                </c:pt>
                <c:pt idx="2">
                  <c:v>Projeto  3</c:v>
                </c:pt>
                <c:pt idx="3">
                  <c:v>Projeto  4</c:v>
                </c:pt>
              </c:strCache>
            </c:strRef>
          </c:cat>
          <c:val>
            <c:numRef>
              <c:f>' Consolidação 2'!$S$24:$S$27</c:f>
              <c:numCache>
                <c:formatCode>0%</c:formatCode>
                <c:ptCount val="4"/>
                <c:pt idx="0">
                  <c:v>0.20375389915993436</c:v>
                </c:pt>
                <c:pt idx="1">
                  <c:v>0.33377453989130118</c:v>
                </c:pt>
                <c:pt idx="2">
                  <c:v>0.24089344851654029</c:v>
                </c:pt>
                <c:pt idx="3">
                  <c:v>0.22157811243222403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0-4D3C-86EE-40AFC24B3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699503"/>
        <c:axId val="86698255"/>
      </c:barChart>
      <c:catAx>
        <c:axId val="8669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98255"/>
        <c:crosses val="autoZero"/>
        <c:auto val="1"/>
        <c:lblAlgn val="ctr"/>
        <c:lblOffset val="100"/>
        <c:noMultiLvlLbl val="0"/>
      </c:catAx>
      <c:valAx>
        <c:axId val="86698255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9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81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 Consolidação 2'!$D$9:$D$12</c:f>
          <c:strCache>
            <c:ptCount val="4"/>
            <c:pt idx="0">
              <c:v>Forças de Porter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Consolidação 2'!$E$9:$E$12</c:f>
              <c:strCache>
                <c:ptCount val="4"/>
                <c:pt idx="0">
                  <c:v>Projeto  1</c:v>
                </c:pt>
                <c:pt idx="1">
                  <c:v>Projeto  2</c:v>
                </c:pt>
                <c:pt idx="2">
                  <c:v>Projeto  3</c:v>
                </c:pt>
                <c:pt idx="3">
                  <c:v>Projeto  4</c:v>
                </c:pt>
              </c:strCache>
            </c:strRef>
          </c:cat>
          <c:val>
            <c:numRef>
              <c:f>' Consolidação 2'!$F$9:$F$12</c:f>
              <c:numCache>
                <c:formatCode>0%</c:formatCode>
                <c:ptCount val="4"/>
                <c:pt idx="0">
                  <c:v>0.3258715596330275</c:v>
                </c:pt>
                <c:pt idx="1">
                  <c:v>0.12472986748216106</c:v>
                </c:pt>
                <c:pt idx="2">
                  <c:v>0.44237512742099894</c:v>
                </c:pt>
                <c:pt idx="3">
                  <c:v>0.10702344546381243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A-48A7-ABE8-4D33B4287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5271567"/>
        <c:axId val="2085273231"/>
      </c:barChart>
      <c:catAx>
        <c:axId val="2085271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5273231"/>
        <c:crosses val="autoZero"/>
        <c:auto val="1"/>
        <c:lblAlgn val="ctr"/>
        <c:lblOffset val="100"/>
        <c:noMultiLvlLbl val="0"/>
      </c:catAx>
      <c:valAx>
        <c:axId val="208527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527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81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 Consolidação 2'!$D$14:$D$17</c:f>
          <c:strCache>
            <c:ptCount val="4"/>
            <c:pt idx="0">
              <c:v>Demanda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Consolidação 2'!$E$14:$E$17</c:f>
              <c:strCache>
                <c:ptCount val="4"/>
                <c:pt idx="0">
                  <c:v>Projeto  1</c:v>
                </c:pt>
                <c:pt idx="1">
                  <c:v>Projeto  2</c:v>
                </c:pt>
                <c:pt idx="2">
                  <c:v>Projeto  3</c:v>
                </c:pt>
                <c:pt idx="3">
                  <c:v>Projeto  4</c:v>
                </c:pt>
              </c:strCache>
            </c:strRef>
          </c:cat>
          <c:val>
            <c:numRef>
              <c:f>' Consolidação 2'!$F$14:$F$17</c:f>
              <c:numCache>
                <c:formatCode>0%</c:formatCode>
                <c:ptCount val="4"/>
                <c:pt idx="0">
                  <c:v>6.4099587203302374E-2</c:v>
                </c:pt>
                <c:pt idx="1">
                  <c:v>0.52026573787409702</c:v>
                </c:pt>
                <c:pt idx="2">
                  <c:v>0.13110165118679049</c:v>
                </c:pt>
                <c:pt idx="3">
                  <c:v>0.28453302373581013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0-49B2-993C-5F7DA0647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309743"/>
        <c:axId val="137310159"/>
      </c:barChart>
      <c:catAx>
        <c:axId val="13730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10159"/>
        <c:crosses val="autoZero"/>
        <c:auto val="1"/>
        <c:lblAlgn val="ctr"/>
        <c:lblOffset val="100"/>
        <c:noMultiLvlLbl val="0"/>
      </c:catAx>
      <c:valAx>
        <c:axId val="137310159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0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81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 Consolidação 2'!$D$19:$D$22</c:f>
          <c:strCache>
            <c:ptCount val="4"/>
            <c:pt idx="0">
              <c:v>SW - Tecnologia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Consolidação 2'!$E$19:$E$22</c:f>
              <c:strCache>
                <c:ptCount val="4"/>
                <c:pt idx="0">
                  <c:v>Projeto  1</c:v>
                </c:pt>
                <c:pt idx="1">
                  <c:v>Projeto  2</c:v>
                </c:pt>
                <c:pt idx="2">
                  <c:v>Projeto  3</c:v>
                </c:pt>
                <c:pt idx="3">
                  <c:v>Projeto  4</c:v>
                </c:pt>
              </c:strCache>
            </c:strRef>
          </c:cat>
          <c:val>
            <c:numRef>
              <c:f>' Consolidação 2'!$F$19:$F$22</c:f>
              <c:numCache>
                <c:formatCode>0%</c:formatCode>
                <c:ptCount val="4"/>
                <c:pt idx="0">
                  <c:v>7.4667698594937396E-2</c:v>
                </c:pt>
                <c:pt idx="1">
                  <c:v>0.26517037067410199</c:v>
                </c:pt>
                <c:pt idx="2">
                  <c:v>0.15148604504947788</c:v>
                </c:pt>
                <c:pt idx="3">
                  <c:v>0.50867588568148259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A-4B9E-9341-0758F8B4A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701039"/>
        <c:axId val="200700207"/>
      </c:barChart>
      <c:catAx>
        <c:axId val="200701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700207"/>
        <c:crosses val="autoZero"/>
        <c:auto val="1"/>
        <c:lblAlgn val="ctr"/>
        <c:lblOffset val="100"/>
        <c:noMultiLvlLbl val="0"/>
      </c:catAx>
      <c:valAx>
        <c:axId val="200700207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70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81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 Consolidação 2'!$D$24:$D$27</c:f>
          <c:strCache>
            <c:ptCount val="4"/>
            <c:pt idx="0">
              <c:v>HW - Tecnologia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Consolidação 2'!$E$24:$E$27</c:f>
              <c:strCache>
                <c:ptCount val="4"/>
                <c:pt idx="0">
                  <c:v>Projeto  1</c:v>
                </c:pt>
                <c:pt idx="1">
                  <c:v>Projeto  2</c:v>
                </c:pt>
                <c:pt idx="2">
                  <c:v>Projeto  3</c:v>
                </c:pt>
                <c:pt idx="3">
                  <c:v>Projeto  4</c:v>
                </c:pt>
              </c:strCache>
            </c:strRef>
          </c:cat>
          <c:val>
            <c:numRef>
              <c:f>' Consolidação 2'!$F$24:$F$27</c:f>
              <c:numCache>
                <c:formatCode>0%</c:formatCode>
                <c:ptCount val="4"/>
                <c:pt idx="0">
                  <c:v>7.4802949762666174E-2</c:v>
                </c:pt>
                <c:pt idx="1">
                  <c:v>0.53238092877151855</c:v>
                </c:pt>
                <c:pt idx="2">
                  <c:v>0.18706226634038431</c:v>
                </c:pt>
                <c:pt idx="3">
                  <c:v>0.20575385512543104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7-47E4-B9E4-7474633E1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206815"/>
        <c:axId val="90201023"/>
      </c:barChart>
      <c:catAx>
        <c:axId val="98206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201023"/>
        <c:crosses val="autoZero"/>
        <c:auto val="1"/>
        <c:lblAlgn val="ctr"/>
        <c:lblOffset val="100"/>
        <c:noMultiLvlLbl val="0"/>
      </c:catAx>
      <c:valAx>
        <c:axId val="9020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20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81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 Consolidação 2'!$D$29:$D$32</c:f>
          <c:strCache>
            <c:ptCount val="4"/>
            <c:pt idx="0">
              <c:v>Pessoal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Consolidação 2'!$E$29:$E$32</c:f>
              <c:strCache>
                <c:ptCount val="4"/>
                <c:pt idx="0">
                  <c:v>Projeto  1</c:v>
                </c:pt>
                <c:pt idx="1">
                  <c:v>Projeto  2</c:v>
                </c:pt>
                <c:pt idx="2">
                  <c:v>Projeto  3</c:v>
                </c:pt>
                <c:pt idx="3">
                  <c:v>Projeto  4</c:v>
                </c:pt>
              </c:strCache>
            </c:strRef>
          </c:cat>
          <c:val>
            <c:numRef>
              <c:f>' Consolidação 2'!$F$29:$F$32</c:f>
              <c:numCache>
                <c:formatCode>0%</c:formatCode>
                <c:ptCount val="4"/>
                <c:pt idx="0">
                  <c:v>0.45424926928453424</c:v>
                </c:pt>
                <c:pt idx="1">
                  <c:v>0.10498554454187317</c:v>
                </c:pt>
                <c:pt idx="2">
                  <c:v>0.31334985385690683</c:v>
                </c:pt>
                <c:pt idx="3">
                  <c:v>0.12741533231668573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8-4A1A-9950-4EAF1D407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200191"/>
        <c:axId val="90200607"/>
      </c:barChart>
      <c:catAx>
        <c:axId val="9020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200607"/>
        <c:crosses val="autoZero"/>
        <c:auto val="1"/>
        <c:lblAlgn val="ctr"/>
        <c:lblOffset val="100"/>
        <c:noMultiLvlLbl val="0"/>
      </c:catAx>
      <c:valAx>
        <c:axId val="90200607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20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81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 Consolidação 2'!$D$34:$D$37</c:f>
          <c:strCache>
            <c:ptCount val="4"/>
            <c:pt idx="0">
              <c:v>ROIA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Consolidação 2'!$E$34:$E$37</c:f>
              <c:strCache>
                <c:ptCount val="4"/>
                <c:pt idx="0">
                  <c:v>Projeto  1</c:v>
                </c:pt>
                <c:pt idx="1">
                  <c:v>Projeto  2</c:v>
                </c:pt>
                <c:pt idx="2">
                  <c:v>Projeto  3</c:v>
                </c:pt>
                <c:pt idx="3">
                  <c:v>Projeto  4</c:v>
                </c:pt>
              </c:strCache>
            </c:strRef>
          </c:cat>
          <c:val>
            <c:numRef>
              <c:f>' Consolidação 2'!$F$34:$F$37</c:f>
              <c:numCache>
                <c:formatCode>0%</c:formatCode>
                <c:ptCount val="4"/>
                <c:pt idx="0">
                  <c:v>0.14737111874898551</c:v>
                </c:pt>
                <c:pt idx="1">
                  <c:v>0.43309919361066068</c:v>
                </c:pt>
                <c:pt idx="2">
                  <c:v>0.28027486104479188</c:v>
                </c:pt>
                <c:pt idx="3">
                  <c:v>0.13925482659556196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2-489E-9085-C510C788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8334335"/>
        <c:axId val="238327263"/>
      </c:barChart>
      <c:catAx>
        <c:axId val="238334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327263"/>
        <c:crosses val="autoZero"/>
        <c:auto val="1"/>
        <c:lblAlgn val="ctr"/>
        <c:lblOffset val="100"/>
        <c:noMultiLvlLbl val="0"/>
      </c:catAx>
      <c:valAx>
        <c:axId val="238327263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33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81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 Consolidação 2'!$D$39:$D$42</c:f>
          <c:strCache>
            <c:ptCount val="4"/>
            <c:pt idx="0">
              <c:v>TIR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Consolidação 2'!$E$39:$E$42</c:f>
              <c:strCache>
                <c:ptCount val="4"/>
                <c:pt idx="0">
                  <c:v>Projeto  1</c:v>
                </c:pt>
                <c:pt idx="1">
                  <c:v>Projeto  2</c:v>
                </c:pt>
                <c:pt idx="2">
                  <c:v>Projeto  3</c:v>
                </c:pt>
                <c:pt idx="3">
                  <c:v>Projeto  4</c:v>
                </c:pt>
              </c:strCache>
            </c:strRef>
          </c:cat>
          <c:val>
            <c:numRef>
              <c:f>' Consolidação 2'!$F$39:$F$42</c:f>
              <c:numCache>
                <c:formatCode>0%</c:formatCode>
                <c:ptCount val="4"/>
                <c:pt idx="0">
                  <c:v>7.7704124579124581E-2</c:v>
                </c:pt>
                <c:pt idx="1">
                  <c:v>0.3176031144781144</c:v>
                </c:pt>
                <c:pt idx="2">
                  <c:v>0.37999789562289565</c:v>
                </c:pt>
                <c:pt idx="3">
                  <c:v>0.22469486531986532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2-4BD9-BBAE-931DD1549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426351"/>
        <c:axId val="98426767"/>
      </c:barChart>
      <c:catAx>
        <c:axId val="98426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26767"/>
        <c:crosses val="autoZero"/>
        <c:auto val="1"/>
        <c:lblAlgn val="ctr"/>
        <c:lblOffset val="100"/>
        <c:noMultiLvlLbl val="0"/>
      </c:catAx>
      <c:valAx>
        <c:axId val="98426767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2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81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 Consolidação 2'!$D$44:$D$47</c:f>
          <c:strCache>
            <c:ptCount val="4"/>
            <c:pt idx="0">
              <c:v>PayBack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Consolidação 2'!$E$44:$E$47</c:f>
              <c:strCache>
                <c:ptCount val="4"/>
                <c:pt idx="0">
                  <c:v>Projeto  1</c:v>
                </c:pt>
                <c:pt idx="1">
                  <c:v>Projeto  2</c:v>
                </c:pt>
                <c:pt idx="2">
                  <c:v>Projeto  3</c:v>
                </c:pt>
                <c:pt idx="3">
                  <c:v>Projeto  4</c:v>
                </c:pt>
              </c:strCache>
            </c:strRef>
          </c:cat>
          <c:val>
            <c:numRef>
              <c:f>' Consolidação 2'!$F$44:$F$47</c:f>
              <c:numCache>
                <c:formatCode>0%</c:formatCode>
                <c:ptCount val="4"/>
                <c:pt idx="0">
                  <c:v>0.64600149113423444</c:v>
                </c:pt>
                <c:pt idx="1">
                  <c:v>8.4525520366228332E-2</c:v>
                </c:pt>
                <c:pt idx="2">
                  <c:v>6.2599724104148879E-2</c:v>
                </c:pt>
                <c:pt idx="3">
                  <c:v>0.20687326439538828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1-460F-ABB5-B8C93E1DC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435151"/>
        <c:axId val="91437231"/>
      </c:barChart>
      <c:catAx>
        <c:axId val="91435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437231"/>
        <c:crosses val="autoZero"/>
        <c:auto val="1"/>
        <c:lblAlgn val="ctr"/>
        <c:lblOffset val="100"/>
        <c:noMultiLvlLbl val="0"/>
      </c:catAx>
      <c:valAx>
        <c:axId val="914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43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81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19</xdr:col>
      <xdr:colOff>0</xdr:colOff>
      <xdr:row>9</xdr:row>
      <xdr:rowOff>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7A4EFCE1-3094-4D1C-A781-685FF4749CAB}"/>
            </a:ext>
          </a:extLst>
        </xdr:cNvPr>
        <xdr:cNvCxnSpPr/>
      </xdr:nvCxnSpPr>
      <xdr:spPr>
        <a:xfrm flipH="1">
          <a:off x="2019300" y="762000"/>
          <a:ext cx="3857625" cy="609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542925</xdr:colOff>
      <xdr:row>4</xdr:row>
      <xdr:rowOff>142875</xdr:rowOff>
    </xdr:from>
    <xdr:to>
      <xdr:col>19</xdr:col>
      <xdr:colOff>0</xdr:colOff>
      <xdr:row>9</xdr:row>
      <xdr:rowOff>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2D9122D9-18E1-47E9-95AF-C559C083C65B}"/>
            </a:ext>
          </a:extLst>
        </xdr:cNvPr>
        <xdr:cNvCxnSpPr/>
      </xdr:nvCxnSpPr>
      <xdr:spPr>
        <a:xfrm>
          <a:off x="5867400" y="752475"/>
          <a:ext cx="9525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5</xdr:row>
      <xdr:rowOff>9525</xdr:rowOff>
    </xdr:from>
    <xdr:to>
      <xdr:col>28</xdr:col>
      <xdr:colOff>19050</xdr:colOff>
      <xdr:row>8</xdr:row>
      <xdr:rowOff>142875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E6B2637A-F7C2-4B00-A283-FDD8F5A285C0}"/>
            </a:ext>
          </a:extLst>
        </xdr:cNvPr>
        <xdr:cNvCxnSpPr/>
      </xdr:nvCxnSpPr>
      <xdr:spPr>
        <a:xfrm>
          <a:off x="5886450" y="771525"/>
          <a:ext cx="3867150" cy="590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</xdr:row>
      <xdr:rowOff>0</xdr:rowOff>
    </xdr:from>
    <xdr:to>
      <xdr:col>10</xdr:col>
      <xdr:colOff>19050</xdr:colOff>
      <xdr:row>13</xdr:row>
      <xdr:rowOff>142875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234173FE-3F61-45F7-BD1B-A4E8B1A7726F}"/>
            </a:ext>
          </a:extLst>
        </xdr:cNvPr>
        <xdr:cNvCxnSpPr/>
      </xdr:nvCxnSpPr>
      <xdr:spPr>
        <a:xfrm flipH="1">
          <a:off x="733425" y="1524000"/>
          <a:ext cx="1304925" cy="600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</xdr:row>
      <xdr:rowOff>133350</xdr:rowOff>
    </xdr:from>
    <xdr:to>
      <xdr:col>10</xdr:col>
      <xdr:colOff>9525</xdr:colOff>
      <xdr:row>13</xdr:row>
      <xdr:rowOff>142875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2FEC9C25-9B00-412C-AEBF-090412CD3662}"/>
            </a:ext>
          </a:extLst>
        </xdr:cNvPr>
        <xdr:cNvCxnSpPr/>
      </xdr:nvCxnSpPr>
      <xdr:spPr>
        <a:xfrm flipH="1">
          <a:off x="2019300" y="1504950"/>
          <a:ext cx="9525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9</xdr:row>
      <xdr:rowOff>142875</xdr:rowOff>
    </xdr:from>
    <xdr:to>
      <xdr:col>12</xdr:col>
      <xdr:colOff>542925</xdr:colOff>
      <xdr:row>14</xdr:row>
      <xdr:rowOff>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A1BA0C81-9B8F-4645-B4D7-0DB166827B88}"/>
            </a:ext>
          </a:extLst>
        </xdr:cNvPr>
        <xdr:cNvCxnSpPr/>
      </xdr:nvCxnSpPr>
      <xdr:spPr>
        <a:xfrm>
          <a:off x="2038350" y="1514475"/>
          <a:ext cx="1257300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542925</xdr:colOff>
      <xdr:row>10</xdr:row>
      <xdr:rowOff>0</xdr:rowOff>
    </xdr:from>
    <xdr:to>
      <xdr:col>19</xdr:col>
      <xdr:colOff>9525</xdr:colOff>
      <xdr:row>13</xdr:row>
      <xdr:rowOff>142875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55167316-832F-4701-A63A-FC1EFEC67846}"/>
            </a:ext>
          </a:extLst>
        </xdr:cNvPr>
        <xdr:cNvCxnSpPr/>
      </xdr:nvCxnSpPr>
      <xdr:spPr>
        <a:xfrm flipH="1">
          <a:off x="4581525" y="1524000"/>
          <a:ext cx="1304925" cy="600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542925</xdr:colOff>
      <xdr:row>9</xdr:row>
      <xdr:rowOff>133350</xdr:rowOff>
    </xdr:from>
    <xdr:to>
      <xdr:col>19</xdr:col>
      <xdr:colOff>0</xdr:colOff>
      <xdr:row>13</xdr:row>
      <xdr:rowOff>142875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C018F169-BB31-4691-B7A9-4F9B10FAEFFF}"/>
            </a:ext>
          </a:extLst>
        </xdr:cNvPr>
        <xdr:cNvCxnSpPr/>
      </xdr:nvCxnSpPr>
      <xdr:spPr>
        <a:xfrm flipH="1">
          <a:off x="5867400" y="1504950"/>
          <a:ext cx="9525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9</xdr:row>
      <xdr:rowOff>142875</xdr:rowOff>
    </xdr:from>
    <xdr:to>
      <xdr:col>21</xdr:col>
      <xdr:colOff>533400</xdr:colOff>
      <xdr:row>14</xdr:row>
      <xdr:rowOff>0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3C21C27B-2073-4C23-84F5-4E92E1EE893D}"/>
            </a:ext>
          </a:extLst>
        </xdr:cNvPr>
        <xdr:cNvCxnSpPr/>
      </xdr:nvCxnSpPr>
      <xdr:spPr>
        <a:xfrm>
          <a:off x="5886450" y="1514475"/>
          <a:ext cx="1257300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533400</xdr:colOff>
      <xdr:row>10</xdr:row>
      <xdr:rowOff>0</xdr:rowOff>
    </xdr:from>
    <xdr:to>
      <xdr:col>28</xdr:col>
      <xdr:colOff>0</xdr:colOff>
      <xdr:row>13</xdr:row>
      <xdr:rowOff>142875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7224DBC2-6A78-44EB-BE27-138DC8E16439}"/>
            </a:ext>
          </a:extLst>
        </xdr:cNvPr>
        <xdr:cNvCxnSpPr/>
      </xdr:nvCxnSpPr>
      <xdr:spPr>
        <a:xfrm flipH="1">
          <a:off x="8429625" y="1524000"/>
          <a:ext cx="1304925" cy="600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533400</xdr:colOff>
      <xdr:row>9</xdr:row>
      <xdr:rowOff>133350</xdr:rowOff>
    </xdr:from>
    <xdr:to>
      <xdr:col>27</xdr:col>
      <xdr:colOff>542925</xdr:colOff>
      <xdr:row>13</xdr:row>
      <xdr:rowOff>142875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48CBE241-800D-49F3-9196-68F79562923D}"/>
            </a:ext>
          </a:extLst>
        </xdr:cNvPr>
        <xdr:cNvCxnSpPr/>
      </xdr:nvCxnSpPr>
      <xdr:spPr>
        <a:xfrm flipH="1">
          <a:off x="9715500" y="1504950"/>
          <a:ext cx="9525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9</xdr:row>
      <xdr:rowOff>142875</xdr:rowOff>
    </xdr:from>
    <xdr:to>
      <xdr:col>30</xdr:col>
      <xdr:colOff>523875</xdr:colOff>
      <xdr:row>14</xdr:row>
      <xdr:rowOff>0</xdr:rowOff>
    </xdr:to>
    <xdr:cxnSp macro="">
      <xdr:nvCxnSpPr>
        <xdr:cNvPr id="23" name="Conector reto 22">
          <a:extLst>
            <a:ext uri="{FF2B5EF4-FFF2-40B4-BE49-F238E27FC236}">
              <a16:creationId xmlns:a16="http://schemas.microsoft.com/office/drawing/2014/main" id="{E9FB8C69-66EA-4366-AA15-FDA7CA06EC86}"/>
            </a:ext>
          </a:extLst>
        </xdr:cNvPr>
        <xdr:cNvCxnSpPr/>
      </xdr:nvCxnSpPr>
      <xdr:spPr>
        <a:xfrm>
          <a:off x="9734550" y="1514475"/>
          <a:ext cx="1257300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6</xdr:row>
      <xdr:rowOff>19050</xdr:rowOff>
    </xdr:from>
    <xdr:to>
      <xdr:col>10</xdr:col>
      <xdr:colOff>161924</xdr:colOff>
      <xdr:row>6</xdr:row>
      <xdr:rowOff>161925</xdr:rowOff>
    </xdr:to>
    <xdr:sp macro="" textlink="">
      <xdr:nvSpPr>
        <xdr:cNvPr id="3" name="Seta: para a Esquerda 2">
          <a:extLst>
            <a:ext uri="{FF2B5EF4-FFF2-40B4-BE49-F238E27FC236}">
              <a16:creationId xmlns:a16="http://schemas.microsoft.com/office/drawing/2014/main" id="{9D5DF5F2-3611-4A4A-B6FB-3FADFF91244E}"/>
            </a:ext>
          </a:extLst>
        </xdr:cNvPr>
        <xdr:cNvSpPr/>
      </xdr:nvSpPr>
      <xdr:spPr>
        <a:xfrm>
          <a:off x="2305049" y="1181100"/>
          <a:ext cx="1819275" cy="142875"/>
        </a:xfrm>
        <a:prstGeom prst="lef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161925</xdr:colOff>
      <xdr:row>6</xdr:row>
      <xdr:rowOff>28575</xdr:rowOff>
    </xdr:from>
    <xdr:to>
      <xdr:col>17</xdr:col>
      <xdr:colOff>228599</xdr:colOff>
      <xdr:row>6</xdr:row>
      <xdr:rowOff>171450</xdr:rowOff>
    </xdr:to>
    <xdr:sp macro="" textlink="">
      <xdr:nvSpPr>
        <xdr:cNvPr id="4" name="Seta: para a Direita 3">
          <a:extLst>
            <a:ext uri="{FF2B5EF4-FFF2-40B4-BE49-F238E27FC236}">
              <a16:creationId xmlns:a16="http://schemas.microsoft.com/office/drawing/2014/main" id="{3F3F771A-9D1C-46BA-89A5-8ED2658302EF}"/>
            </a:ext>
          </a:extLst>
        </xdr:cNvPr>
        <xdr:cNvSpPr/>
      </xdr:nvSpPr>
      <xdr:spPr>
        <a:xfrm>
          <a:off x="4867275" y="1190625"/>
          <a:ext cx="1924049" cy="142875"/>
        </a:xfrm>
        <a:prstGeom prst="righ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200024</xdr:colOff>
      <xdr:row>17</xdr:row>
      <xdr:rowOff>19050</xdr:rowOff>
    </xdr:from>
    <xdr:to>
      <xdr:col>10</xdr:col>
      <xdr:colOff>161924</xdr:colOff>
      <xdr:row>17</xdr:row>
      <xdr:rowOff>161925</xdr:rowOff>
    </xdr:to>
    <xdr:sp macro="" textlink="">
      <xdr:nvSpPr>
        <xdr:cNvPr id="5" name="Seta: para a Esquerda 4">
          <a:extLst>
            <a:ext uri="{FF2B5EF4-FFF2-40B4-BE49-F238E27FC236}">
              <a16:creationId xmlns:a16="http://schemas.microsoft.com/office/drawing/2014/main" id="{142D19B1-D149-45A4-80AC-C3CF26FE8C60}"/>
            </a:ext>
          </a:extLst>
        </xdr:cNvPr>
        <xdr:cNvSpPr/>
      </xdr:nvSpPr>
      <xdr:spPr>
        <a:xfrm>
          <a:off x="2305049" y="1181100"/>
          <a:ext cx="1819275" cy="142875"/>
        </a:xfrm>
        <a:prstGeom prst="lef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161925</xdr:colOff>
      <xdr:row>17</xdr:row>
      <xdr:rowOff>28575</xdr:rowOff>
    </xdr:from>
    <xdr:to>
      <xdr:col>17</xdr:col>
      <xdr:colOff>228599</xdr:colOff>
      <xdr:row>17</xdr:row>
      <xdr:rowOff>171450</xdr:rowOff>
    </xdr:to>
    <xdr:sp macro="" textlink="">
      <xdr:nvSpPr>
        <xdr:cNvPr id="6" name="Seta: para a Direita 5">
          <a:extLst>
            <a:ext uri="{FF2B5EF4-FFF2-40B4-BE49-F238E27FC236}">
              <a16:creationId xmlns:a16="http://schemas.microsoft.com/office/drawing/2014/main" id="{6C3E0246-F0AC-40A4-A21B-7C7F8FFD7E6D}"/>
            </a:ext>
          </a:extLst>
        </xdr:cNvPr>
        <xdr:cNvSpPr/>
      </xdr:nvSpPr>
      <xdr:spPr>
        <a:xfrm>
          <a:off x="4867275" y="1190625"/>
          <a:ext cx="1924049" cy="142875"/>
        </a:xfrm>
        <a:prstGeom prst="righ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200024</xdr:colOff>
      <xdr:row>26</xdr:row>
      <xdr:rowOff>19050</xdr:rowOff>
    </xdr:from>
    <xdr:to>
      <xdr:col>10</xdr:col>
      <xdr:colOff>161924</xdr:colOff>
      <xdr:row>26</xdr:row>
      <xdr:rowOff>161925</xdr:rowOff>
    </xdr:to>
    <xdr:sp macro="" textlink="">
      <xdr:nvSpPr>
        <xdr:cNvPr id="7" name="Seta: para a Esquerda 6">
          <a:extLst>
            <a:ext uri="{FF2B5EF4-FFF2-40B4-BE49-F238E27FC236}">
              <a16:creationId xmlns:a16="http://schemas.microsoft.com/office/drawing/2014/main" id="{8EA30BCF-7308-42BA-AF7F-62818125AAFD}"/>
            </a:ext>
          </a:extLst>
        </xdr:cNvPr>
        <xdr:cNvSpPr/>
      </xdr:nvSpPr>
      <xdr:spPr>
        <a:xfrm>
          <a:off x="2305049" y="1181100"/>
          <a:ext cx="1819275" cy="142875"/>
        </a:xfrm>
        <a:prstGeom prst="lef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161925</xdr:colOff>
      <xdr:row>26</xdr:row>
      <xdr:rowOff>28575</xdr:rowOff>
    </xdr:from>
    <xdr:to>
      <xdr:col>17</xdr:col>
      <xdr:colOff>228599</xdr:colOff>
      <xdr:row>26</xdr:row>
      <xdr:rowOff>171450</xdr:rowOff>
    </xdr:to>
    <xdr:sp macro="" textlink="">
      <xdr:nvSpPr>
        <xdr:cNvPr id="8" name="Seta: para a Direita 7">
          <a:extLst>
            <a:ext uri="{FF2B5EF4-FFF2-40B4-BE49-F238E27FC236}">
              <a16:creationId xmlns:a16="http://schemas.microsoft.com/office/drawing/2014/main" id="{90BA0C4A-EDA6-4A4B-AEE4-A4CEC4939BEC}"/>
            </a:ext>
          </a:extLst>
        </xdr:cNvPr>
        <xdr:cNvSpPr/>
      </xdr:nvSpPr>
      <xdr:spPr>
        <a:xfrm>
          <a:off x="4867275" y="1190625"/>
          <a:ext cx="1924049" cy="142875"/>
        </a:xfrm>
        <a:prstGeom prst="righ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200024</xdr:colOff>
      <xdr:row>35</xdr:row>
      <xdr:rowOff>19050</xdr:rowOff>
    </xdr:from>
    <xdr:to>
      <xdr:col>10</xdr:col>
      <xdr:colOff>161924</xdr:colOff>
      <xdr:row>35</xdr:row>
      <xdr:rowOff>161925</xdr:rowOff>
    </xdr:to>
    <xdr:sp macro="" textlink="">
      <xdr:nvSpPr>
        <xdr:cNvPr id="9" name="Seta: para a Esquerda 8">
          <a:extLst>
            <a:ext uri="{FF2B5EF4-FFF2-40B4-BE49-F238E27FC236}">
              <a16:creationId xmlns:a16="http://schemas.microsoft.com/office/drawing/2014/main" id="{DFD3A530-A9E1-46E7-A588-D96012335E9B}"/>
            </a:ext>
          </a:extLst>
        </xdr:cNvPr>
        <xdr:cNvSpPr/>
      </xdr:nvSpPr>
      <xdr:spPr>
        <a:xfrm>
          <a:off x="2305049" y="1181100"/>
          <a:ext cx="1819275" cy="142875"/>
        </a:xfrm>
        <a:prstGeom prst="lef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161925</xdr:colOff>
      <xdr:row>35</xdr:row>
      <xdr:rowOff>28575</xdr:rowOff>
    </xdr:from>
    <xdr:to>
      <xdr:col>17</xdr:col>
      <xdr:colOff>228599</xdr:colOff>
      <xdr:row>35</xdr:row>
      <xdr:rowOff>171450</xdr:rowOff>
    </xdr:to>
    <xdr:sp macro="" textlink="">
      <xdr:nvSpPr>
        <xdr:cNvPr id="10" name="Seta: para a Direita 9">
          <a:extLst>
            <a:ext uri="{FF2B5EF4-FFF2-40B4-BE49-F238E27FC236}">
              <a16:creationId xmlns:a16="http://schemas.microsoft.com/office/drawing/2014/main" id="{89546CA7-3E68-4715-9ABE-52BBAFC746AE}"/>
            </a:ext>
          </a:extLst>
        </xdr:cNvPr>
        <xdr:cNvSpPr/>
      </xdr:nvSpPr>
      <xdr:spPr>
        <a:xfrm>
          <a:off x="4867275" y="1190625"/>
          <a:ext cx="1924049" cy="142875"/>
        </a:xfrm>
        <a:prstGeom prst="righ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200024</xdr:colOff>
      <xdr:row>46</xdr:row>
      <xdr:rowOff>19050</xdr:rowOff>
    </xdr:from>
    <xdr:to>
      <xdr:col>10</xdr:col>
      <xdr:colOff>161924</xdr:colOff>
      <xdr:row>46</xdr:row>
      <xdr:rowOff>161925</xdr:rowOff>
    </xdr:to>
    <xdr:sp macro="" textlink="">
      <xdr:nvSpPr>
        <xdr:cNvPr id="11" name="Seta: para a Esquerda 10">
          <a:extLst>
            <a:ext uri="{FF2B5EF4-FFF2-40B4-BE49-F238E27FC236}">
              <a16:creationId xmlns:a16="http://schemas.microsoft.com/office/drawing/2014/main" id="{6EA8FA61-575F-4199-A7B6-0C99D2EF40B3}"/>
            </a:ext>
          </a:extLst>
        </xdr:cNvPr>
        <xdr:cNvSpPr/>
      </xdr:nvSpPr>
      <xdr:spPr>
        <a:xfrm>
          <a:off x="2419349" y="3305175"/>
          <a:ext cx="1819275" cy="142875"/>
        </a:xfrm>
        <a:prstGeom prst="lef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161925</xdr:colOff>
      <xdr:row>46</xdr:row>
      <xdr:rowOff>28575</xdr:rowOff>
    </xdr:from>
    <xdr:to>
      <xdr:col>17</xdr:col>
      <xdr:colOff>228599</xdr:colOff>
      <xdr:row>46</xdr:row>
      <xdr:rowOff>171450</xdr:rowOff>
    </xdr:to>
    <xdr:sp macro="" textlink="">
      <xdr:nvSpPr>
        <xdr:cNvPr id="12" name="Seta: para a Direita 11">
          <a:extLst>
            <a:ext uri="{FF2B5EF4-FFF2-40B4-BE49-F238E27FC236}">
              <a16:creationId xmlns:a16="http://schemas.microsoft.com/office/drawing/2014/main" id="{74BDDBFF-8CCC-4E97-B129-A263F856C406}"/>
            </a:ext>
          </a:extLst>
        </xdr:cNvPr>
        <xdr:cNvSpPr/>
      </xdr:nvSpPr>
      <xdr:spPr>
        <a:xfrm>
          <a:off x="4981575" y="3314700"/>
          <a:ext cx="1924049" cy="142875"/>
        </a:xfrm>
        <a:prstGeom prst="righ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200024</xdr:colOff>
      <xdr:row>58</xdr:row>
      <xdr:rowOff>19050</xdr:rowOff>
    </xdr:from>
    <xdr:to>
      <xdr:col>10</xdr:col>
      <xdr:colOff>161924</xdr:colOff>
      <xdr:row>58</xdr:row>
      <xdr:rowOff>161925</xdr:rowOff>
    </xdr:to>
    <xdr:sp macro="" textlink="">
      <xdr:nvSpPr>
        <xdr:cNvPr id="13" name="Seta: para a Esquerda 12">
          <a:extLst>
            <a:ext uri="{FF2B5EF4-FFF2-40B4-BE49-F238E27FC236}">
              <a16:creationId xmlns:a16="http://schemas.microsoft.com/office/drawing/2014/main" id="{E82435D8-1724-4237-83AC-063496336ABE}"/>
            </a:ext>
          </a:extLst>
        </xdr:cNvPr>
        <xdr:cNvSpPr/>
      </xdr:nvSpPr>
      <xdr:spPr>
        <a:xfrm>
          <a:off x="2419349" y="8915400"/>
          <a:ext cx="1819275" cy="142875"/>
        </a:xfrm>
        <a:prstGeom prst="lef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161925</xdr:colOff>
      <xdr:row>58</xdr:row>
      <xdr:rowOff>28575</xdr:rowOff>
    </xdr:from>
    <xdr:to>
      <xdr:col>17</xdr:col>
      <xdr:colOff>228599</xdr:colOff>
      <xdr:row>58</xdr:row>
      <xdr:rowOff>171450</xdr:rowOff>
    </xdr:to>
    <xdr:sp macro="" textlink="">
      <xdr:nvSpPr>
        <xdr:cNvPr id="14" name="Seta: para a Direita 13">
          <a:extLst>
            <a:ext uri="{FF2B5EF4-FFF2-40B4-BE49-F238E27FC236}">
              <a16:creationId xmlns:a16="http://schemas.microsoft.com/office/drawing/2014/main" id="{FFB1A84F-DB2F-4031-9C6D-5984483D21B0}"/>
            </a:ext>
          </a:extLst>
        </xdr:cNvPr>
        <xdr:cNvSpPr/>
      </xdr:nvSpPr>
      <xdr:spPr>
        <a:xfrm>
          <a:off x="4981575" y="8924925"/>
          <a:ext cx="1924049" cy="142875"/>
        </a:xfrm>
        <a:prstGeom prst="righ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200024</xdr:colOff>
      <xdr:row>70</xdr:row>
      <xdr:rowOff>19050</xdr:rowOff>
    </xdr:from>
    <xdr:to>
      <xdr:col>10</xdr:col>
      <xdr:colOff>161924</xdr:colOff>
      <xdr:row>70</xdr:row>
      <xdr:rowOff>161925</xdr:rowOff>
    </xdr:to>
    <xdr:sp macro="" textlink="">
      <xdr:nvSpPr>
        <xdr:cNvPr id="15" name="Seta: para a Esquerda 14">
          <a:extLst>
            <a:ext uri="{FF2B5EF4-FFF2-40B4-BE49-F238E27FC236}">
              <a16:creationId xmlns:a16="http://schemas.microsoft.com/office/drawing/2014/main" id="{9AE916B6-D5D1-4CDD-A190-D4B15920F3DA}"/>
            </a:ext>
          </a:extLst>
        </xdr:cNvPr>
        <xdr:cNvSpPr/>
      </xdr:nvSpPr>
      <xdr:spPr>
        <a:xfrm>
          <a:off x="2419349" y="11229975"/>
          <a:ext cx="1819275" cy="142875"/>
        </a:xfrm>
        <a:prstGeom prst="lef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161925</xdr:colOff>
      <xdr:row>70</xdr:row>
      <xdr:rowOff>28575</xdr:rowOff>
    </xdr:from>
    <xdr:to>
      <xdr:col>17</xdr:col>
      <xdr:colOff>228599</xdr:colOff>
      <xdr:row>70</xdr:row>
      <xdr:rowOff>171450</xdr:rowOff>
    </xdr:to>
    <xdr:sp macro="" textlink="">
      <xdr:nvSpPr>
        <xdr:cNvPr id="16" name="Seta: para a Direita 15">
          <a:extLst>
            <a:ext uri="{FF2B5EF4-FFF2-40B4-BE49-F238E27FC236}">
              <a16:creationId xmlns:a16="http://schemas.microsoft.com/office/drawing/2014/main" id="{93669CC9-B4DF-4A7D-85CE-1F739CB3BBDE}"/>
            </a:ext>
          </a:extLst>
        </xdr:cNvPr>
        <xdr:cNvSpPr/>
      </xdr:nvSpPr>
      <xdr:spPr>
        <a:xfrm>
          <a:off x="4981575" y="11239500"/>
          <a:ext cx="1924049" cy="142875"/>
        </a:xfrm>
        <a:prstGeom prst="righ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200024</xdr:colOff>
      <xdr:row>82</xdr:row>
      <xdr:rowOff>19050</xdr:rowOff>
    </xdr:from>
    <xdr:to>
      <xdr:col>10</xdr:col>
      <xdr:colOff>161924</xdr:colOff>
      <xdr:row>82</xdr:row>
      <xdr:rowOff>161925</xdr:rowOff>
    </xdr:to>
    <xdr:sp macro="" textlink="">
      <xdr:nvSpPr>
        <xdr:cNvPr id="17" name="Seta: para a Esquerda 16">
          <a:extLst>
            <a:ext uri="{FF2B5EF4-FFF2-40B4-BE49-F238E27FC236}">
              <a16:creationId xmlns:a16="http://schemas.microsoft.com/office/drawing/2014/main" id="{5946C80B-A346-4282-8D23-C088E27DA47A}"/>
            </a:ext>
          </a:extLst>
        </xdr:cNvPr>
        <xdr:cNvSpPr/>
      </xdr:nvSpPr>
      <xdr:spPr>
        <a:xfrm>
          <a:off x="2419349" y="11229975"/>
          <a:ext cx="1819275" cy="142875"/>
        </a:xfrm>
        <a:prstGeom prst="lef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161925</xdr:colOff>
      <xdr:row>82</xdr:row>
      <xdr:rowOff>28575</xdr:rowOff>
    </xdr:from>
    <xdr:to>
      <xdr:col>17</xdr:col>
      <xdr:colOff>228599</xdr:colOff>
      <xdr:row>82</xdr:row>
      <xdr:rowOff>171450</xdr:rowOff>
    </xdr:to>
    <xdr:sp macro="" textlink="">
      <xdr:nvSpPr>
        <xdr:cNvPr id="18" name="Seta: para a Direita 17">
          <a:extLst>
            <a:ext uri="{FF2B5EF4-FFF2-40B4-BE49-F238E27FC236}">
              <a16:creationId xmlns:a16="http://schemas.microsoft.com/office/drawing/2014/main" id="{DA5A929E-3E90-47AE-8465-4B98CCA46A61}"/>
            </a:ext>
          </a:extLst>
        </xdr:cNvPr>
        <xdr:cNvSpPr/>
      </xdr:nvSpPr>
      <xdr:spPr>
        <a:xfrm>
          <a:off x="4981575" y="11239500"/>
          <a:ext cx="1924049" cy="142875"/>
        </a:xfrm>
        <a:prstGeom prst="righ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200024</xdr:colOff>
      <xdr:row>94</xdr:row>
      <xdr:rowOff>19050</xdr:rowOff>
    </xdr:from>
    <xdr:to>
      <xdr:col>10</xdr:col>
      <xdr:colOff>161924</xdr:colOff>
      <xdr:row>94</xdr:row>
      <xdr:rowOff>161925</xdr:rowOff>
    </xdr:to>
    <xdr:sp macro="" textlink="">
      <xdr:nvSpPr>
        <xdr:cNvPr id="19" name="Seta: para a Esquerda 18">
          <a:extLst>
            <a:ext uri="{FF2B5EF4-FFF2-40B4-BE49-F238E27FC236}">
              <a16:creationId xmlns:a16="http://schemas.microsoft.com/office/drawing/2014/main" id="{14D955DD-0A42-47FC-93D5-C497F41DB034}"/>
            </a:ext>
          </a:extLst>
        </xdr:cNvPr>
        <xdr:cNvSpPr/>
      </xdr:nvSpPr>
      <xdr:spPr>
        <a:xfrm>
          <a:off x="2419349" y="11229975"/>
          <a:ext cx="1819275" cy="142875"/>
        </a:xfrm>
        <a:prstGeom prst="lef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161925</xdr:colOff>
      <xdr:row>94</xdr:row>
      <xdr:rowOff>28575</xdr:rowOff>
    </xdr:from>
    <xdr:to>
      <xdr:col>17</xdr:col>
      <xdr:colOff>228599</xdr:colOff>
      <xdr:row>94</xdr:row>
      <xdr:rowOff>171450</xdr:rowOff>
    </xdr:to>
    <xdr:sp macro="" textlink="">
      <xdr:nvSpPr>
        <xdr:cNvPr id="20" name="Seta: para a Direita 19">
          <a:extLst>
            <a:ext uri="{FF2B5EF4-FFF2-40B4-BE49-F238E27FC236}">
              <a16:creationId xmlns:a16="http://schemas.microsoft.com/office/drawing/2014/main" id="{7CE052D7-45AF-4B67-AF13-7082DA27B49B}"/>
            </a:ext>
          </a:extLst>
        </xdr:cNvPr>
        <xdr:cNvSpPr/>
      </xdr:nvSpPr>
      <xdr:spPr>
        <a:xfrm>
          <a:off x="4981575" y="11239500"/>
          <a:ext cx="1924049" cy="142875"/>
        </a:xfrm>
        <a:prstGeom prst="righ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200024</xdr:colOff>
      <xdr:row>106</xdr:row>
      <xdr:rowOff>19050</xdr:rowOff>
    </xdr:from>
    <xdr:to>
      <xdr:col>10</xdr:col>
      <xdr:colOff>161924</xdr:colOff>
      <xdr:row>106</xdr:row>
      <xdr:rowOff>161925</xdr:rowOff>
    </xdr:to>
    <xdr:sp macro="" textlink="">
      <xdr:nvSpPr>
        <xdr:cNvPr id="21" name="Seta: para a Esquerda 20">
          <a:extLst>
            <a:ext uri="{FF2B5EF4-FFF2-40B4-BE49-F238E27FC236}">
              <a16:creationId xmlns:a16="http://schemas.microsoft.com/office/drawing/2014/main" id="{057082FA-B776-405D-9784-40CB112FC763}"/>
            </a:ext>
          </a:extLst>
        </xdr:cNvPr>
        <xdr:cNvSpPr/>
      </xdr:nvSpPr>
      <xdr:spPr>
        <a:xfrm>
          <a:off x="2419349" y="11229975"/>
          <a:ext cx="1819275" cy="142875"/>
        </a:xfrm>
        <a:prstGeom prst="lef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161925</xdr:colOff>
      <xdr:row>106</xdr:row>
      <xdr:rowOff>28575</xdr:rowOff>
    </xdr:from>
    <xdr:to>
      <xdr:col>17</xdr:col>
      <xdr:colOff>228599</xdr:colOff>
      <xdr:row>106</xdr:row>
      <xdr:rowOff>171450</xdr:rowOff>
    </xdr:to>
    <xdr:sp macro="" textlink="">
      <xdr:nvSpPr>
        <xdr:cNvPr id="22" name="Seta: para a Direita 21">
          <a:extLst>
            <a:ext uri="{FF2B5EF4-FFF2-40B4-BE49-F238E27FC236}">
              <a16:creationId xmlns:a16="http://schemas.microsoft.com/office/drawing/2014/main" id="{CC2780EB-C4C5-4041-BAAC-D69160DDF78E}"/>
            </a:ext>
          </a:extLst>
        </xdr:cNvPr>
        <xdr:cNvSpPr/>
      </xdr:nvSpPr>
      <xdr:spPr>
        <a:xfrm>
          <a:off x="4981575" y="11239500"/>
          <a:ext cx="1924049" cy="142875"/>
        </a:xfrm>
        <a:prstGeom prst="righ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200024</xdr:colOff>
      <xdr:row>118</xdr:row>
      <xdr:rowOff>19050</xdr:rowOff>
    </xdr:from>
    <xdr:to>
      <xdr:col>10</xdr:col>
      <xdr:colOff>161924</xdr:colOff>
      <xdr:row>118</xdr:row>
      <xdr:rowOff>161925</xdr:rowOff>
    </xdr:to>
    <xdr:sp macro="" textlink="">
      <xdr:nvSpPr>
        <xdr:cNvPr id="23" name="Seta: para a Esquerda 22">
          <a:extLst>
            <a:ext uri="{FF2B5EF4-FFF2-40B4-BE49-F238E27FC236}">
              <a16:creationId xmlns:a16="http://schemas.microsoft.com/office/drawing/2014/main" id="{75BB6874-47EA-4CF6-B450-DDB34BEB524F}"/>
            </a:ext>
          </a:extLst>
        </xdr:cNvPr>
        <xdr:cNvSpPr/>
      </xdr:nvSpPr>
      <xdr:spPr>
        <a:xfrm>
          <a:off x="2419349" y="11229975"/>
          <a:ext cx="1819275" cy="142875"/>
        </a:xfrm>
        <a:prstGeom prst="lef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161925</xdr:colOff>
      <xdr:row>118</xdr:row>
      <xdr:rowOff>28575</xdr:rowOff>
    </xdr:from>
    <xdr:to>
      <xdr:col>17</xdr:col>
      <xdr:colOff>228599</xdr:colOff>
      <xdr:row>118</xdr:row>
      <xdr:rowOff>171450</xdr:rowOff>
    </xdr:to>
    <xdr:sp macro="" textlink="">
      <xdr:nvSpPr>
        <xdr:cNvPr id="24" name="Seta: para a Direita 23">
          <a:extLst>
            <a:ext uri="{FF2B5EF4-FFF2-40B4-BE49-F238E27FC236}">
              <a16:creationId xmlns:a16="http://schemas.microsoft.com/office/drawing/2014/main" id="{F06672A5-9C72-4880-A0EB-560ADB155EC8}"/>
            </a:ext>
          </a:extLst>
        </xdr:cNvPr>
        <xdr:cNvSpPr/>
      </xdr:nvSpPr>
      <xdr:spPr>
        <a:xfrm>
          <a:off x="4981575" y="11239500"/>
          <a:ext cx="1924049" cy="142875"/>
        </a:xfrm>
        <a:prstGeom prst="righ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200024</xdr:colOff>
      <xdr:row>130</xdr:row>
      <xdr:rowOff>19050</xdr:rowOff>
    </xdr:from>
    <xdr:to>
      <xdr:col>10</xdr:col>
      <xdr:colOff>161924</xdr:colOff>
      <xdr:row>130</xdr:row>
      <xdr:rowOff>161925</xdr:rowOff>
    </xdr:to>
    <xdr:sp macro="" textlink="">
      <xdr:nvSpPr>
        <xdr:cNvPr id="25" name="Seta: para a Esquerda 24">
          <a:extLst>
            <a:ext uri="{FF2B5EF4-FFF2-40B4-BE49-F238E27FC236}">
              <a16:creationId xmlns:a16="http://schemas.microsoft.com/office/drawing/2014/main" id="{CEF96DF7-6E5E-4A75-AD1E-BA50EA916782}"/>
            </a:ext>
          </a:extLst>
        </xdr:cNvPr>
        <xdr:cNvSpPr/>
      </xdr:nvSpPr>
      <xdr:spPr>
        <a:xfrm>
          <a:off x="2419349" y="11229975"/>
          <a:ext cx="1819275" cy="142875"/>
        </a:xfrm>
        <a:prstGeom prst="lef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161925</xdr:colOff>
      <xdr:row>130</xdr:row>
      <xdr:rowOff>28575</xdr:rowOff>
    </xdr:from>
    <xdr:to>
      <xdr:col>17</xdr:col>
      <xdr:colOff>228599</xdr:colOff>
      <xdr:row>130</xdr:row>
      <xdr:rowOff>171450</xdr:rowOff>
    </xdr:to>
    <xdr:sp macro="" textlink="">
      <xdr:nvSpPr>
        <xdr:cNvPr id="26" name="Seta: para a Direita 25">
          <a:extLst>
            <a:ext uri="{FF2B5EF4-FFF2-40B4-BE49-F238E27FC236}">
              <a16:creationId xmlns:a16="http://schemas.microsoft.com/office/drawing/2014/main" id="{8FC35BEF-EF37-47E9-AD46-9ED6FD82A642}"/>
            </a:ext>
          </a:extLst>
        </xdr:cNvPr>
        <xdr:cNvSpPr/>
      </xdr:nvSpPr>
      <xdr:spPr>
        <a:xfrm>
          <a:off x="4981575" y="11239500"/>
          <a:ext cx="1924049" cy="142875"/>
        </a:xfrm>
        <a:prstGeom prst="righ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200024</xdr:colOff>
      <xdr:row>142</xdr:row>
      <xdr:rowOff>19050</xdr:rowOff>
    </xdr:from>
    <xdr:to>
      <xdr:col>10</xdr:col>
      <xdr:colOff>161924</xdr:colOff>
      <xdr:row>142</xdr:row>
      <xdr:rowOff>161925</xdr:rowOff>
    </xdr:to>
    <xdr:sp macro="" textlink="">
      <xdr:nvSpPr>
        <xdr:cNvPr id="27" name="Seta: para a Esquerda 26">
          <a:extLst>
            <a:ext uri="{FF2B5EF4-FFF2-40B4-BE49-F238E27FC236}">
              <a16:creationId xmlns:a16="http://schemas.microsoft.com/office/drawing/2014/main" id="{213D1DDD-4F74-474D-A47E-743871CC38FF}"/>
            </a:ext>
          </a:extLst>
        </xdr:cNvPr>
        <xdr:cNvSpPr/>
      </xdr:nvSpPr>
      <xdr:spPr>
        <a:xfrm>
          <a:off x="2419349" y="11229975"/>
          <a:ext cx="1819275" cy="142875"/>
        </a:xfrm>
        <a:prstGeom prst="lef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161925</xdr:colOff>
      <xdr:row>142</xdr:row>
      <xdr:rowOff>28575</xdr:rowOff>
    </xdr:from>
    <xdr:to>
      <xdr:col>17</xdr:col>
      <xdr:colOff>228599</xdr:colOff>
      <xdr:row>142</xdr:row>
      <xdr:rowOff>171450</xdr:rowOff>
    </xdr:to>
    <xdr:sp macro="" textlink="">
      <xdr:nvSpPr>
        <xdr:cNvPr id="28" name="Seta: para a Direita 27">
          <a:extLst>
            <a:ext uri="{FF2B5EF4-FFF2-40B4-BE49-F238E27FC236}">
              <a16:creationId xmlns:a16="http://schemas.microsoft.com/office/drawing/2014/main" id="{D639705D-674C-46DD-A9C6-CE6F7DCEA26D}"/>
            </a:ext>
          </a:extLst>
        </xdr:cNvPr>
        <xdr:cNvSpPr/>
      </xdr:nvSpPr>
      <xdr:spPr>
        <a:xfrm>
          <a:off x="4981575" y="11239500"/>
          <a:ext cx="1924049" cy="142875"/>
        </a:xfrm>
        <a:prstGeom prst="rightArrow">
          <a:avLst/>
        </a:prstGeom>
        <a:solidFill>
          <a:schemeClr val="bg1">
            <a:lumMod val="85000"/>
          </a:schemeClr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4</xdr:col>
      <xdr:colOff>600075</xdr:colOff>
      <xdr:row>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17A560-FD68-479D-9A97-18E86F6EF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190499</xdr:rowOff>
    </xdr:from>
    <xdr:to>
      <xdr:col>4</xdr:col>
      <xdr:colOff>600075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50B3CD-0F72-4F45-8483-1F0F53FCA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600074</xdr:colOff>
      <xdr:row>15</xdr:row>
      <xdr:rowOff>1</xdr:rowOff>
    </xdr:from>
    <xdr:to>
      <xdr:col>4</xdr:col>
      <xdr:colOff>609599</xdr:colOff>
      <xdr:row>21</xdr:row>
      <xdr:rowOff>171451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FD32D1-3451-4D04-8E0A-791F43EFC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590550</xdr:colOff>
      <xdr:row>21</xdr:row>
      <xdr:rowOff>180975</xdr:rowOff>
    </xdr:from>
    <xdr:to>
      <xdr:col>4</xdr:col>
      <xdr:colOff>600075</xdr:colOff>
      <xdr:row>28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369825-500F-48C1-BEDE-DBA40BC86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590550</xdr:colOff>
      <xdr:row>28</xdr:row>
      <xdr:rowOff>180976</xdr:rowOff>
    </xdr:from>
    <xdr:to>
      <xdr:col>4</xdr:col>
      <xdr:colOff>609599</xdr:colOff>
      <xdr:row>35</xdr:row>
      <xdr:rowOff>180976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CB0791D-C1DC-41F6-8840-9562FCC08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600075</xdr:colOff>
      <xdr:row>35</xdr:row>
      <xdr:rowOff>180975</xdr:rowOff>
    </xdr:from>
    <xdr:to>
      <xdr:col>5</xdr:col>
      <xdr:colOff>9525</xdr:colOff>
      <xdr:row>43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A5C9258-42E9-41D4-A586-CDBD05B97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581025</xdr:colOff>
      <xdr:row>43</xdr:row>
      <xdr:rowOff>19050</xdr:rowOff>
    </xdr:from>
    <xdr:to>
      <xdr:col>5</xdr:col>
      <xdr:colOff>9525</xdr:colOff>
      <xdr:row>50</xdr:row>
      <xdr:rowOff>28575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E32D78F-E005-477F-95F9-43338F2BA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50</xdr:row>
      <xdr:rowOff>38100</xdr:rowOff>
    </xdr:from>
    <xdr:to>
      <xdr:col>5</xdr:col>
      <xdr:colOff>9525</xdr:colOff>
      <xdr:row>57</xdr:row>
      <xdr:rowOff>47625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8B34957-E9F5-420F-8CA8-15DDF927C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581025</xdr:colOff>
      <xdr:row>57</xdr:row>
      <xdr:rowOff>47625</xdr:rowOff>
    </xdr:from>
    <xdr:to>
      <xdr:col>5</xdr:col>
      <xdr:colOff>19050</xdr:colOff>
      <xdr:row>64</xdr:row>
      <xdr:rowOff>28575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91E957C-1884-4EB3-8045-42243A665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600075</xdr:colOff>
      <xdr:row>0</xdr:row>
      <xdr:rowOff>180975</xdr:rowOff>
    </xdr:from>
    <xdr:to>
      <xdr:col>12</xdr:col>
      <xdr:colOff>0</xdr:colOff>
      <xdr:row>21</xdr:row>
      <xdr:rowOff>180975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DF9198D-D78E-4F56-B003-B03A50EF7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21</xdr:row>
      <xdr:rowOff>180975</xdr:rowOff>
    </xdr:from>
    <xdr:to>
      <xdr:col>12</xdr:col>
      <xdr:colOff>0</xdr:colOff>
      <xdr:row>43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6CF851F-0CE8-4891-95A3-F59DACED8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19050</xdr:colOff>
      <xdr:row>43</xdr:row>
      <xdr:rowOff>19049</xdr:rowOff>
    </xdr:from>
    <xdr:to>
      <xdr:col>12</xdr:col>
      <xdr:colOff>0</xdr:colOff>
      <xdr:row>64</xdr:row>
      <xdr:rowOff>28575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5997DCA-1981-4F49-923A-DF3BD4FFF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19050</xdr:colOff>
      <xdr:row>17</xdr:row>
      <xdr:rowOff>180974</xdr:rowOff>
    </xdr:from>
    <xdr:to>
      <xdr:col>19</xdr:col>
      <xdr:colOff>0</xdr:colOff>
      <xdr:row>46</xdr:row>
      <xdr:rowOff>190499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7D71A8A-1160-4F21-8B15-9490A8224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wey/Desktop/Arquivos/01%20PUCPR/01%20Escola%20Polit&#233;cnica/Modelagem%20para%20tomada%20de%20decis&#227;o/08%20unidade%2006/Exemplo%20-%203%20criterios%20-%203%20subcriterios%20-%204%20projetos%20-%20f&#243;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érios"/>
      <sheetName val="Subcritérios"/>
      <sheetName val="Projetos"/>
      <sheetName val="Consolidação"/>
      <sheetName val="Consolidação Dewey"/>
    </sheetNames>
    <sheetDataSet>
      <sheetData sheetId="0" refreshError="1"/>
      <sheetData sheetId="1" refreshError="1"/>
      <sheetData sheetId="2" refreshError="1">
        <row r="3">
          <cell r="B3" t="str">
            <v>Projeto  1</v>
          </cell>
        </row>
        <row r="4">
          <cell r="B4" t="str">
            <v>Projeto  2</v>
          </cell>
        </row>
        <row r="5">
          <cell r="B5" t="str">
            <v>Projeto  3</v>
          </cell>
        </row>
        <row r="6">
          <cell r="B6" t="str">
            <v>Projeto  4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F0FC-E37A-401B-AB93-D1449ACA8EF5}">
  <dimension ref="A2:AF25"/>
  <sheetViews>
    <sheetView workbookViewId="0">
      <selection activeCell="H28" sqref="H28"/>
    </sheetView>
  </sheetViews>
  <sheetFormatPr defaultColWidth="9.109375" defaultRowHeight="12" customHeight="1" x14ac:dyDescent="0.3"/>
  <cols>
    <col min="1" max="2" width="1.6640625" customWidth="1"/>
    <col min="3" max="4" width="7.6640625" style="1" customWidth="1"/>
    <col min="5" max="5" width="7.6640625" style="3" customWidth="1"/>
    <col min="6" max="6" width="2.6640625" style="3" customWidth="1"/>
    <col min="7" max="8" width="7.6640625" style="3" customWidth="1"/>
    <col min="9" max="9" width="2.6640625" style="3" customWidth="1"/>
    <col min="10" max="11" width="7.6640625" style="3" customWidth="1"/>
    <col min="12" max="12" width="2.6640625" style="3" customWidth="1"/>
    <col min="13" max="14" width="7.6640625" style="3" customWidth="1"/>
    <col min="15" max="15" width="2.6640625" style="3" customWidth="1"/>
    <col min="16" max="17" width="7.6640625" style="3" customWidth="1"/>
    <col min="18" max="18" width="2.6640625" style="3" customWidth="1"/>
    <col min="19" max="20" width="7.6640625" style="3" customWidth="1"/>
    <col min="21" max="21" width="2.6640625" style="3" customWidth="1"/>
    <col min="22" max="23" width="7.6640625" style="3" customWidth="1"/>
    <col min="24" max="24" width="2.6640625" style="3" customWidth="1"/>
    <col min="25" max="26" width="7.6640625" style="3" customWidth="1"/>
    <col min="27" max="27" width="2.6640625" style="3" customWidth="1"/>
    <col min="28" max="29" width="7.6640625" style="3" customWidth="1"/>
    <col min="30" max="30" width="2.6640625" style="3" customWidth="1"/>
    <col min="31" max="32" width="7.6640625" style="3" customWidth="1"/>
    <col min="33" max="16384" width="9.109375" style="3"/>
  </cols>
  <sheetData>
    <row r="2" spans="1:32" ht="12" customHeight="1" x14ac:dyDescent="0.2">
      <c r="A2" s="1" t="s">
        <v>65</v>
      </c>
      <c r="B2" s="1"/>
    </row>
    <row r="3" spans="1:32" ht="12" customHeight="1" x14ac:dyDescent="0.2">
      <c r="A3" s="1"/>
      <c r="B3" s="1" t="s">
        <v>72</v>
      </c>
    </row>
    <row r="4" spans="1:32" ht="12" customHeight="1" x14ac:dyDescent="0.2">
      <c r="A4" s="1"/>
      <c r="B4" s="1" t="s">
        <v>73</v>
      </c>
      <c r="S4" s="101" t="s">
        <v>71</v>
      </c>
      <c r="T4" s="102"/>
    </row>
    <row r="5" spans="1:32" ht="12" customHeight="1" x14ac:dyDescent="0.2">
      <c r="A5" s="1"/>
      <c r="B5" s="1" t="s">
        <v>74</v>
      </c>
      <c r="S5" s="103"/>
      <c r="T5" s="104"/>
      <c r="U5" s="94"/>
    </row>
    <row r="6" spans="1:32" ht="12" customHeight="1" x14ac:dyDescent="0.2">
      <c r="A6" s="1"/>
      <c r="B6" s="1" t="s">
        <v>75</v>
      </c>
    </row>
    <row r="7" spans="1:32" ht="12" customHeight="1" x14ac:dyDescent="0.2">
      <c r="A7" s="1"/>
      <c r="B7" s="1"/>
    </row>
    <row r="8" spans="1:32" ht="12" customHeight="1" x14ac:dyDescent="0.2">
      <c r="A8" s="1" t="s">
        <v>66</v>
      </c>
      <c r="B8" s="1"/>
    </row>
    <row r="9" spans="1:32" ht="12" customHeight="1" x14ac:dyDescent="0.2">
      <c r="A9" s="1"/>
      <c r="B9" s="1" t="s">
        <v>19</v>
      </c>
    </row>
    <row r="10" spans="1:32" ht="12" customHeight="1" x14ac:dyDescent="0.3">
      <c r="B10" s="1" t="s">
        <v>20</v>
      </c>
      <c r="J10" s="95" t="s">
        <v>19</v>
      </c>
      <c r="K10" s="96"/>
      <c r="L10" s="94"/>
      <c r="S10" s="99" t="s">
        <v>20</v>
      </c>
      <c r="T10" s="100"/>
      <c r="U10" s="94"/>
      <c r="AB10" s="97" t="s">
        <v>21</v>
      </c>
      <c r="AC10" s="98"/>
      <c r="AD10" s="94"/>
    </row>
    <row r="11" spans="1:32" ht="12" customHeight="1" x14ac:dyDescent="0.3">
      <c r="B11" s="1" t="s">
        <v>21</v>
      </c>
    </row>
    <row r="13" spans="1:32" ht="12" customHeight="1" x14ac:dyDescent="0.3">
      <c r="A13" s="1" t="s">
        <v>70</v>
      </c>
    </row>
    <row r="14" spans="1:32" ht="12" customHeight="1" x14ac:dyDescent="0.3">
      <c r="B14" s="1" t="s">
        <v>67</v>
      </c>
    </row>
    <row r="15" spans="1:32" ht="12" customHeight="1" x14ac:dyDescent="0.3">
      <c r="C15" s="1" t="s">
        <v>23</v>
      </c>
      <c r="G15" s="95" t="s">
        <v>23</v>
      </c>
      <c r="H15" s="96"/>
      <c r="I15" s="92"/>
      <c r="J15" s="95" t="s">
        <v>24</v>
      </c>
      <c r="K15" s="96"/>
      <c r="L15" s="94"/>
      <c r="M15" s="95" t="s">
        <v>25</v>
      </c>
      <c r="N15" s="96"/>
      <c r="O15" s="92"/>
      <c r="P15" s="99" t="s">
        <v>27</v>
      </c>
      <c r="Q15" s="100"/>
      <c r="R15" s="92"/>
      <c r="S15" s="99" t="s">
        <v>26</v>
      </c>
      <c r="T15" s="100"/>
      <c r="V15" s="99" t="s">
        <v>28</v>
      </c>
      <c r="W15" s="100"/>
      <c r="Y15" s="97" t="s">
        <v>29</v>
      </c>
      <c r="Z15" s="98"/>
      <c r="AB15" s="97" t="s">
        <v>30</v>
      </c>
      <c r="AC15" s="98"/>
      <c r="AE15" s="97" t="s">
        <v>31</v>
      </c>
      <c r="AF15" s="98"/>
    </row>
    <row r="16" spans="1:32" ht="12" customHeight="1" x14ac:dyDescent="0.3">
      <c r="C16" s="1" t="s">
        <v>24</v>
      </c>
    </row>
    <row r="17" spans="2:29" ht="12" customHeight="1" x14ac:dyDescent="0.3">
      <c r="C17" s="1" t="s">
        <v>25</v>
      </c>
    </row>
    <row r="18" spans="2:29" ht="12" customHeight="1" x14ac:dyDescent="0.3">
      <c r="B18" s="1" t="s">
        <v>68</v>
      </c>
    </row>
    <row r="19" spans="2:29" ht="12" customHeight="1" x14ac:dyDescent="0.3">
      <c r="C19" s="1" t="s">
        <v>26</v>
      </c>
      <c r="J19" s="133" t="s">
        <v>72</v>
      </c>
      <c r="K19" s="133"/>
      <c r="P19" s="133" t="s">
        <v>73</v>
      </c>
      <c r="Q19" s="133"/>
      <c r="V19" s="133" t="s">
        <v>74</v>
      </c>
      <c r="W19" s="133"/>
      <c r="AB19" s="133" t="s">
        <v>75</v>
      </c>
      <c r="AC19" s="133"/>
    </row>
    <row r="20" spans="2:29" ht="12" customHeight="1" x14ac:dyDescent="0.3">
      <c r="C20" s="1" t="s">
        <v>27</v>
      </c>
      <c r="J20" s="134"/>
      <c r="K20" s="134"/>
      <c r="P20" s="134"/>
      <c r="Q20" s="134"/>
      <c r="V20" s="134"/>
      <c r="W20" s="134"/>
      <c r="AB20" s="134"/>
      <c r="AC20" s="134"/>
    </row>
    <row r="21" spans="2:29" ht="12" customHeight="1" x14ac:dyDescent="0.3">
      <c r="C21" s="1" t="s">
        <v>28</v>
      </c>
    </row>
    <row r="22" spans="2:29" ht="12" customHeight="1" x14ac:dyDescent="0.3">
      <c r="B22" s="1" t="s">
        <v>69</v>
      </c>
    </row>
    <row r="23" spans="2:29" ht="12" customHeight="1" x14ac:dyDescent="0.3">
      <c r="C23" s="1" t="s">
        <v>29</v>
      </c>
    </row>
    <row r="24" spans="2:29" ht="12" customHeight="1" x14ac:dyDescent="0.3">
      <c r="C24" s="1" t="s">
        <v>30</v>
      </c>
    </row>
    <row r="25" spans="2:29" ht="12" customHeight="1" x14ac:dyDescent="0.3">
      <c r="C25" s="1" t="s">
        <v>31</v>
      </c>
    </row>
  </sheetData>
  <mergeCells count="17">
    <mergeCell ref="S4:T5"/>
    <mergeCell ref="V15:W15"/>
    <mergeCell ref="AB10:AC10"/>
    <mergeCell ref="Y15:Z15"/>
    <mergeCell ref="AB15:AC15"/>
    <mergeCell ref="S10:T10"/>
    <mergeCell ref="AE15:AF15"/>
    <mergeCell ref="G15:H15"/>
    <mergeCell ref="J15:K15"/>
    <mergeCell ref="M15:N15"/>
    <mergeCell ref="P15:Q15"/>
    <mergeCell ref="S15:T15"/>
    <mergeCell ref="J10:K10"/>
    <mergeCell ref="V19:W20"/>
    <mergeCell ref="AB19:AC20"/>
    <mergeCell ref="J19:K20"/>
    <mergeCell ref="P19:Q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C669-747E-4126-84A8-4B3139AF21CE}">
  <dimension ref="A3:W151"/>
  <sheetViews>
    <sheetView tabSelected="1" topLeftCell="A22" zoomScale="85" zoomScaleNormal="85" workbookViewId="0">
      <selection activeCell="Y14" sqref="Y14"/>
    </sheetView>
  </sheetViews>
  <sheetFormatPr defaultRowHeight="14.4" x14ac:dyDescent="0.3"/>
  <cols>
    <col min="1" max="1" width="1.6640625" customWidth="1"/>
    <col min="2" max="2" width="4.6640625" style="1" customWidth="1"/>
    <col min="3" max="3" width="15.6640625" style="1" customWidth="1"/>
    <col min="4" max="20" width="5.5546875" style="1" customWidth="1"/>
    <col min="21" max="21" width="15.6640625" style="1" customWidth="1"/>
    <col min="22" max="22" width="4.6640625" style="85" customWidth="1"/>
    <col min="23" max="23" width="1.6640625" style="85" customWidth="1"/>
  </cols>
  <sheetData>
    <row r="3" spans="1:23" ht="15" thickBot="1" x14ac:dyDescent="0.35">
      <c r="A3" s="86"/>
      <c r="B3" s="87"/>
      <c r="C3" s="88"/>
      <c r="D3" s="87"/>
      <c r="E3" s="87"/>
      <c r="F3" s="87"/>
      <c r="G3" s="87"/>
      <c r="H3" s="87"/>
      <c r="I3" s="87"/>
      <c r="J3" s="87"/>
      <c r="K3" s="87"/>
      <c r="L3" s="88"/>
      <c r="M3" s="87"/>
      <c r="N3" s="87"/>
      <c r="O3" s="87"/>
      <c r="P3" s="87"/>
      <c r="Q3" s="87"/>
      <c r="R3" s="87"/>
      <c r="S3" s="87"/>
      <c r="T3" s="87"/>
      <c r="U3" s="88"/>
      <c r="V3" s="89"/>
      <c r="W3" s="89"/>
    </row>
    <row r="4" spans="1:23" ht="15.6" x14ac:dyDescent="0.3">
      <c r="A4" s="86"/>
      <c r="B4" s="78"/>
      <c r="C4" s="105" t="s">
        <v>32</v>
      </c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79"/>
      <c r="W4" s="90"/>
    </row>
    <row r="5" spans="1:23" x14ac:dyDescent="0.3">
      <c r="A5" s="86"/>
      <c r="B5" s="80"/>
      <c r="C5" s="106" t="s">
        <v>33</v>
      </c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81"/>
      <c r="W5" s="90"/>
    </row>
    <row r="6" spans="1:23" x14ac:dyDescent="0.3">
      <c r="A6" s="86"/>
      <c r="B6" s="80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81"/>
      <c r="W6" s="90"/>
    </row>
    <row r="7" spans="1:23" x14ac:dyDescent="0.3">
      <c r="A7" s="86"/>
      <c r="B7" s="80"/>
      <c r="C7" s="3"/>
      <c r="D7" s="107" t="s">
        <v>34</v>
      </c>
      <c r="E7" s="107"/>
      <c r="F7" s="107"/>
      <c r="G7" s="107"/>
      <c r="H7" s="107"/>
      <c r="I7" s="107"/>
      <c r="J7" s="107"/>
      <c r="K7" s="107"/>
      <c r="L7" s="3" t="s">
        <v>35</v>
      </c>
      <c r="M7" s="108" t="s">
        <v>34</v>
      </c>
      <c r="N7" s="108"/>
      <c r="O7" s="108"/>
      <c r="P7" s="108"/>
      <c r="Q7" s="108"/>
      <c r="R7" s="108"/>
      <c r="S7" s="108"/>
      <c r="T7" s="108"/>
      <c r="U7" s="3"/>
      <c r="V7" s="81"/>
      <c r="W7" s="90"/>
    </row>
    <row r="8" spans="1:23" x14ac:dyDescent="0.3">
      <c r="A8" s="86"/>
      <c r="B8" s="80"/>
      <c r="C8" s="3" t="s">
        <v>19</v>
      </c>
      <c r="D8" s="3"/>
      <c r="E8" s="3"/>
      <c r="F8" s="3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 t="s">
        <v>20</v>
      </c>
      <c r="V8" s="93">
        <f>D8*9+E8*8+F8*7+G8*6+H8*5+I8*4+J8*3+K8*2+L8*1 +M8*1/2+N8*1/3+O8*1/4+P8*1/5+Q8*1/6+R8*1/7+S8*1/8+T8*1/9</f>
        <v>7</v>
      </c>
      <c r="W8" s="90"/>
    </row>
    <row r="9" spans="1:23" x14ac:dyDescent="0.3">
      <c r="A9" s="86"/>
      <c r="B9" s="80"/>
      <c r="C9" s="3" t="s">
        <v>19</v>
      </c>
      <c r="D9" s="3"/>
      <c r="E9" s="3"/>
      <c r="F9" s="3"/>
      <c r="G9" s="3"/>
      <c r="H9" s="3"/>
      <c r="I9" s="3"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 t="s">
        <v>21</v>
      </c>
      <c r="V9" s="93">
        <f t="shared" ref="V9:V10" si="0">D9*9+E9*8+F9*7+G9*6+H9*5+I9*4+J9*3+K9*2+L9*1 +M9*1/2+N9*1/3+O9*1/4+P9*1/5+Q9*1/6+R9*1/7+S9*1/8+T9*1/9</f>
        <v>4</v>
      </c>
      <c r="W9" s="90"/>
    </row>
    <row r="10" spans="1:23" x14ac:dyDescent="0.3">
      <c r="A10" s="86"/>
      <c r="B10" s="80"/>
      <c r="C10" s="3" t="s">
        <v>20</v>
      </c>
      <c r="D10" s="3"/>
      <c r="E10" s="3"/>
      <c r="F10" s="3"/>
      <c r="G10" s="3"/>
      <c r="H10" s="3"/>
      <c r="I10" s="3"/>
      <c r="J10" s="3"/>
      <c r="K10" s="3"/>
      <c r="L10" s="3"/>
      <c r="M10" s="3">
        <v>1</v>
      </c>
      <c r="N10" s="3"/>
      <c r="O10" s="3"/>
      <c r="P10" s="3"/>
      <c r="Q10" s="3"/>
      <c r="R10" s="3"/>
      <c r="S10" s="3"/>
      <c r="T10" s="3"/>
      <c r="U10" s="3" t="s">
        <v>21</v>
      </c>
      <c r="V10" s="93">
        <f t="shared" si="0"/>
        <v>0.5</v>
      </c>
      <c r="W10" s="90"/>
    </row>
    <row r="11" spans="1:23" ht="15" thickBot="1" x14ac:dyDescent="0.35">
      <c r="A11" s="86"/>
      <c r="B11" s="82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4"/>
      <c r="W11" s="90"/>
    </row>
    <row r="12" spans="1:23" x14ac:dyDescent="0.3">
      <c r="A12" s="86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90"/>
      <c r="W12" s="90"/>
    </row>
    <row r="14" spans="1:23" ht="15" thickBot="1" x14ac:dyDescent="0.35">
      <c r="A14" s="86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90"/>
      <c r="W14" s="90"/>
    </row>
    <row r="15" spans="1:23" ht="15.6" x14ac:dyDescent="0.3">
      <c r="A15" s="86"/>
      <c r="B15" s="78"/>
      <c r="C15" s="105" t="s">
        <v>36</v>
      </c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79"/>
      <c r="W15" s="90"/>
    </row>
    <row r="16" spans="1:23" x14ac:dyDescent="0.3">
      <c r="A16" s="86"/>
      <c r="B16" s="80"/>
      <c r="C16" s="106" t="s">
        <v>37</v>
      </c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81"/>
      <c r="W16" s="90"/>
    </row>
    <row r="17" spans="1:23" x14ac:dyDescent="0.3">
      <c r="A17" s="86"/>
      <c r="B17" s="80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81"/>
      <c r="W17" s="90"/>
    </row>
    <row r="18" spans="1:23" x14ac:dyDescent="0.3">
      <c r="A18" s="86"/>
      <c r="B18" s="80"/>
      <c r="C18" s="3"/>
      <c r="D18" s="107" t="s">
        <v>34</v>
      </c>
      <c r="E18" s="107"/>
      <c r="F18" s="107"/>
      <c r="G18" s="107"/>
      <c r="H18" s="107"/>
      <c r="I18" s="107"/>
      <c r="J18" s="107"/>
      <c r="K18" s="107"/>
      <c r="L18" s="3" t="s">
        <v>35</v>
      </c>
      <c r="M18" s="108" t="s">
        <v>34</v>
      </c>
      <c r="N18" s="108"/>
      <c r="O18" s="108"/>
      <c r="P18" s="108"/>
      <c r="Q18" s="108"/>
      <c r="R18" s="108"/>
      <c r="S18" s="108"/>
      <c r="T18" s="108"/>
      <c r="U18" s="3"/>
      <c r="V18" s="81"/>
      <c r="W18" s="90"/>
    </row>
    <row r="19" spans="1:23" x14ac:dyDescent="0.3">
      <c r="A19" s="86"/>
      <c r="B19" s="80"/>
      <c r="C19" s="3" t="s">
        <v>23</v>
      </c>
      <c r="D19" s="3"/>
      <c r="E19" s="3"/>
      <c r="F19" s="3"/>
      <c r="G19" s="3"/>
      <c r="H19" s="3"/>
      <c r="I19" s="3">
        <v>1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 t="s">
        <v>24</v>
      </c>
      <c r="V19" s="93">
        <f>D19*9+E19*8+F19*7+G19*6+H19*5+I19*4+J19*3+K19*2+L19*1 +M19*1/2+N19*1/3+O19*1/4+P19*1/5+Q19*1/6+R19*1/7+S19*1/8+T19*1/9</f>
        <v>4</v>
      </c>
      <c r="W19" s="90"/>
    </row>
    <row r="20" spans="1:23" x14ac:dyDescent="0.3">
      <c r="A20" s="86"/>
      <c r="B20" s="80"/>
      <c r="C20" s="3" t="s">
        <v>23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>
        <v>1</v>
      </c>
      <c r="R20" s="3"/>
      <c r="S20" s="3"/>
      <c r="T20" s="3"/>
      <c r="U20" s="3" t="s">
        <v>25</v>
      </c>
      <c r="V20" s="93">
        <f t="shared" ref="V20:V21" si="1">D20*9+E20*8+F20*7+G20*6+H20*5+I20*4+J20*3+K20*2+L20*1 +M20*1/2+N20*1/3+O20*1/4+P20*1/5+Q20*1/6+R20*1/7+S20*1/8+T20*1/9</f>
        <v>0.16666666666666666</v>
      </c>
      <c r="W20" s="90"/>
    </row>
    <row r="21" spans="1:23" x14ac:dyDescent="0.3">
      <c r="A21" s="86"/>
      <c r="B21" s="80"/>
      <c r="C21" s="3" t="s">
        <v>24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 t="s">
        <v>25</v>
      </c>
      <c r="V21" s="93">
        <f t="shared" si="1"/>
        <v>0.33333333333333331</v>
      </c>
      <c r="W21" s="90"/>
    </row>
    <row r="22" spans="1:23" ht="15" thickBot="1" x14ac:dyDescent="0.35">
      <c r="A22" s="86"/>
      <c r="B22" s="82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4"/>
      <c r="W22" s="90"/>
    </row>
    <row r="23" spans="1:23" ht="15" thickBot="1" x14ac:dyDescent="0.35">
      <c r="A23" s="86"/>
      <c r="W23" s="90"/>
    </row>
    <row r="24" spans="1:23" ht="15.6" x14ac:dyDescent="0.3">
      <c r="A24" s="86"/>
      <c r="B24" s="78"/>
      <c r="C24" s="105" t="s">
        <v>38</v>
      </c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79"/>
      <c r="W24" s="90"/>
    </row>
    <row r="25" spans="1:23" x14ac:dyDescent="0.3">
      <c r="A25" s="86"/>
      <c r="B25" s="80"/>
      <c r="C25" s="106" t="s">
        <v>40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81"/>
      <c r="W25" s="90"/>
    </row>
    <row r="26" spans="1:23" x14ac:dyDescent="0.3">
      <c r="A26" s="86"/>
      <c r="B26" s="80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81"/>
      <c r="W26" s="90"/>
    </row>
    <row r="27" spans="1:23" x14ac:dyDescent="0.3">
      <c r="A27" s="86"/>
      <c r="B27" s="80"/>
      <c r="C27" s="3"/>
      <c r="D27" s="107" t="s">
        <v>34</v>
      </c>
      <c r="E27" s="107"/>
      <c r="F27" s="107"/>
      <c r="G27" s="107"/>
      <c r="H27" s="107"/>
      <c r="I27" s="107"/>
      <c r="J27" s="107"/>
      <c r="K27" s="107"/>
      <c r="L27" s="3" t="s">
        <v>35</v>
      </c>
      <c r="M27" s="108" t="s">
        <v>34</v>
      </c>
      <c r="N27" s="108"/>
      <c r="O27" s="108"/>
      <c r="P27" s="108"/>
      <c r="Q27" s="108"/>
      <c r="R27" s="108"/>
      <c r="S27" s="108"/>
      <c r="T27" s="108"/>
      <c r="U27" s="3"/>
      <c r="V27" s="81"/>
      <c r="W27" s="90"/>
    </row>
    <row r="28" spans="1:23" x14ac:dyDescent="0.3">
      <c r="A28" s="86"/>
      <c r="B28" s="80"/>
      <c r="C28" s="3" t="s">
        <v>26</v>
      </c>
      <c r="D28" s="3"/>
      <c r="E28" s="3"/>
      <c r="F28" s="3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 t="s">
        <v>42</v>
      </c>
      <c r="V28" s="93">
        <f>D28*9+E28*8+F28*7+G28*6+H28*5+I28*4+J28*3+K28*2+L28*1 +M28*1/2+N28*1/3+O28*1/4+P28*1/5+Q28*1/6+R28*1/7+S28*1/8+T28*1/9</f>
        <v>7</v>
      </c>
      <c r="W28" s="90"/>
    </row>
    <row r="29" spans="1:23" x14ac:dyDescent="0.3">
      <c r="A29" s="86"/>
      <c r="B29" s="80"/>
      <c r="C29" s="3" t="s">
        <v>26</v>
      </c>
      <c r="D29" s="3"/>
      <c r="E29" s="3"/>
      <c r="F29" s="3"/>
      <c r="G29" s="3"/>
      <c r="H29" s="3"/>
      <c r="I29" s="3"/>
      <c r="J29" s="3"/>
      <c r="K29" s="3"/>
      <c r="L29" s="3"/>
      <c r="M29" s="3">
        <v>1</v>
      </c>
      <c r="N29" s="3"/>
      <c r="O29" s="3"/>
      <c r="P29" s="3"/>
      <c r="Q29" s="3"/>
      <c r="R29" s="3"/>
      <c r="S29" s="3"/>
      <c r="T29" s="3"/>
      <c r="U29" s="3" t="s">
        <v>28</v>
      </c>
      <c r="V29" s="93">
        <f t="shared" ref="V29:V30" si="2">D29*9+E29*8+F29*7+G29*6+H29*5+I29*4+J29*3+K29*2+L29*1 +M29*1/2+N29*1/3+O29*1/4+P29*1/5+Q29*1/6+R29*1/7+S29*1/8+T29*1/9</f>
        <v>0.5</v>
      </c>
      <c r="W29" s="90"/>
    </row>
    <row r="30" spans="1:23" x14ac:dyDescent="0.3">
      <c r="A30" s="86"/>
      <c r="B30" s="80"/>
      <c r="C30" s="3" t="s">
        <v>42</v>
      </c>
      <c r="D30" s="3"/>
      <c r="E30" s="3"/>
      <c r="F30" s="3"/>
      <c r="G30" s="3"/>
      <c r="H30" s="3"/>
      <c r="I30" s="3"/>
      <c r="J30" s="3"/>
      <c r="K30" s="3"/>
      <c r="L30" s="3">
        <v>1</v>
      </c>
      <c r="M30" s="3"/>
      <c r="N30" s="3"/>
      <c r="O30" s="3"/>
      <c r="P30" s="3"/>
      <c r="Q30" s="3"/>
      <c r="R30" s="3"/>
      <c r="S30" s="3"/>
      <c r="T30" s="3"/>
      <c r="U30" s="3" t="s">
        <v>28</v>
      </c>
      <c r="V30" s="93">
        <f t="shared" si="2"/>
        <v>1</v>
      </c>
      <c r="W30" s="90"/>
    </row>
    <row r="31" spans="1:23" ht="15" thickBot="1" x14ac:dyDescent="0.35">
      <c r="A31" s="86"/>
      <c r="B31" s="82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4"/>
      <c r="W31" s="90"/>
    </row>
    <row r="32" spans="1:23" ht="15" thickBot="1" x14ac:dyDescent="0.35">
      <c r="A32" s="86"/>
      <c r="W32" s="90"/>
    </row>
    <row r="33" spans="1:23" ht="15.6" x14ac:dyDescent="0.3">
      <c r="A33" s="86"/>
      <c r="B33" s="78"/>
      <c r="C33" s="105" t="s">
        <v>39</v>
      </c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79"/>
      <c r="W33" s="90"/>
    </row>
    <row r="34" spans="1:23" x14ac:dyDescent="0.3">
      <c r="A34" s="86"/>
      <c r="B34" s="80"/>
      <c r="C34" s="106" t="s">
        <v>41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81"/>
      <c r="W34" s="90"/>
    </row>
    <row r="35" spans="1:23" x14ac:dyDescent="0.3">
      <c r="A35" s="86"/>
      <c r="B35" s="80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81"/>
      <c r="W35" s="90"/>
    </row>
    <row r="36" spans="1:23" x14ac:dyDescent="0.3">
      <c r="A36" s="86"/>
      <c r="B36" s="80"/>
      <c r="C36" s="3"/>
      <c r="D36" s="107" t="s">
        <v>34</v>
      </c>
      <c r="E36" s="107"/>
      <c r="F36" s="107"/>
      <c r="G36" s="107"/>
      <c r="H36" s="107"/>
      <c r="I36" s="107"/>
      <c r="J36" s="107"/>
      <c r="K36" s="107"/>
      <c r="L36" s="3" t="s">
        <v>35</v>
      </c>
      <c r="M36" s="108" t="s">
        <v>34</v>
      </c>
      <c r="N36" s="108"/>
      <c r="O36" s="108"/>
      <c r="P36" s="108"/>
      <c r="Q36" s="108"/>
      <c r="R36" s="108"/>
      <c r="S36" s="108"/>
      <c r="T36" s="108"/>
      <c r="U36" s="3"/>
      <c r="V36" s="81"/>
      <c r="W36" s="90"/>
    </row>
    <row r="37" spans="1:23" x14ac:dyDescent="0.3">
      <c r="A37" s="86"/>
      <c r="B37" s="80"/>
      <c r="C37" s="3" t="s">
        <v>29</v>
      </c>
      <c r="D37" s="3"/>
      <c r="E37" s="3"/>
      <c r="F37" s="3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 t="s">
        <v>30</v>
      </c>
      <c r="V37" s="93">
        <f>D37*9+E37*8+F37*7+G37*6+H37*5+I37*4+J37*3+K37*2+L37*1 +M37*1/2+N37*1/3+O37*1/4+P37*1/5+Q37*1/6+R37*1/7+S37*1/8+T37*1/9</f>
        <v>7</v>
      </c>
      <c r="W37" s="90"/>
    </row>
    <row r="38" spans="1:23" x14ac:dyDescent="0.3">
      <c r="A38" s="86"/>
      <c r="B38" s="80"/>
      <c r="C38" s="3" t="s">
        <v>29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>
        <v>1</v>
      </c>
      <c r="R38" s="3"/>
      <c r="S38" s="3"/>
      <c r="T38" s="3"/>
      <c r="U38" s="3" t="s">
        <v>31</v>
      </c>
      <c r="V38" s="93">
        <f t="shared" ref="V38:V39" si="3">D38*9+E38*8+F38*7+G38*6+H38*5+I38*4+J38*3+K38*2+L38*1 +M38*1/2+N38*1/3+O38*1/4+P38*1/5+Q38*1/6+R38*1/7+S38*1/8+T38*1/9</f>
        <v>0.16666666666666666</v>
      </c>
      <c r="W38" s="90"/>
    </row>
    <row r="39" spans="1:23" x14ac:dyDescent="0.3">
      <c r="A39" s="86"/>
      <c r="B39" s="80"/>
      <c r="C39" s="3" t="s">
        <v>30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 t="s">
        <v>31</v>
      </c>
      <c r="V39" s="93">
        <f t="shared" si="3"/>
        <v>0.2</v>
      </c>
      <c r="W39" s="90"/>
    </row>
    <row r="40" spans="1:23" ht="15" thickBot="1" x14ac:dyDescent="0.35">
      <c r="A40" s="86"/>
      <c r="B40" s="82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4"/>
      <c r="W40" s="90"/>
    </row>
    <row r="41" spans="1:23" x14ac:dyDescent="0.3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90"/>
      <c r="W41" s="90"/>
    </row>
    <row r="43" spans="1:23" ht="15" thickBot="1" x14ac:dyDescent="0.35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90"/>
      <c r="W43" s="90"/>
    </row>
    <row r="44" spans="1:23" ht="15.6" x14ac:dyDescent="0.3">
      <c r="A44" s="86"/>
      <c r="B44" s="78"/>
      <c r="C44" s="105" t="s">
        <v>47</v>
      </c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79"/>
      <c r="W44" s="90"/>
    </row>
    <row r="45" spans="1:23" x14ac:dyDescent="0.3">
      <c r="A45" s="86"/>
      <c r="B45" s="80"/>
      <c r="C45" s="106" t="s">
        <v>48</v>
      </c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81"/>
      <c r="W45" s="90"/>
    </row>
    <row r="46" spans="1:23" x14ac:dyDescent="0.3">
      <c r="A46" s="86"/>
      <c r="B46" s="80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81"/>
      <c r="W46" s="90"/>
    </row>
    <row r="47" spans="1:23" x14ac:dyDescent="0.3">
      <c r="A47" s="86"/>
      <c r="B47" s="80"/>
      <c r="C47" s="3"/>
      <c r="D47" s="107" t="s">
        <v>34</v>
      </c>
      <c r="E47" s="107"/>
      <c r="F47" s="107"/>
      <c r="G47" s="107"/>
      <c r="H47" s="107"/>
      <c r="I47" s="107"/>
      <c r="J47" s="107"/>
      <c r="K47" s="107"/>
      <c r="L47" s="3" t="s">
        <v>35</v>
      </c>
      <c r="M47" s="108" t="s">
        <v>34</v>
      </c>
      <c r="N47" s="108"/>
      <c r="O47" s="108"/>
      <c r="P47" s="108"/>
      <c r="Q47" s="108"/>
      <c r="R47" s="108"/>
      <c r="S47" s="108"/>
      <c r="T47" s="108"/>
      <c r="U47" s="3"/>
      <c r="V47" s="81"/>
      <c r="W47" s="90"/>
    </row>
    <row r="48" spans="1:23" x14ac:dyDescent="0.3">
      <c r="A48" s="86"/>
      <c r="B48" s="80"/>
      <c r="C48" s="3" t="s">
        <v>43</v>
      </c>
      <c r="D48" s="3"/>
      <c r="E48" s="3"/>
      <c r="F48" s="3"/>
      <c r="G48" s="3"/>
      <c r="H48" s="3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 t="s">
        <v>44</v>
      </c>
      <c r="V48" s="93">
        <f>D48*9+E48*8+F48*7+G48*6+H48*5+I48*4+J48*3+K48*2+L48*1 +M48*1/2+N48*1/3+O48*1/4+P48*1/5+Q48*1/6+R48*1/7+S48*1/8+T48*1/9</f>
        <v>5</v>
      </c>
      <c r="W48" s="90"/>
    </row>
    <row r="49" spans="1:23" x14ac:dyDescent="0.3">
      <c r="A49" s="86"/>
      <c r="B49" s="80"/>
      <c r="C49" s="3" t="s">
        <v>43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v>1</v>
      </c>
      <c r="Q49" s="3"/>
      <c r="R49" s="3"/>
      <c r="S49" s="3"/>
      <c r="T49" s="3"/>
      <c r="U49" s="3" t="s">
        <v>45</v>
      </c>
      <c r="V49" s="93">
        <f t="shared" ref="V49:V53" si="4">D49*9+E49*8+F49*7+G49*6+H49*5+I49*4+J49*3+K49*2+L49*1 +M49*1/2+N49*1/3+O49*1/4+P49*1/5+Q49*1/6+R49*1/7+S49*1/8+T49*1/9</f>
        <v>0.2</v>
      </c>
      <c r="W49" s="90"/>
    </row>
    <row r="50" spans="1:23" x14ac:dyDescent="0.3">
      <c r="A50" s="86"/>
      <c r="B50" s="80"/>
      <c r="C50" s="3" t="s">
        <v>43</v>
      </c>
      <c r="D50" s="3"/>
      <c r="E50" s="3"/>
      <c r="F50" s="3"/>
      <c r="G50" s="3"/>
      <c r="H50" s="3"/>
      <c r="I50" s="3"/>
      <c r="J50" s="3"/>
      <c r="K50" s="3"/>
      <c r="L50" s="3"/>
      <c r="M50" s="3">
        <v>1</v>
      </c>
      <c r="N50" s="3"/>
      <c r="O50" s="3"/>
      <c r="P50" s="3"/>
      <c r="Q50" s="3"/>
      <c r="R50" s="3"/>
      <c r="S50" s="3"/>
      <c r="T50" s="3"/>
      <c r="U50" s="3" t="s">
        <v>46</v>
      </c>
      <c r="V50" s="93">
        <f t="shared" si="4"/>
        <v>0.5</v>
      </c>
      <c r="W50" s="90"/>
    </row>
    <row r="51" spans="1:23" x14ac:dyDescent="0.3">
      <c r="A51" s="86"/>
      <c r="B51" s="80"/>
      <c r="C51" s="3" t="s">
        <v>44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 t="s">
        <v>45</v>
      </c>
      <c r="V51" s="93">
        <f t="shared" si="4"/>
        <v>0.33333333333333331</v>
      </c>
      <c r="W51" s="90"/>
    </row>
    <row r="52" spans="1:23" x14ac:dyDescent="0.3">
      <c r="A52" s="86"/>
      <c r="B52" s="80"/>
      <c r="C52" s="3" t="s">
        <v>44</v>
      </c>
      <c r="D52" s="3"/>
      <c r="E52" s="3"/>
      <c r="F52" s="3"/>
      <c r="G52" s="3"/>
      <c r="H52" s="3"/>
      <c r="I52" s="3">
        <v>1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 t="s">
        <v>46</v>
      </c>
      <c r="V52" s="93">
        <f t="shared" si="4"/>
        <v>4</v>
      </c>
      <c r="W52" s="90"/>
    </row>
    <row r="53" spans="1:23" x14ac:dyDescent="0.3">
      <c r="A53" s="86"/>
      <c r="B53" s="80"/>
      <c r="C53" s="3" t="s">
        <v>45</v>
      </c>
      <c r="D53" s="3"/>
      <c r="E53" s="3"/>
      <c r="F53" s="3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 t="s">
        <v>46</v>
      </c>
      <c r="V53" s="93">
        <f t="shared" si="4"/>
        <v>7</v>
      </c>
      <c r="W53" s="90"/>
    </row>
    <row r="54" spans="1:23" ht="15" thickBot="1" x14ac:dyDescent="0.35">
      <c r="A54" s="86"/>
      <c r="B54" s="82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4"/>
      <c r="W54" s="90"/>
    </row>
    <row r="55" spans="1:23" ht="15" thickBot="1" x14ac:dyDescent="0.35">
      <c r="A55" s="86"/>
      <c r="W55" s="90"/>
    </row>
    <row r="56" spans="1:23" ht="15.6" x14ac:dyDescent="0.3">
      <c r="A56" s="86"/>
      <c r="B56" s="78"/>
      <c r="C56" s="105" t="s">
        <v>49</v>
      </c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79"/>
      <c r="W56" s="90"/>
    </row>
    <row r="57" spans="1:23" x14ac:dyDescent="0.3">
      <c r="A57" s="86"/>
      <c r="B57" s="80"/>
      <c r="C57" s="106" t="s">
        <v>50</v>
      </c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81"/>
      <c r="W57" s="90"/>
    </row>
    <row r="58" spans="1:23" x14ac:dyDescent="0.3">
      <c r="A58" s="86"/>
      <c r="B58" s="80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81"/>
      <c r="W58" s="90"/>
    </row>
    <row r="59" spans="1:23" x14ac:dyDescent="0.3">
      <c r="A59" s="86"/>
      <c r="B59" s="80"/>
      <c r="C59" s="3"/>
      <c r="D59" s="107" t="s">
        <v>34</v>
      </c>
      <c r="E59" s="107"/>
      <c r="F59" s="107"/>
      <c r="G59" s="107"/>
      <c r="H59" s="107"/>
      <c r="I59" s="107"/>
      <c r="J59" s="107"/>
      <c r="K59" s="107"/>
      <c r="L59" s="3" t="s">
        <v>35</v>
      </c>
      <c r="M59" s="108" t="s">
        <v>34</v>
      </c>
      <c r="N59" s="108"/>
      <c r="O59" s="108"/>
      <c r="P59" s="108"/>
      <c r="Q59" s="108"/>
      <c r="R59" s="108"/>
      <c r="S59" s="108"/>
      <c r="T59" s="108"/>
      <c r="U59" s="3"/>
      <c r="V59" s="81"/>
      <c r="W59" s="90"/>
    </row>
    <row r="60" spans="1:23" x14ac:dyDescent="0.3">
      <c r="A60" s="86"/>
      <c r="B60" s="80"/>
      <c r="C60" s="3" t="s">
        <v>43</v>
      </c>
      <c r="D60" s="3"/>
      <c r="E60" s="3"/>
      <c r="F60" s="3"/>
      <c r="G60" s="3"/>
      <c r="H60" s="3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 t="s">
        <v>44</v>
      </c>
      <c r="V60" s="93">
        <f>D60*9+E60*8+F60*7+G60*6+H60*5+I60*4+J60*3+K60*2+L60*1 +M60*1/2+N60*1/3+O60*1/4+P60*1/5+Q60*1/6+R60*1/7+S60*1/8+T60*1/9</f>
        <v>5</v>
      </c>
      <c r="W60" s="90"/>
    </row>
    <row r="61" spans="1:23" x14ac:dyDescent="0.3">
      <c r="A61" s="86"/>
      <c r="B61" s="80"/>
      <c r="C61" s="3" t="s">
        <v>43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>
        <v>1</v>
      </c>
      <c r="P61" s="3"/>
      <c r="Q61" s="3"/>
      <c r="R61" s="3"/>
      <c r="S61" s="3"/>
      <c r="T61" s="3"/>
      <c r="U61" s="3" t="s">
        <v>45</v>
      </c>
      <c r="V61" s="93">
        <f t="shared" ref="V61:V65" si="5">D61*9+E61*8+F61*7+G61*6+H61*5+I61*4+J61*3+K61*2+L61*1 +M61*1/2+N61*1/3+O61*1/4+P61*1/5+Q61*1/6+R61*1/7+S61*1/8+T61*1/9</f>
        <v>0.25</v>
      </c>
      <c r="W61" s="90"/>
    </row>
    <row r="62" spans="1:23" x14ac:dyDescent="0.3">
      <c r="A62" s="86"/>
      <c r="B62" s="80"/>
      <c r="C62" s="3" t="s">
        <v>43</v>
      </c>
      <c r="D62" s="3"/>
      <c r="E62" s="3"/>
      <c r="F62" s="3"/>
      <c r="G62" s="3"/>
      <c r="H62" s="3"/>
      <c r="I62" s="3">
        <v>1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 t="s">
        <v>46</v>
      </c>
      <c r="V62" s="93">
        <f t="shared" si="5"/>
        <v>4</v>
      </c>
      <c r="W62" s="90"/>
    </row>
    <row r="63" spans="1:23" x14ac:dyDescent="0.3">
      <c r="A63" s="86"/>
      <c r="B63" s="80"/>
      <c r="C63" s="3" t="s">
        <v>44</v>
      </c>
      <c r="D63" s="3"/>
      <c r="E63" s="3"/>
      <c r="F63" s="3"/>
      <c r="G63" s="3"/>
      <c r="H63" s="3"/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 t="s">
        <v>45</v>
      </c>
      <c r="V63" s="93">
        <f t="shared" si="5"/>
        <v>0.5</v>
      </c>
      <c r="W63" s="90"/>
    </row>
    <row r="64" spans="1:23" x14ac:dyDescent="0.3">
      <c r="A64" s="86"/>
      <c r="B64" s="80"/>
      <c r="C64" s="3" t="s">
        <v>44</v>
      </c>
      <c r="D64" s="3"/>
      <c r="E64" s="3"/>
      <c r="F64" s="3"/>
      <c r="G64" s="3"/>
      <c r="H64" s="3"/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 t="s">
        <v>46</v>
      </c>
      <c r="V64" s="93">
        <f t="shared" si="5"/>
        <v>1</v>
      </c>
      <c r="W64" s="90"/>
    </row>
    <row r="65" spans="1:23" x14ac:dyDescent="0.3">
      <c r="A65" s="86"/>
      <c r="B65" s="80"/>
      <c r="C65" s="3" t="s">
        <v>45</v>
      </c>
      <c r="D65" s="3"/>
      <c r="E65" s="3"/>
      <c r="F65" s="3"/>
      <c r="G65" s="3"/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 t="s">
        <v>46</v>
      </c>
      <c r="V65" s="93">
        <f t="shared" si="5"/>
        <v>3</v>
      </c>
      <c r="W65" s="90"/>
    </row>
    <row r="66" spans="1:23" ht="15" thickBot="1" x14ac:dyDescent="0.35">
      <c r="A66" s="86"/>
      <c r="B66" s="82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4"/>
      <c r="W66" s="90"/>
    </row>
    <row r="67" spans="1:23" ht="15" thickBot="1" x14ac:dyDescent="0.35">
      <c r="A67" s="86"/>
      <c r="W67" s="90"/>
    </row>
    <row r="68" spans="1:23" ht="15.6" x14ac:dyDescent="0.3">
      <c r="A68" s="86"/>
      <c r="B68" s="78"/>
      <c r="C68" s="105" t="s">
        <v>51</v>
      </c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79"/>
      <c r="W68" s="90"/>
    </row>
    <row r="69" spans="1:23" x14ac:dyDescent="0.3">
      <c r="A69" s="86"/>
      <c r="B69" s="80"/>
      <c r="C69" s="106" t="s">
        <v>52</v>
      </c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81"/>
      <c r="W69" s="90"/>
    </row>
    <row r="70" spans="1:23" x14ac:dyDescent="0.3">
      <c r="A70" s="86"/>
      <c r="B70" s="80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81"/>
      <c r="W70" s="90"/>
    </row>
    <row r="71" spans="1:23" x14ac:dyDescent="0.3">
      <c r="A71" s="86"/>
      <c r="B71" s="80"/>
      <c r="C71" s="3"/>
      <c r="D71" s="107" t="s">
        <v>34</v>
      </c>
      <c r="E71" s="107"/>
      <c r="F71" s="107"/>
      <c r="G71" s="107"/>
      <c r="H71" s="107"/>
      <c r="I71" s="107"/>
      <c r="J71" s="107"/>
      <c r="K71" s="107"/>
      <c r="L71" s="3" t="s">
        <v>35</v>
      </c>
      <c r="M71" s="108" t="s">
        <v>34</v>
      </c>
      <c r="N71" s="108"/>
      <c r="O71" s="108"/>
      <c r="P71" s="108"/>
      <c r="Q71" s="108"/>
      <c r="R71" s="108"/>
      <c r="S71" s="108"/>
      <c r="T71" s="108"/>
      <c r="U71" s="3"/>
      <c r="V71" s="81"/>
      <c r="W71" s="90"/>
    </row>
    <row r="72" spans="1:23" x14ac:dyDescent="0.3">
      <c r="A72" s="86"/>
      <c r="B72" s="80"/>
      <c r="C72" s="3" t="s">
        <v>43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>
        <v>1</v>
      </c>
      <c r="S72" s="3"/>
      <c r="T72" s="3"/>
      <c r="U72" s="3" t="s">
        <v>44</v>
      </c>
      <c r="V72" s="93">
        <f>D72*9+E72*8+F72*7+G72*6+H72*5+I72*4+J72*3+K72*2+L72*1 +M72*1/2+N72*1/3+O72*1/4+P72*1/5+Q72*1/6+R72*1/7+S72*1/8+T72*1/9</f>
        <v>0.14285714285714285</v>
      </c>
      <c r="W72" s="90"/>
    </row>
    <row r="73" spans="1:23" x14ac:dyDescent="0.3">
      <c r="A73" s="86"/>
      <c r="B73" s="80"/>
      <c r="C73" s="3" t="s">
        <v>43</v>
      </c>
      <c r="D73" s="3"/>
      <c r="E73" s="3"/>
      <c r="F73" s="3"/>
      <c r="G73" s="3"/>
      <c r="H73" s="3"/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 t="s">
        <v>45</v>
      </c>
      <c r="V73" s="93">
        <f t="shared" ref="V73:V77" si="6">D73*9+E73*8+F73*7+G73*6+H73*5+I73*4+J73*3+K73*2+L73*1 +M73*1/2+N73*1/3+O73*1/4+P73*1/5+Q73*1/6+R73*1/7+S73*1/8+T73*1/9</f>
        <v>0.5</v>
      </c>
      <c r="W73" s="90"/>
    </row>
    <row r="74" spans="1:23" x14ac:dyDescent="0.3">
      <c r="A74" s="86"/>
      <c r="B74" s="80"/>
      <c r="C74" s="3" t="s">
        <v>43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>
        <v>1</v>
      </c>
      <c r="Q74" s="3"/>
      <c r="R74" s="3"/>
      <c r="S74" s="3"/>
      <c r="T74" s="3"/>
      <c r="U74" s="3" t="s">
        <v>46</v>
      </c>
      <c r="V74" s="93">
        <f t="shared" si="6"/>
        <v>0.2</v>
      </c>
      <c r="W74" s="90"/>
    </row>
    <row r="75" spans="1:23" x14ac:dyDescent="0.3">
      <c r="A75" s="86"/>
      <c r="B75" s="80"/>
      <c r="C75" s="3" t="s">
        <v>44</v>
      </c>
      <c r="D75" s="3"/>
      <c r="E75" s="3"/>
      <c r="F75" s="3"/>
      <c r="G75" s="3"/>
      <c r="H75" s="3"/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 t="s">
        <v>45</v>
      </c>
      <c r="V75" s="93">
        <f t="shared" si="6"/>
        <v>3</v>
      </c>
      <c r="W75" s="90"/>
    </row>
    <row r="76" spans="1:23" x14ac:dyDescent="0.3">
      <c r="A76" s="86"/>
      <c r="B76" s="80"/>
      <c r="C76" s="3" t="s">
        <v>44</v>
      </c>
      <c r="D76" s="3"/>
      <c r="E76" s="3"/>
      <c r="F76" s="3"/>
      <c r="G76" s="3"/>
      <c r="H76" s="3"/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 t="s">
        <v>46</v>
      </c>
      <c r="V76" s="93">
        <f t="shared" si="6"/>
        <v>3</v>
      </c>
      <c r="W76" s="90"/>
    </row>
    <row r="77" spans="1:23" x14ac:dyDescent="0.3">
      <c r="A77" s="86"/>
      <c r="B77" s="80"/>
      <c r="C77" s="3" t="s">
        <v>45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 t="s">
        <v>46</v>
      </c>
      <c r="V77" s="93">
        <f t="shared" si="6"/>
        <v>0.33333333333333331</v>
      </c>
      <c r="W77" s="90"/>
    </row>
    <row r="78" spans="1:23" ht="15" thickBot="1" x14ac:dyDescent="0.35">
      <c r="A78" s="86"/>
      <c r="B78" s="82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4"/>
      <c r="W78" s="90"/>
    </row>
    <row r="79" spans="1:23" ht="15" thickBot="1" x14ac:dyDescent="0.35">
      <c r="A79" s="86"/>
      <c r="W79" s="90"/>
    </row>
    <row r="80" spans="1:23" ht="15.6" x14ac:dyDescent="0.3">
      <c r="A80" s="86"/>
      <c r="B80" s="78"/>
      <c r="C80" s="105" t="s">
        <v>53</v>
      </c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79"/>
      <c r="W80" s="90"/>
    </row>
    <row r="81" spans="1:23" x14ac:dyDescent="0.3">
      <c r="A81" s="86"/>
      <c r="B81" s="80"/>
      <c r="C81" s="106" t="s">
        <v>54</v>
      </c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81"/>
      <c r="W81" s="90"/>
    </row>
    <row r="82" spans="1:23" x14ac:dyDescent="0.3">
      <c r="A82" s="86"/>
      <c r="B82" s="80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81"/>
      <c r="W82" s="90"/>
    </row>
    <row r="83" spans="1:23" x14ac:dyDescent="0.3">
      <c r="A83" s="86"/>
      <c r="B83" s="80"/>
      <c r="C83" s="3"/>
      <c r="D83" s="107" t="s">
        <v>34</v>
      </c>
      <c r="E83" s="107"/>
      <c r="F83" s="107"/>
      <c r="G83" s="107"/>
      <c r="H83" s="107"/>
      <c r="I83" s="107"/>
      <c r="J83" s="107"/>
      <c r="K83" s="107"/>
      <c r="L83" s="3" t="s">
        <v>35</v>
      </c>
      <c r="M83" s="108" t="s">
        <v>34</v>
      </c>
      <c r="N83" s="108"/>
      <c r="O83" s="108"/>
      <c r="P83" s="108"/>
      <c r="Q83" s="108"/>
      <c r="R83" s="108"/>
      <c r="S83" s="108"/>
      <c r="T83" s="108"/>
      <c r="U83" s="3"/>
      <c r="V83" s="81"/>
      <c r="W83" s="90"/>
    </row>
    <row r="84" spans="1:23" x14ac:dyDescent="0.3">
      <c r="A84" s="86"/>
      <c r="B84" s="80"/>
      <c r="C84" s="3" t="s">
        <v>43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>
        <v>1</v>
      </c>
      <c r="R84" s="3"/>
      <c r="S84" s="3"/>
      <c r="T84" s="3"/>
      <c r="U84" s="3" t="s">
        <v>44</v>
      </c>
      <c r="V84" s="93">
        <f>D84*9+E84*8+F84*7+G84*6+H84*5+I84*4+J84*3+K84*2+L84*1 +M84*1/2+N84*1/3+O84*1/4+P84*1/5+Q84*1/6+R84*1/7+S84*1/8+T84*1/9</f>
        <v>0.16666666666666666</v>
      </c>
      <c r="W84" s="90"/>
    </row>
    <row r="85" spans="1:23" x14ac:dyDescent="0.3">
      <c r="A85" s="86"/>
      <c r="B85" s="80"/>
      <c r="C85" s="3" t="s">
        <v>43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>
        <v>1</v>
      </c>
      <c r="R85" s="3"/>
      <c r="S85" s="3"/>
      <c r="T85" s="3"/>
      <c r="U85" s="3" t="s">
        <v>45</v>
      </c>
      <c r="V85" s="93">
        <f t="shared" ref="V85:V89" si="7">D85*9+E85*8+F85*7+G85*6+H85*5+I85*4+J85*3+K85*2+L85*1 +M85*1/2+N85*1/3+O85*1/4+P85*1/5+Q85*1/6+R85*1/7+S85*1/8+T85*1/9</f>
        <v>0.16666666666666666</v>
      </c>
      <c r="W85" s="90"/>
    </row>
    <row r="86" spans="1:23" x14ac:dyDescent="0.3">
      <c r="A86" s="86"/>
      <c r="B86" s="80"/>
      <c r="C86" s="3" t="s">
        <v>43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>
        <v>1</v>
      </c>
      <c r="O86" s="3"/>
      <c r="P86" s="3"/>
      <c r="Q86" s="3"/>
      <c r="R86" s="3"/>
      <c r="S86" s="3"/>
      <c r="T86" s="3"/>
      <c r="U86" s="3" t="s">
        <v>46</v>
      </c>
      <c r="V86" s="93">
        <f t="shared" si="7"/>
        <v>0.33333333333333331</v>
      </c>
      <c r="W86" s="90"/>
    </row>
    <row r="87" spans="1:23" x14ac:dyDescent="0.3">
      <c r="A87" s="86"/>
      <c r="B87" s="80"/>
      <c r="C87" s="3" t="s">
        <v>44</v>
      </c>
      <c r="D87" s="3"/>
      <c r="E87" s="3"/>
      <c r="F87" s="3"/>
      <c r="G87" s="3"/>
      <c r="H87" s="3"/>
      <c r="I87" s="3">
        <v>1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 t="s">
        <v>45</v>
      </c>
      <c r="V87" s="93">
        <f t="shared" si="7"/>
        <v>4</v>
      </c>
      <c r="W87" s="90"/>
    </row>
    <row r="88" spans="1:23" x14ac:dyDescent="0.3">
      <c r="A88" s="86"/>
      <c r="B88" s="80"/>
      <c r="C88" s="3" t="s">
        <v>44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 t="s">
        <v>46</v>
      </c>
      <c r="V88" s="93">
        <f t="shared" si="7"/>
        <v>0.25</v>
      </c>
      <c r="W88" s="90"/>
    </row>
    <row r="89" spans="1:23" x14ac:dyDescent="0.3">
      <c r="A89" s="86"/>
      <c r="B89" s="80"/>
      <c r="C89" s="3" t="s">
        <v>45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>
        <v>1</v>
      </c>
      <c r="R89" s="3"/>
      <c r="S89" s="3"/>
      <c r="T89" s="3"/>
      <c r="U89" s="3" t="s">
        <v>46</v>
      </c>
      <c r="V89" s="93">
        <f t="shared" si="7"/>
        <v>0.16666666666666666</v>
      </c>
      <c r="W89" s="90"/>
    </row>
    <row r="90" spans="1:23" ht="15" thickBot="1" x14ac:dyDescent="0.35">
      <c r="A90" s="86"/>
      <c r="B90" s="82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4"/>
      <c r="W90" s="90"/>
    </row>
    <row r="91" spans="1:23" ht="15" thickBot="1" x14ac:dyDescent="0.35">
      <c r="A91" s="86"/>
      <c r="W91" s="90"/>
    </row>
    <row r="92" spans="1:23" ht="15.6" x14ac:dyDescent="0.3">
      <c r="A92" s="86"/>
      <c r="B92" s="78"/>
      <c r="C92" s="105" t="s">
        <v>55</v>
      </c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79"/>
      <c r="W92" s="90"/>
    </row>
    <row r="93" spans="1:23" x14ac:dyDescent="0.3">
      <c r="A93" s="86"/>
      <c r="B93" s="80"/>
      <c r="C93" s="106" t="s">
        <v>56</v>
      </c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81"/>
      <c r="W93" s="90"/>
    </row>
    <row r="94" spans="1:23" x14ac:dyDescent="0.3">
      <c r="A94" s="86"/>
      <c r="B94" s="80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81"/>
      <c r="W94" s="90"/>
    </row>
    <row r="95" spans="1:23" x14ac:dyDescent="0.3">
      <c r="A95" s="86"/>
      <c r="B95" s="80"/>
      <c r="C95" s="3"/>
      <c r="D95" s="107" t="s">
        <v>34</v>
      </c>
      <c r="E95" s="107"/>
      <c r="F95" s="107"/>
      <c r="G95" s="107"/>
      <c r="H95" s="107"/>
      <c r="I95" s="107"/>
      <c r="J95" s="107"/>
      <c r="K95" s="107"/>
      <c r="L95" s="3" t="s">
        <v>35</v>
      </c>
      <c r="M95" s="108" t="s">
        <v>34</v>
      </c>
      <c r="N95" s="108"/>
      <c r="O95" s="108"/>
      <c r="P95" s="108"/>
      <c r="Q95" s="108"/>
      <c r="R95" s="108"/>
      <c r="S95" s="108"/>
      <c r="T95" s="108"/>
      <c r="U95" s="3"/>
      <c r="V95" s="81"/>
      <c r="W95" s="90"/>
    </row>
    <row r="96" spans="1:23" x14ac:dyDescent="0.3">
      <c r="A96" s="86"/>
      <c r="B96" s="80"/>
      <c r="C96" s="3" t="s">
        <v>43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 t="s">
        <v>44</v>
      </c>
      <c r="V96" s="93">
        <f>D96*9+E96*8+F96*7+G96*6+H96*5+I96*4+J96*3+K96*2+L96*1 +M96*1/2+N96*1/3+O96*1/4+P96*1/5+Q96*1/6+R96*1/7+S96*1/8+T96*1/9</f>
        <v>0.25</v>
      </c>
      <c r="W96" s="90"/>
    </row>
    <row r="97" spans="1:23" x14ac:dyDescent="0.3">
      <c r="A97" s="86"/>
      <c r="B97" s="80"/>
      <c r="C97" s="3" t="s">
        <v>43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>
        <v>1</v>
      </c>
      <c r="P97" s="3"/>
      <c r="Q97" s="3"/>
      <c r="R97" s="3"/>
      <c r="S97" s="3"/>
      <c r="T97" s="3"/>
      <c r="U97" s="3" t="s">
        <v>45</v>
      </c>
      <c r="V97" s="93">
        <f t="shared" ref="V97:V101" si="8">D97*9+E97*8+F97*7+G97*6+H97*5+I97*4+J97*3+K97*2+L97*1 +M97*1/2+N97*1/3+O97*1/4+P97*1/5+Q97*1/6+R97*1/7+S97*1/8+T97*1/9</f>
        <v>0.25</v>
      </c>
      <c r="W97" s="90"/>
    </row>
    <row r="98" spans="1:23" x14ac:dyDescent="0.3">
      <c r="A98" s="86"/>
      <c r="B98" s="80"/>
      <c r="C98" s="3" t="s">
        <v>43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>
        <v>1</v>
      </c>
      <c r="P98" s="3"/>
      <c r="Q98" s="3"/>
      <c r="R98" s="3"/>
      <c r="S98" s="3"/>
      <c r="T98" s="3"/>
      <c r="U98" s="3" t="s">
        <v>46</v>
      </c>
      <c r="V98" s="93">
        <f t="shared" si="8"/>
        <v>0.25</v>
      </c>
      <c r="W98" s="90"/>
    </row>
    <row r="99" spans="1:23" x14ac:dyDescent="0.3">
      <c r="A99" s="86"/>
      <c r="B99" s="80"/>
      <c r="C99" s="3" t="s">
        <v>44</v>
      </c>
      <c r="D99" s="3"/>
      <c r="E99" s="3"/>
      <c r="F99" s="3"/>
      <c r="G99" s="3"/>
      <c r="H99" s="3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 t="s">
        <v>45</v>
      </c>
      <c r="V99" s="93">
        <f t="shared" si="8"/>
        <v>5</v>
      </c>
      <c r="W99" s="90"/>
    </row>
    <row r="100" spans="1:23" x14ac:dyDescent="0.3">
      <c r="A100" s="86"/>
      <c r="B100" s="80"/>
      <c r="C100" s="3" t="s">
        <v>44</v>
      </c>
      <c r="D100" s="3"/>
      <c r="E100" s="3"/>
      <c r="F100" s="3"/>
      <c r="G100" s="3"/>
      <c r="H100" s="3"/>
      <c r="I100" s="3"/>
      <c r="J100" s="3">
        <v>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 t="s">
        <v>46</v>
      </c>
      <c r="V100" s="93">
        <f t="shared" si="8"/>
        <v>3</v>
      </c>
      <c r="W100" s="90"/>
    </row>
    <row r="101" spans="1:23" x14ac:dyDescent="0.3">
      <c r="A101" s="86"/>
      <c r="B101" s="80"/>
      <c r="C101" s="3" t="s">
        <v>45</v>
      </c>
      <c r="D101" s="3"/>
      <c r="E101" s="3"/>
      <c r="F101" s="3"/>
      <c r="G101" s="3"/>
      <c r="H101" s="3"/>
      <c r="I101" s="3"/>
      <c r="J101" s="3"/>
      <c r="K101" s="3"/>
      <c r="L101" s="3">
        <v>1</v>
      </c>
      <c r="M101" s="3"/>
      <c r="N101" s="3"/>
      <c r="O101" s="3"/>
      <c r="P101" s="3"/>
      <c r="Q101" s="3"/>
      <c r="R101" s="3"/>
      <c r="S101" s="3"/>
      <c r="T101" s="3"/>
      <c r="U101" s="3" t="s">
        <v>46</v>
      </c>
      <c r="V101" s="93">
        <f t="shared" si="8"/>
        <v>1</v>
      </c>
      <c r="W101" s="90"/>
    </row>
    <row r="102" spans="1:23" ht="15" thickBot="1" x14ac:dyDescent="0.35">
      <c r="A102" s="86"/>
      <c r="B102" s="82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4"/>
      <c r="W102" s="90"/>
    </row>
    <row r="103" spans="1:23" ht="15" thickBot="1" x14ac:dyDescent="0.35">
      <c r="A103" s="86"/>
      <c r="W103" s="90"/>
    </row>
    <row r="104" spans="1:23" ht="15.6" x14ac:dyDescent="0.3">
      <c r="A104" s="86"/>
      <c r="B104" s="78"/>
      <c r="C104" s="105" t="s">
        <v>57</v>
      </c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79"/>
      <c r="W104" s="90"/>
    </row>
    <row r="105" spans="1:23" x14ac:dyDescent="0.3">
      <c r="A105" s="86"/>
      <c r="B105" s="80"/>
      <c r="C105" s="106" t="s">
        <v>58</v>
      </c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81"/>
      <c r="W105" s="90"/>
    </row>
    <row r="106" spans="1:23" x14ac:dyDescent="0.3">
      <c r="A106" s="86"/>
      <c r="B106" s="80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81"/>
      <c r="W106" s="90"/>
    </row>
    <row r="107" spans="1:23" x14ac:dyDescent="0.3">
      <c r="A107" s="86"/>
      <c r="B107" s="80"/>
      <c r="C107" s="3"/>
      <c r="D107" s="107" t="s">
        <v>34</v>
      </c>
      <c r="E107" s="107"/>
      <c r="F107" s="107"/>
      <c r="G107" s="107"/>
      <c r="H107" s="107"/>
      <c r="I107" s="107"/>
      <c r="J107" s="107"/>
      <c r="K107" s="107"/>
      <c r="L107" s="3" t="s">
        <v>35</v>
      </c>
      <c r="M107" s="108" t="s">
        <v>34</v>
      </c>
      <c r="N107" s="108"/>
      <c r="O107" s="108"/>
      <c r="P107" s="108"/>
      <c r="Q107" s="108"/>
      <c r="R107" s="108"/>
      <c r="S107" s="108"/>
      <c r="T107" s="108"/>
      <c r="U107" s="3"/>
      <c r="V107" s="81"/>
      <c r="W107" s="90"/>
    </row>
    <row r="108" spans="1:23" x14ac:dyDescent="0.3">
      <c r="A108" s="86"/>
      <c r="B108" s="80"/>
      <c r="C108" s="3" t="s">
        <v>43</v>
      </c>
      <c r="D108" s="3"/>
      <c r="E108" s="3"/>
      <c r="F108" s="3"/>
      <c r="G108" s="3"/>
      <c r="H108" s="3"/>
      <c r="I108" s="3"/>
      <c r="J108" s="3">
        <v>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 t="s">
        <v>44</v>
      </c>
      <c r="V108" s="93">
        <f>D108*9+E108*8+F108*7+G108*6+H108*5+I108*4+J108*3+K108*2+L108*1 +M108*1/2+N108*1/3+O108*1/4+P108*1/5+Q108*1/6+R108*1/7+S108*1/8+T108*1/9</f>
        <v>3</v>
      </c>
      <c r="W108" s="90"/>
    </row>
    <row r="109" spans="1:23" x14ac:dyDescent="0.3">
      <c r="A109" s="86"/>
      <c r="B109" s="80"/>
      <c r="C109" s="3" t="s">
        <v>43</v>
      </c>
      <c r="D109" s="3"/>
      <c r="E109" s="3"/>
      <c r="F109" s="3"/>
      <c r="G109" s="3"/>
      <c r="H109" s="3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 t="s">
        <v>45</v>
      </c>
      <c r="V109" s="93">
        <f t="shared" ref="V109:V113" si="9">D109*9+E109*8+F109*7+G109*6+H109*5+I109*4+J109*3+K109*2+L109*1 +M109*1/2+N109*1/3+O109*1/4+P109*1/5+Q109*1/6+R109*1/7+S109*1/8+T109*1/9</f>
        <v>5</v>
      </c>
      <c r="W109" s="90"/>
    </row>
    <row r="110" spans="1:23" x14ac:dyDescent="0.3">
      <c r="A110" s="86"/>
      <c r="B110" s="80"/>
      <c r="C110" s="3" t="s">
        <v>43</v>
      </c>
      <c r="D110" s="3"/>
      <c r="E110" s="3"/>
      <c r="F110" s="3"/>
      <c r="G110" s="3"/>
      <c r="H110" s="3"/>
      <c r="I110" s="3"/>
      <c r="J110" s="3"/>
      <c r="K110" s="3">
        <v>1</v>
      </c>
      <c r="L110" s="3"/>
      <c r="M110" s="3"/>
      <c r="N110" s="3"/>
      <c r="O110" s="3"/>
      <c r="P110" s="3"/>
      <c r="Q110" s="3"/>
      <c r="R110" s="3"/>
      <c r="S110" s="3"/>
      <c r="T110" s="3"/>
      <c r="U110" s="3" t="s">
        <v>46</v>
      </c>
      <c r="V110" s="93">
        <f t="shared" si="9"/>
        <v>2</v>
      </c>
      <c r="W110" s="90"/>
    </row>
    <row r="111" spans="1:23" x14ac:dyDescent="0.3">
      <c r="A111" s="86"/>
      <c r="B111" s="80"/>
      <c r="C111" s="3" t="s">
        <v>44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>
        <v>1</v>
      </c>
      <c r="Q111" s="3"/>
      <c r="R111" s="3"/>
      <c r="S111" s="3"/>
      <c r="T111" s="3"/>
      <c r="U111" s="3" t="s">
        <v>45</v>
      </c>
      <c r="V111" s="93">
        <f t="shared" si="9"/>
        <v>0.2</v>
      </c>
      <c r="W111" s="90"/>
    </row>
    <row r="112" spans="1:23" x14ac:dyDescent="0.3">
      <c r="A112" s="86"/>
      <c r="B112" s="80"/>
      <c r="C112" s="3" t="s">
        <v>44</v>
      </c>
      <c r="D112" s="3"/>
      <c r="E112" s="3"/>
      <c r="F112" s="3"/>
      <c r="G112" s="3"/>
      <c r="H112" s="3"/>
      <c r="I112" s="3"/>
      <c r="J112" s="3"/>
      <c r="K112" s="3"/>
      <c r="L112" s="3">
        <v>1</v>
      </c>
      <c r="M112" s="3"/>
      <c r="N112" s="3"/>
      <c r="O112" s="3"/>
      <c r="P112" s="3"/>
      <c r="Q112" s="3"/>
      <c r="R112" s="3"/>
      <c r="S112" s="3"/>
      <c r="T112" s="3"/>
      <c r="U112" s="3" t="s">
        <v>46</v>
      </c>
      <c r="V112" s="93">
        <f t="shared" si="9"/>
        <v>1</v>
      </c>
      <c r="W112" s="90"/>
    </row>
    <row r="113" spans="1:23" x14ac:dyDescent="0.3">
      <c r="A113" s="86"/>
      <c r="B113" s="80"/>
      <c r="C113" s="3" t="s">
        <v>45</v>
      </c>
      <c r="D113" s="3"/>
      <c r="E113" s="3"/>
      <c r="F113" s="3"/>
      <c r="G113" s="3"/>
      <c r="H113" s="3"/>
      <c r="I113" s="3">
        <v>1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 t="s">
        <v>46</v>
      </c>
      <c r="V113" s="93">
        <f t="shared" si="9"/>
        <v>4</v>
      </c>
      <c r="W113" s="90"/>
    </row>
    <row r="114" spans="1:23" ht="15" thickBot="1" x14ac:dyDescent="0.35">
      <c r="A114" s="86"/>
      <c r="B114" s="82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4"/>
      <c r="W114" s="90"/>
    </row>
    <row r="115" spans="1:23" ht="15" thickBot="1" x14ac:dyDescent="0.35">
      <c r="A115" s="86"/>
      <c r="W115" s="90"/>
    </row>
    <row r="116" spans="1:23" ht="15.6" x14ac:dyDescent="0.3">
      <c r="A116" s="86"/>
      <c r="B116" s="78"/>
      <c r="C116" s="105" t="s">
        <v>59</v>
      </c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79"/>
      <c r="W116" s="90"/>
    </row>
    <row r="117" spans="1:23" x14ac:dyDescent="0.3">
      <c r="A117" s="86"/>
      <c r="B117" s="80"/>
      <c r="C117" s="106" t="s">
        <v>60</v>
      </c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81"/>
      <c r="W117" s="90"/>
    </row>
    <row r="118" spans="1:23" x14ac:dyDescent="0.3">
      <c r="A118" s="86"/>
      <c r="B118" s="80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81"/>
      <c r="W118" s="90"/>
    </row>
    <row r="119" spans="1:23" x14ac:dyDescent="0.3">
      <c r="A119" s="86"/>
      <c r="B119" s="80"/>
      <c r="C119" s="3"/>
      <c r="D119" s="107" t="s">
        <v>34</v>
      </c>
      <c r="E119" s="107"/>
      <c r="F119" s="107"/>
      <c r="G119" s="107"/>
      <c r="H119" s="107"/>
      <c r="I119" s="107"/>
      <c r="J119" s="107"/>
      <c r="K119" s="107"/>
      <c r="L119" s="3" t="s">
        <v>35</v>
      </c>
      <c r="M119" s="108" t="s">
        <v>34</v>
      </c>
      <c r="N119" s="108"/>
      <c r="O119" s="108"/>
      <c r="P119" s="108"/>
      <c r="Q119" s="108"/>
      <c r="R119" s="108"/>
      <c r="S119" s="108"/>
      <c r="T119" s="108"/>
      <c r="U119" s="3"/>
      <c r="V119" s="81"/>
      <c r="W119" s="90"/>
    </row>
    <row r="120" spans="1:23" x14ac:dyDescent="0.3">
      <c r="A120" s="86"/>
      <c r="B120" s="80"/>
      <c r="C120" s="3" t="s">
        <v>43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>
        <v>1</v>
      </c>
      <c r="P120" s="3"/>
      <c r="Q120" s="3"/>
      <c r="R120" s="3"/>
      <c r="S120" s="3"/>
      <c r="T120" s="3"/>
      <c r="U120" s="3" t="s">
        <v>44</v>
      </c>
      <c r="V120" s="93">
        <f>D120*9+E120*8+F120*7+G120*6+H120*5+I120*4+J120*3+K120*2+L120*1 +M120*1/2+N120*1/3+O120*1/4+P120*1/5+Q120*1/6+R120*1/7+S120*1/8+T120*1/9</f>
        <v>0.25</v>
      </c>
      <c r="W120" s="90"/>
    </row>
    <row r="121" spans="1:23" x14ac:dyDescent="0.3">
      <c r="A121" s="86"/>
      <c r="B121" s="80"/>
      <c r="C121" s="3" t="s">
        <v>43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 t="s">
        <v>45</v>
      </c>
      <c r="V121" s="93">
        <f t="shared" ref="V121:V125" si="10">D121*9+E121*8+F121*7+G121*6+H121*5+I121*4+J121*3+K121*2+L121*1 +M121*1/2+N121*1/3+O121*1/4+P121*1/5+Q121*1/6+R121*1/7+S121*1/8+T121*1/9</f>
        <v>0.2</v>
      </c>
      <c r="W121" s="90"/>
    </row>
    <row r="122" spans="1:23" x14ac:dyDescent="0.3">
      <c r="A122" s="86"/>
      <c r="B122" s="80"/>
      <c r="C122" s="3" t="s">
        <v>43</v>
      </c>
      <c r="D122" s="3"/>
      <c r="E122" s="3"/>
      <c r="F122" s="3"/>
      <c r="G122" s="3"/>
      <c r="H122" s="3"/>
      <c r="I122" s="3">
        <v>1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 t="s">
        <v>46</v>
      </c>
      <c r="V122" s="93">
        <f t="shared" si="10"/>
        <v>4</v>
      </c>
      <c r="W122" s="90"/>
    </row>
    <row r="123" spans="1:23" x14ac:dyDescent="0.3">
      <c r="A123" s="86"/>
      <c r="B123" s="80"/>
      <c r="C123" s="3" t="s">
        <v>44</v>
      </c>
      <c r="D123" s="3"/>
      <c r="E123" s="3"/>
      <c r="F123" s="3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 t="s">
        <v>45</v>
      </c>
      <c r="V123" s="93">
        <f t="shared" si="10"/>
        <v>7</v>
      </c>
      <c r="W123" s="90"/>
    </row>
    <row r="124" spans="1:23" x14ac:dyDescent="0.3">
      <c r="A124" s="86"/>
      <c r="B124" s="80"/>
      <c r="C124" s="3" t="s">
        <v>44</v>
      </c>
      <c r="D124" s="3"/>
      <c r="E124" s="3"/>
      <c r="F124" s="3"/>
      <c r="G124" s="3"/>
      <c r="H124" s="3"/>
      <c r="I124" s="3"/>
      <c r="J124" s="3"/>
      <c r="K124" s="3"/>
      <c r="L124" s="3">
        <v>1</v>
      </c>
      <c r="M124" s="3"/>
      <c r="N124" s="3"/>
      <c r="O124" s="3"/>
      <c r="P124" s="3"/>
      <c r="Q124" s="3"/>
      <c r="R124" s="3"/>
      <c r="S124" s="3"/>
      <c r="T124" s="3"/>
      <c r="U124" s="3" t="s">
        <v>46</v>
      </c>
      <c r="V124" s="93">
        <f t="shared" si="10"/>
        <v>1</v>
      </c>
      <c r="W124" s="90"/>
    </row>
    <row r="125" spans="1:23" x14ac:dyDescent="0.3">
      <c r="A125" s="86"/>
      <c r="B125" s="80"/>
      <c r="C125" s="3" t="s">
        <v>45</v>
      </c>
      <c r="D125" s="3"/>
      <c r="E125" s="3"/>
      <c r="F125" s="3"/>
      <c r="G125" s="3"/>
      <c r="H125" s="3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 t="s">
        <v>46</v>
      </c>
      <c r="V125" s="93">
        <f t="shared" si="10"/>
        <v>5</v>
      </c>
      <c r="W125" s="90"/>
    </row>
    <row r="126" spans="1:23" ht="15" thickBot="1" x14ac:dyDescent="0.35">
      <c r="A126" s="86"/>
      <c r="B126" s="82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4"/>
      <c r="W126" s="90"/>
    </row>
    <row r="127" spans="1:23" ht="15" thickBot="1" x14ac:dyDescent="0.35">
      <c r="A127" s="86"/>
      <c r="W127" s="90"/>
    </row>
    <row r="128" spans="1:23" ht="15.6" x14ac:dyDescent="0.3">
      <c r="A128" s="86"/>
      <c r="B128" s="78"/>
      <c r="C128" s="105" t="s">
        <v>61</v>
      </c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79"/>
      <c r="W128" s="90"/>
    </row>
    <row r="129" spans="1:23" x14ac:dyDescent="0.3">
      <c r="A129" s="86"/>
      <c r="B129" s="80"/>
      <c r="C129" s="106" t="s">
        <v>62</v>
      </c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81"/>
      <c r="W129" s="90"/>
    </row>
    <row r="130" spans="1:23" x14ac:dyDescent="0.3">
      <c r="A130" s="86"/>
      <c r="B130" s="80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81"/>
      <c r="W130" s="90"/>
    </row>
    <row r="131" spans="1:23" x14ac:dyDescent="0.3">
      <c r="A131" s="86"/>
      <c r="B131" s="80"/>
      <c r="C131" s="3"/>
      <c r="D131" s="107" t="s">
        <v>34</v>
      </c>
      <c r="E131" s="107"/>
      <c r="F131" s="107"/>
      <c r="G131" s="107"/>
      <c r="H131" s="107"/>
      <c r="I131" s="107"/>
      <c r="J131" s="107"/>
      <c r="K131" s="107"/>
      <c r="L131" s="3" t="s">
        <v>35</v>
      </c>
      <c r="M131" s="108" t="s">
        <v>34</v>
      </c>
      <c r="N131" s="108"/>
      <c r="O131" s="108"/>
      <c r="P131" s="108"/>
      <c r="Q131" s="108"/>
      <c r="R131" s="108"/>
      <c r="S131" s="108"/>
      <c r="T131" s="108"/>
      <c r="U131" s="3"/>
      <c r="V131" s="81"/>
      <c r="W131" s="90"/>
    </row>
    <row r="132" spans="1:23" x14ac:dyDescent="0.3">
      <c r="A132" s="86"/>
      <c r="B132" s="80"/>
      <c r="C132" s="3" t="s">
        <v>43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>
        <v>1</v>
      </c>
      <c r="O132" s="3"/>
      <c r="P132" s="3"/>
      <c r="Q132" s="3"/>
      <c r="R132" s="3"/>
      <c r="S132" s="3"/>
      <c r="T132" s="3"/>
      <c r="U132" s="3" t="s">
        <v>44</v>
      </c>
      <c r="V132" s="93">
        <f>D132*9+E132*8+F132*7+G132*6+H132*5+I132*4+J132*3+K132*2+L132*1 +M132*1/2+N132*1/3+O132*1/4+P132*1/5+Q132*1/6+R132*1/7+S132*1/8+T132*1/9</f>
        <v>0.33333333333333331</v>
      </c>
      <c r="W132" s="90"/>
    </row>
    <row r="133" spans="1:23" x14ac:dyDescent="0.3">
      <c r="A133" s="86"/>
      <c r="B133" s="80"/>
      <c r="C133" s="3" t="s">
        <v>43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>
        <v>1</v>
      </c>
      <c r="Q133" s="3"/>
      <c r="R133" s="3"/>
      <c r="S133" s="3"/>
      <c r="T133" s="3"/>
      <c r="U133" s="3" t="s">
        <v>45</v>
      </c>
      <c r="V133" s="93">
        <f t="shared" ref="V133:V137" si="11">D133*9+E133*8+F133*7+G133*6+H133*5+I133*4+J133*3+K133*2+L133*1 +M133*1/2+N133*1/3+O133*1/4+P133*1/5+Q133*1/6+R133*1/7+S133*1/8+T133*1/9</f>
        <v>0.2</v>
      </c>
      <c r="W133" s="90"/>
    </row>
    <row r="134" spans="1:23" x14ac:dyDescent="0.3">
      <c r="A134" s="86"/>
      <c r="B134" s="80"/>
      <c r="C134" s="3" t="s">
        <v>43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 t="s">
        <v>46</v>
      </c>
      <c r="V134" s="93">
        <f t="shared" si="11"/>
        <v>0.33333333333333331</v>
      </c>
      <c r="W134" s="90"/>
    </row>
    <row r="135" spans="1:23" x14ac:dyDescent="0.3">
      <c r="A135" s="86"/>
      <c r="B135" s="80"/>
      <c r="C135" s="3" t="s">
        <v>44</v>
      </c>
      <c r="D135" s="3"/>
      <c r="E135" s="3"/>
      <c r="F135" s="3"/>
      <c r="G135" s="3"/>
      <c r="H135" s="3"/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 t="s">
        <v>45</v>
      </c>
      <c r="V135" s="93">
        <f t="shared" si="11"/>
        <v>0.5</v>
      </c>
      <c r="W135" s="90"/>
    </row>
    <row r="136" spans="1:23" x14ac:dyDescent="0.3">
      <c r="A136" s="86"/>
      <c r="B136" s="80"/>
      <c r="C136" s="3" t="s">
        <v>44</v>
      </c>
      <c r="D136" s="3"/>
      <c r="E136" s="3"/>
      <c r="F136" s="3"/>
      <c r="G136" s="3"/>
      <c r="H136" s="3"/>
      <c r="I136" s="3"/>
      <c r="J136" s="3">
        <v>1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 t="s">
        <v>46</v>
      </c>
      <c r="V136" s="93">
        <f t="shared" si="11"/>
        <v>3</v>
      </c>
      <c r="W136" s="90"/>
    </row>
    <row r="137" spans="1:23" x14ac:dyDescent="0.3">
      <c r="A137" s="86"/>
      <c r="B137" s="80"/>
      <c r="C137" s="3" t="s">
        <v>45</v>
      </c>
      <c r="D137" s="3"/>
      <c r="E137" s="3"/>
      <c r="F137" s="3"/>
      <c r="G137" s="3"/>
      <c r="H137" s="3"/>
      <c r="I137" s="3"/>
      <c r="J137" s="3"/>
      <c r="K137" s="3"/>
      <c r="L137" s="3">
        <v>1</v>
      </c>
      <c r="M137" s="3"/>
      <c r="N137" s="3"/>
      <c r="O137" s="3"/>
      <c r="P137" s="3"/>
      <c r="Q137" s="3"/>
      <c r="R137" s="3"/>
      <c r="S137" s="3"/>
      <c r="T137" s="3"/>
      <c r="U137" s="3" t="s">
        <v>46</v>
      </c>
      <c r="V137" s="93">
        <f t="shared" si="11"/>
        <v>1</v>
      </c>
      <c r="W137" s="90"/>
    </row>
    <row r="138" spans="1:23" ht="15" thickBot="1" x14ac:dyDescent="0.35">
      <c r="A138" s="86"/>
      <c r="B138" s="82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4"/>
      <c r="W138" s="90"/>
    </row>
    <row r="139" spans="1:23" ht="15" thickBot="1" x14ac:dyDescent="0.35">
      <c r="A139" s="86"/>
      <c r="W139" s="90"/>
    </row>
    <row r="140" spans="1:23" ht="15.6" x14ac:dyDescent="0.3">
      <c r="A140" s="86"/>
      <c r="B140" s="78"/>
      <c r="C140" s="105" t="s">
        <v>63</v>
      </c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79"/>
      <c r="W140" s="90"/>
    </row>
    <row r="141" spans="1:23" x14ac:dyDescent="0.3">
      <c r="A141" s="86"/>
      <c r="B141" s="80"/>
      <c r="C141" s="106" t="s">
        <v>64</v>
      </c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81"/>
      <c r="W141" s="90"/>
    </row>
    <row r="142" spans="1:23" x14ac:dyDescent="0.3">
      <c r="A142" s="86"/>
      <c r="B142" s="80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81"/>
      <c r="W142" s="90"/>
    </row>
    <row r="143" spans="1:23" x14ac:dyDescent="0.3">
      <c r="A143" s="86"/>
      <c r="B143" s="80"/>
      <c r="C143" s="3"/>
      <c r="D143" s="107" t="s">
        <v>34</v>
      </c>
      <c r="E143" s="107"/>
      <c r="F143" s="107"/>
      <c r="G143" s="107"/>
      <c r="H143" s="107"/>
      <c r="I143" s="107"/>
      <c r="J143" s="107"/>
      <c r="K143" s="107"/>
      <c r="L143" s="3" t="s">
        <v>35</v>
      </c>
      <c r="M143" s="108" t="s">
        <v>34</v>
      </c>
      <c r="N143" s="108"/>
      <c r="O143" s="108"/>
      <c r="P143" s="108"/>
      <c r="Q143" s="108"/>
      <c r="R143" s="108"/>
      <c r="S143" s="108"/>
      <c r="T143" s="108"/>
      <c r="U143" s="3"/>
      <c r="V143" s="81"/>
      <c r="W143" s="90"/>
    </row>
    <row r="144" spans="1:23" x14ac:dyDescent="0.3">
      <c r="A144" s="86"/>
      <c r="B144" s="80"/>
      <c r="C144" s="3" t="s">
        <v>43</v>
      </c>
      <c r="D144" s="3">
        <v>1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 t="s">
        <v>44</v>
      </c>
      <c r="V144" s="93">
        <f>D144*9+E144*8+F144*7+G144*6+H144*5+I144*4+J144*3+K144*2+L144*1 +M144*1/2+N144*1/3+O144*1/4+P144*1/5+Q144*1/6+R144*1/7+S144*1/8+T144*1/9</f>
        <v>9</v>
      </c>
      <c r="W144" s="90"/>
    </row>
    <row r="145" spans="1:23" x14ac:dyDescent="0.3">
      <c r="A145" s="86"/>
      <c r="B145" s="80"/>
      <c r="C145" s="3" t="s">
        <v>43</v>
      </c>
      <c r="D145" s="3"/>
      <c r="E145" s="3"/>
      <c r="F145" s="3"/>
      <c r="G145" s="3">
        <v>1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 t="s">
        <v>45</v>
      </c>
      <c r="V145" s="93">
        <f t="shared" ref="V145:V149" si="12">D145*9+E145*8+F145*7+G145*6+H145*5+I145*4+J145*3+K145*2+L145*1 +M145*1/2+N145*1/3+O145*1/4+P145*1/5+Q145*1/6+R145*1/7+S145*1/8+T145*1/9</f>
        <v>6</v>
      </c>
      <c r="W145" s="90"/>
    </row>
    <row r="146" spans="1:23" x14ac:dyDescent="0.3">
      <c r="A146" s="86"/>
      <c r="B146" s="80"/>
      <c r="C146" s="3" t="s">
        <v>43</v>
      </c>
      <c r="D146" s="3"/>
      <c r="E146" s="3"/>
      <c r="F146" s="3"/>
      <c r="G146" s="3">
        <v>1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 t="s">
        <v>46</v>
      </c>
      <c r="V146" s="93">
        <f t="shared" si="12"/>
        <v>6</v>
      </c>
      <c r="W146" s="90"/>
    </row>
    <row r="147" spans="1:23" x14ac:dyDescent="0.3">
      <c r="A147" s="86"/>
      <c r="B147" s="80"/>
      <c r="C147" s="3" t="s">
        <v>44</v>
      </c>
      <c r="D147" s="3"/>
      <c r="E147" s="3"/>
      <c r="F147" s="3"/>
      <c r="G147" s="3"/>
      <c r="H147" s="3"/>
      <c r="I147" s="3"/>
      <c r="J147" s="3"/>
      <c r="K147" s="3">
        <v>1</v>
      </c>
      <c r="L147" s="3"/>
      <c r="M147" s="3"/>
      <c r="N147" s="3"/>
      <c r="O147" s="3"/>
      <c r="P147" s="3"/>
      <c r="Q147" s="3"/>
      <c r="R147" s="3"/>
      <c r="S147" s="3"/>
      <c r="T147" s="3"/>
      <c r="U147" s="3" t="s">
        <v>45</v>
      </c>
      <c r="V147" s="93">
        <f t="shared" si="12"/>
        <v>2</v>
      </c>
      <c r="W147" s="90"/>
    </row>
    <row r="148" spans="1:23" x14ac:dyDescent="0.3">
      <c r="A148" s="86"/>
      <c r="B148" s="80"/>
      <c r="C148" s="3" t="s">
        <v>44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>
        <v>1</v>
      </c>
      <c r="O148" s="3"/>
      <c r="P148" s="3"/>
      <c r="Q148" s="3"/>
      <c r="R148" s="3"/>
      <c r="S148" s="3"/>
      <c r="T148" s="3"/>
      <c r="U148" s="3" t="s">
        <v>46</v>
      </c>
      <c r="V148" s="93">
        <f t="shared" si="12"/>
        <v>0.33333333333333331</v>
      </c>
      <c r="W148" s="90"/>
    </row>
    <row r="149" spans="1:23" x14ac:dyDescent="0.3">
      <c r="A149" s="86"/>
      <c r="B149" s="80"/>
      <c r="C149" s="3" t="s">
        <v>45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>
        <v>1</v>
      </c>
      <c r="Q149" s="3"/>
      <c r="R149" s="3"/>
      <c r="S149" s="3"/>
      <c r="T149" s="3"/>
      <c r="U149" s="3" t="s">
        <v>46</v>
      </c>
      <c r="V149" s="93">
        <f t="shared" si="12"/>
        <v>0.2</v>
      </c>
      <c r="W149" s="90"/>
    </row>
    <row r="150" spans="1:23" ht="15" thickBot="1" x14ac:dyDescent="0.35">
      <c r="A150" s="86"/>
      <c r="B150" s="82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4"/>
      <c r="W150" s="90"/>
    </row>
    <row r="151" spans="1:23" x14ac:dyDescent="0.3">
      <c r="A151" s="86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90"/>
      <c r="W151" s="90"/>
    </row>
  </sheetData>
  <mergeCells count="52">
    <mergeCell ref="C4:U4"/>
    <mergeCell ref="C5:U6"/>
    <mergeCell ref="D7:K7"/>
    <mergeCell ref="M7:T7"/>
    <mergeCell ref="C15:U15"/>
    <mergeCell ref="C16:U17"/>
    <mergeCell ref="D18:K18"/>
    <mergeCell ref="M18:T18"/>
    <mergeCell ref="C24:U24"/>
    <mergeCell ref="C25:U26"/>
    <mergeCell ref="D27:K27"/>
    <mergeCell ref="M27:T27"/>
    <mergeCell ref="C33:U33"/>
    <mergeCell ref="C34:U35"/>
    <mergeCell ref="D36:K36"/>
    <mergeCell ref="M36:T36"/>
    <mergeCell ref="C44:U44"/>
    <mergeCell ref="C45:U46"/>
    <mergeCell ref="D47:K47"/>
    <mergeCell ref="M47:T47"/>
    <mergeCell ref="C56:U56"/>
    <mergeCell ref="C57:U58"/>
    <mergeCell ref="D59:K59"/>
    <mergeCell ref="M59:T59"/>
    <mergeCell ref="C68:U68"/>
    <mergeCell ref="C69:U70"/>
    <mergeCell ref="D71:K71"/>
    <mergeCell ref="M71:T71"/>
    <mergeCell ref="C80:U80"/>
    <mergeCell ref="C81:U82"/>
    <mergeCell ref="D83:K83"/>
    <mergeCell ref="M83:T83"/>
    <mergeCell ref="C92:U92"/>
    <mergeCell ref="C93:U94"/>
    <mergeCell ref="D95:K95"/>
    <mergeCell ref="M95:T95"/>
    <mergeCell ref="C104:U104"/>
    <mergeCell ref="C105:U106"/>
    <mergeCell ref="D107:K107"/>
    <mergeCell ref="M107:T107"/>
    <mergeCell ref="C116:U116"/>
    <mergeCell ref="C117:U118"/>
    <mergeCell ref="C140:U140"/>
    <mergeCell ref="C141:U142"/>
    <mergeCell ref="D143:K143"/>
    <mergeCell ref="M143:T143"/>
    <mergeCell ref="D119:K119"/>
    <mergeCell ref="M119:T119"/>
    <mergeCell ref="C128:U128"/>
    <mergeCell ref="C129:U130"/>
    <mergeCell ref="D131:K131"/>
    <mergeCell ref="M131:T13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1"/>
  <sheetViews>
    <sheetView zoomScaleNormal="100" workbookViewId="0">
      <selection activeCell="E12" sqref="E12"/>
    </sheetView>
  </sheetViews>
  <sheetFormatPr defaultColWidth="9.109375" defaultRowHeight="14.4" x14ac:dyDescent="0.3"/>
  <cols>
    <col min="1" max="1" width="2.6640625" style="41" customWidth="1"/>
    <col min="2" max="5" width="12.6640625" style="41" customWidth="1"/>
    <col min="6" max="6" width="2.6640625" style="42" customWidth="1"/>
    <col min="7" max="9" width="12.6640625" style="41" customWidth="1"/>
    <col min="10" max="10" width="2.6640625" style="42" customWidth="1"/>
    <col min="11" max="11" width="16.5546875" style="41" customWidth="1"/>
    <col min="12" max="16384" width="9.109375" style="41"/>
  </cols>
  <sheetData>
    <row r="2" spans="1:11" ht="15" customHeight="1" x14ac:dyDescent="0.3">
      <c r="A2" s="3"/>
      <c r="B2" s="3"/>
      <c r="C2" s="109" t="s">
        <v>7</v>
      </c>
      <c r="D2" s="109"/>
      <c r="E2" s="109"/>
      <c r="F2" s="20"/>
      <c r="G2" s="109" t="s">
        <v>0</v>
      </c>
      <c r="H2" s="109"/>
      <c r="I2" s="109"/>
      <c r="J2" s="20"/>
      <c r="K2" s="3"/>
    </row>
    <row r="3" spans="1:11" x14ac:dyDescent="0.3">
      <c r="A3" s="3"/>
      <c r="B3" s="6" t="s">
        <v>22</v>
      </c>
      <c r="C3" s="6" t="str">
        <f>B4</f>
        <v>Mercadológico</v>
      </c>
      <c r="D3" s="6" t="str">
        <f>B5</f>
        <v>Técnico</v>
      </c>
      <c r="E3" s="6" t="str">
        <f>B6</f>
        <v>Financeiro</v>
      </c>
      <c r="F3" s="20"/>
      <c r="G3" s="77" t="str">
        <f>B4</f>
        <v>Mercadológico</v>
      </c>
      <c r="H3" s="77" t="str">
        <f>B5</f>
        <v>Técnico</v>
      </c>
      <c r="I3" s="77" t="str">
        <f>B6</f>
        <v>Financeiro</v>
      </c>
      <c r="J3" s="20"/>
      <c r="K3" s="6" t="s">
        <v>2</v>
      </c>
    </row>
    <row r="4" spans="1:11" x14ac:dyDescent="0.3">
      <c r="A4" s="3"/>
      <c r="B4" s="6" t="s">
        <v>19</v>
      </c>
      <c r="C4" s="70">
        <v>1</v>
      </c>
      <c r="D4" s="4">
        <f>'Avaliações Pareadas'!V8</f>
        <v>7</v>
      </c>
      <c r="E4" s="4">
        <f>'Avaliações Pareadas'!V9</f>
        <v>4</v>
      </c>
      <c r="F4" s="21"/>
      <c r="G4" s="70">
        <f>C4/SUM($C$4:$C$6)</f>
        <v>0.71794871794871795</v>
      </c>
      <c r="H4" s="70">
        <f>D4/SUM($D$4:$D$6)</f>
        <v>0.7</v>
      </c>
      <c r="I4" s="70">
        <f>E4/SUM($E$4:$E$6)</f>
        <v>0.72727272727272729</v>
      </c>
      <c r="J4" s="21"/>
      <c r="K4" s="71">
        <f>AVERAGE(G4:I4)</f>
        <v>0.71507381507381496</v>
      </c>
    </row>
    <row r="5" spans="1:11" x14ac:dyDescent="0.3">
      <c r="A5" s="3"/>
      <c r="B5" s="6" t="s">
        <v>20</v>
      </c>
      <c r="C5" s="70">
        <f>1/D4</f>
        <v>0.14285714285714285</v>
      </c>
      <c r="D5" s="70">
        <v>1</v>
      </c>
      <c r="E5" s="4">
        <f>'Avaliações Pareadas'!V10</f>
        <v>0.5</v>
      </c>
      <c r="F5" s="21"/>
      <c r="G5" s="70">
        <f t="shared" ref="G5:G6" si="0">C5/SUM($C$4:$C$6)</f>
        <v>0.10256410256410256</v>
      </c>
      <c r="H5" s="70">
        <f t="shared" ref="H5:H6" si="1">D5/SUM($D$4:$D$6)</f>
        <v>0.1</v>
      </c>
      <c r="I5" s="70">
        <f t="shared" ref="I5:I6" si="2">E5/SUM($E$4:$E$6)</f>
        <v>9.0909090909090912E-2</v>
      </c>
      <c r="J5" s="21"/>
      <c r="K5" s="71">
        <f t="shared" ref="K5:K6" si="3">AVERAGE(G5:I5)</f>
        <v>9.7824397824397821E-2</v>
      </c>
    </row>
    <row r="6" spans="1:11" x14ac:dyDescent="0.3">
      <c r="A6" s="3"/>
      <c r="B6" s="6" t="s">
        <v>21</v>
      </c>
      <c r="C6" s="70">
        <f>1/E4</f>
        <v>0.25</v>
      </c>
      <c r="D6" s="70">
        <f>1/E5</f>
        <v>2</v>
      </c>
      <c r="E6" s="70">
        <v>1</v>
      </c>
      <c r="F6" s="22"/>
      <c r="G6" s="70">
        <f t="shared" si="0"/>
        <v>0.17948717948717949</v>
      </c>
      <c r="H6" s="70">
        <f t="shared" si="1"/>
        <v>0.2</v>
      </c>
      <c r="I6" s="70">
        <f t="shared" si="2"/>
        <v>0.18181818181818182</v>
      </c>
      <c r="J6" s="21"/>
      <c r="K6" s="71">
        <f t="shared" si="3"/>
        <v>0.18710178710178713</v>
      </c>
    </row>
    <row r="7" spans="1:11" x14ac:dyDescent="0.3">
      <c r="A7" s="3"/>
      <c r="B7" s="3"/>
      <c r="C7" s="3"/>
      <c r="D7" s="3"/>
      <c r="E7" s="3"/>
      <c r="F7" s="20"/>
      <c r="G7" s="3"/>
      <c r="H7" s="3"/>
      <c r="I7" s="3"/>
      <c r="J7" s="20"/>
      <c r="K7" s="72">
        <f>SUM(K4:K6)</f>
        <v>0.99999999999999989</v>
      </c>
    </row>
    <row r="11" spans="1:11" x14ac:dyDescent="0.3">
      <c r="H11" s="3"/>
    </row>
  </sheetData>
  <mergeCells count="2">
    <mergeCell ref="C2:E2"/>
    <mergeCell ref="G2:I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1"/>
  <sheetViews>
    <sheetView zoomScaleNormal="100" workbookViewId="0">
      <selection activeCell="L22" sqref="L22"/>
    </sheetView>
  </sheetViews>
  <sheetFormatPr defaultColWidth="9.109375" defaultRowHeight="12.9" customHeight="1" x14ac:dyDescent="0.2"/>
  <cols>
    <col min="1" max="1" width="2.6640625" style="1" customWidth="1"/>
    <col min="2" max="2" width="12.6640625" style="1" customWidth="1"/>
    <col min="3" max="5" width="12.6640625" style="3" customWidth="1"/>
    <col min="6" max="6" width="2.6640625" style="3" customWidth="1"/>
    <col min="7" max="9" width="12.6640625" style="8" customWidth="1"/>
    <col min="10" max="10" width="2.6640625" style="8" customWidth="1"/>
    <col min="11" max="11" width="16.44140625" style="8" customWidth="1"/>
    <col min="12" max="16384" width="9.109375" style="1"/>
  </cols>
  <sheetData>
    <row r="2" spans="2:11" ht="12.9" customHeight="1" x14ac:dyDescent="0.2">
      <c r="B2" s="110" t="str">
        <f>Critérios!B4</f>
        <v>Mercadológico</v>
      </c>
      <c r="C2" s="111"/>
      <c r="D2" s="111"/>
      <c r="E2" s="112"/>
      <c r="F2" s="68"/>
      <c r="G2" s="110" t="s">
        <v>0</v>
      </c>
      <c r="H2" s="111"/>
      <c r="I2" s="112"/>
      <c r="J2" s="68"/>
      <c r="K2" s="69"/>
    </row>
    <row r="3" spans="2:11" ht="12.9" customHeight="1" x14ac:dyDescent="0.2">
      <c r="B3" s="26" t="s">
        <v>1</v>
      </c>
      <c r="C3" s="16" t="str">
        <f>B4</f>
        <v>Macroambiente</v>
      </c>
      <c r="D3" s="16" t="str">
        <f>B5</f>
        <v>Forças de Porter</v>
      </c>
      <c r="E3" s="36" t="str">
        <f>B6</f>
        <v>Demanda</v>
      </c>
      <c r="F3" s="15"/>
      <c r="G3" s="37" t="str">
        <f>B4</f>
        <v>Macroambiente</v>
      </c>
      <c r="H3" s="16" t="str">
        <f>B5</f>
        <v>Forças de Porter</v>
      </c>
      <c r="I3" s="36" t="str">
        <f>B6</f>
        <v>Demanda</v>
      </c>
      <c r="J3" s="15"/>
      <c r="K3" s="38" t="s">
        <v>2</v>
      </c>
    </row>
    <row r="4" spans="2:11" ht="12.9" customHeight="1" x14ac:dyDescent="0.2">
      <c r="B4" s="11" t="s">
        <v>23</v>
      </c>
      <c r="C4" s="43">
        <v>1</v>
      </c>
      <c r="D4" s="4">
        <f>'Avaliações Pareadas'!V19</f>
        <v>4</v>
      </c>
      <c r="E4" s="19">
        <f>'Avaliações Pareadas'!V20</f>
        <v>0.16666666666666666</v>
      </c>
      <c r="F4" s="31"/>
      <c r="G4" s="24">
        <f>C4/SUM($C$4:$C$6)</f>
        <v>0.13793103448275862</v>
      </c>
      <c r="H4" s="7">
        <f>D4/SUM($D$4:$D$6)</f>
        <v>0.5</v>
      </c>
      <c r="I4" s="29">
        <f>E4/SUM($E$4:$E$6)</f>
        <v>0.1111111111111111</v>
      </c>
      <c r="J4" s="34"/>
      <c r="K4" s="39">
        <f>AVERAGE(G4:I4)</f>
        <v>0.24968071519795662</v>
      </c>
    </row>
    <row r="5" spans="2:11" ht="12.9" customHeight="1" x14ac:dyDescent="0.2">
      <c r="B5" s="11" t="s">
        <v>24</v>
      </c>
      <c r="C5" s="5">
        <f>1/D4</f>
        <v>0.25</v>
      </c>
      <c r="D5" s="43">
        <v>1</v>
      </c>
      <c r="E5" s="19">
        <f>'Avaliações Pareadas'!V21</f>
        <v>0.33333333333333331</v>
      </c>
      <c r="F5" s="31"/>
      <c r="G5" s="24">
        <f t="shared" ref="G5:G6" si="0">C5/SUM($C$4:$C$6)</f>
        <v>3.4482758620689655E-2</v>
      </c>
      <c r="H5" s="7">
        <f t="shared" ref="H5:H6" si="1">D5/SUM($D$4:$D$6)</f>
        <v>0.125</v>
      </c>
      <c r="I5" s="29">
        <f t="shared" ref="I5:I6" si="2">E5/SUM($E$4:$E$6)</f>
        <v>0.22222222222222221</v>
      </c>
      <c r="J5" s="34"/>
      <c r="K5" s="39">
        <f t="shared" ref="K5:K6" si="3">AVERAGE(G5:I5)</f>
        <v>0.12723499361430396</v>
      </c>
    </row>
    <row r="6" spans="2:11" ht="12.9" customHeight="1" x14ac:dyDescent="0.2">
      <c r="B6" s="11" t="s">
        <v>25</v>
      </c>
      <c r="C6" s="5">
        <f>1/E4</f>
        <v>6</v>
      </c>
      <c r="D6" s="5">
        <f>1/E5</f>
        <v>3</v>
      </c>
      <c r="E6" s="44">
        <v>1</v>
      </c>
      <c r="F6" s="32"/>
      <c r="G6" s="24">
        <f t="shared" si="0"/>
        <v>0.82758620689655171</v>
      </c>
      <c r="H6" s="7">
        <f t="shared" si="1"/>
        <v>0.375</v>
      </c>
      <c r="I6" s="29">
        <f t="shared" si="2"/>
        <v>0.66666666666666663</v>
      </c>
      <c r="J6" s="35"/>
      <c r="K6" s="39">
        <f t="shared" si="3"/>
        <v>0.62308429118773934</v>
      </c>
    </row>
    <row r="7" spans="2:11" ht="12.9" customHeight="1" x14ac:dyDescent="0.2">
      <c r="K7" s="14">
        <f>SUM(K4:K6)</f>
        <v>0.99999999999999989</v>
      </c>
    </row>
    <row r="8" spans="2:11" ht="12.9" customHeight="1" x14ac:dyDescent="0.2">
      <c r="K8" s="14"/>
    </row>
    <row r="9" spans="2:11" ht="12.9" customHeight="1" x14ac:dyDescent="0.2">
      <c r="B9" s="110" t="str">
        <f>Critérios!B5</f>
        <v>Técnico</v>
      </c>
      <c r="C9" s="111"/>
      <c r="D9" s="111"/>
      <c r="E9" s="112"/>
      <c r="F9" s="68"/>
      <c r="G9" s="110" t="s">
        <v>0</v>
      </c>
      <c r="H9" s="111"/>
      <c r="I9" s="112"/>
      <c r="J9" s="68"/>
      <c r="K9" s="69"/>
    </row>
    <row r="10" spans="2:11" s="3" customFormat="1" ht="12.9" customHeight="1" x14ac:dyDescent="0.2">
      <c r="B10" s="26" t="s">
        <v>1</v>
      </c>
      <c r="C10" s="16" t="str">
        <f>B11</f>
        <v>SW - Tecnologia</v>
      </c>
      <c r="D10" s="16" t="str">
        <f>B12</f>
        <v>HW - Tecnologia</v>
      </c>
      <c r="E10" s="36" t="str">
        <f>B13</f>
        <v>Pessoal</v>
      </c>
      <c r="F10" s="40"/>
      <c r="G10" s="37" t="str">
        <f>B11</f>
        <v>SW - Tecnologia</v>
      </c>
      <c r="H10" s="16" t="str">
        <f>B12</f>
        <v>HW - Tecnologia</v>
      </c>
      <c r="I10" s="36" t="str">
        <f>B13</f>
        <v>Pessoal</v>
      </c>
      <c r="J10" s="15"/>
      <c r="K10" s="38" t="s">
        <v>2</v>
      </c>
    </row>
    <row r="11" spans="2:11" ht="12.9" customHeight="1" x14ac:dyDescent="0.2">
      <c r="B11" s="11" t="s">
        <v>26</v>
      </c>
      <c r="C11" s="43">
        <v>1</v>
      </c>
      <c r="D11" s="4">
        <f>'Avaliações Pareadas'!V28</f>
        <v>7</v>
      </c>
      <c r="E11" s="19">
        <f>'Avaliações Pareadas'!V29</f>
        <v>0.5</v>
      </c>
      <c r="F11" s="33"/>
      <c r="G11" s="25">
        <f>C11/SUM($C$11:$C$13)</f>
        <v>0.31818181818181818</v>
      </c>
      <c r="H11" s="9">
        <f>D11/SUM($D$11:$D$13)</f>
        <v>0.77777777777777779</v>
      </c>
      <c r="I11" s="29">
        <f>E11/SUM($E$11:$E$13)</f>
        <v>0.2</v>
      </c>
      <c r="J11" s="34"/>
      <c r="K11" s="39">
        <f>AVERAGE(G11:I11)</f>
        <v>0.43198653198653197</v>
      </c>
    </row>
    <row r="12" spans="2:11" ht="12.9" customHeight="1" x14ac:dyDescent="0.2">
      <c r="B12" s="11" t="s">
        <v>27</v>
      </c>
      <c r="C12" s="5">
        <f>1/D11</f>
        <v>0.14285714285714285</v>
      </c>
      <c r="D12" s="43">
        <v>1</v>
      </c>
      <c r="E12" s="19">
        <f>'Avaliações Pareadas'!V30</f>
        <v>1</v>
      </c>
      <c r="F12" s="33"/>
      <c r="G12" s="25">
        <f t="shared" ref="G12:G13" si="4">C12/SUM($C$11:$C$13)</f>
        <v>4.5454545454545456E-2</v>
      </c>
      <c r="H12" s="9">
        <f t="shared" ref="H12:H13" si="5">D12/SUM($D$11:$D$13)</f>
        <v>0.1111111111111111</v>
      </c>
      <c r="I12" s="29">
        <f t="shared" ref="I12:I13" si="6">E12/SUM($E$11:$E$13)</f>
        <v>0.4</v>
      </c>
      <c r="J12" s="34"/>
      <c r="K12" s="39">
        <f t="shared" ref="K12:K13" si="7">AVERAGE(G12:I12)</f>
        <v>0.18552188552188553</v>
      </c>
    </row>
    <row r="13" spans="2:11" ht="12.9" customHeight="1" x14ac:dyDescent="0.2">
      <c r="B13" s="11" t="s">
        <v>28</v>
      </c>
      <c r="C13" s="5">
        <f>1/E11</f>
        <v>2</v>
      </c>
      <c r="D13" s="5">
        <f>1/E12</f>
        <v>1</v>
      </c>
      <c r="E13" s="44">
        <v>1</v>
      </c>
      <c r="F13" s="32"/>
      <c r="G13" s="25">
        <f t="shared" si="4"/>
        <v>0.63636363636363635</v>
      </c>
      <c r="H13" s="9">
        <f t="shared" si="5"/>
        <v>0.1111111111111111</v>
      </c>
      <c r="I13" s="29">
        <f t="shared" si="6"/>
        <v>0.4</v>
      </c>
      <c r="J13" s="35"/>
      <c r="K13" s="39">
        <f t="shared" si="7"/>
        <v>0.38249158249158244</v>
      </c>
    </row>
    <row r="14" spans="2:11" ht="12.9" customHeight="1" x14ac:dyDescent="0.2">
      <c r="K14" s="14">
        <f>SUM(K11:K13)</f>
        <v>1</v>
      </c>
    </row>
    <row r="16" spans="2:11" ht="12.9" customHeight="1" x14ac:dyDescent="0.2">
      <c r="B16" s="110" t="str">
        <f>Critérios!B6</f>
        <v>Financeiro</v>
      </c>
      <c r="C16" s="111"/>
      <c r="D16" s="111"/>
      <c r="E16" s="112"/>
      <c r="F16" s="68"/>
      <c r="G16" s="110" t="s">
        <v>0</v>
      </c>
      <c r="H16" s="111"/>
      <c r="I16" s="112"/>
      <c r="J16" s="68"/>
      <c r="K16" s="69"/>
    </row>
    <row r="17" spans="2:11" s="2" customFormat="1" ht="12.9" customHeight="1" x14ac:dyDescent="0.2">
      <c r="B17" s="26" t="s">
        <v>1</v>
      </c>
      <c r="C17" s="16" t="str">
        <f>B18</f>
        <v>ROIA</v>
      </c>
      <c r="D17" s="16" t="str">
        <f>B19</f>
        <v>TIR</v>
      </c>
      <c r="E17" s="36" t="str">
        <f>B20</f>
        <v>PayBack</v>
      </c>
      <c r="F17" s="40"/>
      <c r="G17" s="37" t="str">
        <f>B18</f>
        <v>ROIA</v>
      </c>
      <c r="H17" s="16" t="str">
        <f>B19</f>
        <v>TIR</v>
      </c>
      <c r="I17" s="36" t="str">
        <f>B20</f>
        <v>PayBack</v>
      </c>
      <c r="J17" s="15"/>
      <c r="K17" s="38" t="s">
        <v>2</v>
      </c>
    </row>
    <row r="18" spans="2:11" ht="12.9" customHeight="1" x14ac:dyDescent="0.2">
      <c r="B18" s="11" t="s">
        <v>29</v>
      </c>
      <c r="C18" s="43">
        <v>1</v>
      </c>
      <c r="D18" s="4">
        <f>'Avaliações Pareadas'!V37</f>
        <v>7</v>
      </c>
      <c r="E18" s="19">
        <f>'Avaliações Pareadas'!V38</f>
        <v>0.16666666666666666</v>
      </c>
      <c r="F18" s="33"/>
      <c r="G18" s="25">
        <f>C18/SUM($C$18:$C$20)</f>
        <v>0.14000000000000001</v>
      </c>
      <c r="H18" s="9">
        <f>D18/SUM($D$18:$D$20)</f>
        <v>0.53846153846153844</v>
      </c>
      <c r="I18" s="29">
        <f>E18/SUM($E$18:$E$20)</f>
        <v>0.12195121951219512</v>
      </c>
      <c r="J18" s="34"/>
      <c r="K18" s="39">
        <f>AVERAGE(G18:I18)</f>
        <v>0.26680425265791119</v>
      </c>
    </row>
    <row r="19" spans="2:11" ht="12.9" customHeight="1" x14ac:dyDescent="0.2">
      <c r="B19" s="11" t="s">
        <v>30</v>
      </c>
      <c r="C19" s="5">
        <f>1/D18</f>
        <v>0.14285714285714285</v>
      </c>
      <c r="D19" s="43">
        <v>1</v>
      </c>
      <c r="E19" s="19">
        <f>'Avaliações Pareadas'!V39</f>
        <v>0.2</v>
      </c>
      <c r="F19" s="33"/>
      <c r="G19" s="25">
        <f t="shared" ref="G19:G20" si="8">C19/SUM($C$18:$C$20)</f>
        <v>0.02</v>
      </c>
      <c r="H19" s="9">
        <f t="shared" ref="H19:H20" si="9">D19/SUM($D$18:$D$20)</f>
        <v>7.6923076923076927E-2</v>
      </c>
      <c r="I19" s="29">
        <f t="shared" ref="I19:I20" si="10">E19/SUM($E$18:$E$20)</f>
        <v>0.14634146341463414</v>
      </c>
      <c r="J19" s="34"/>
      <c r="K19" s="39">
        <f t="shared" ref="K19:K20" si="11">AVERAGE(G19:I19)</f>
        <v>8.1088180112570352E-2</v>
      </c>
    </row>
    <row r="20" spans="2:11" ht="12.9" customHeight="1" x14ac:dyDescent="0.2">
      <c r="B20" s="11" t="s">
        <v>31</v>
      </c>
      <c r="C20" s="5">
        <f>1/E18</f>
        <v>6</v>
      </c>
      <c r="D20" s="5">
        <f>1/E19</f>
        <v>5</v>
      </c>
      <c r="E20" s="44">
        <v>1</v>
      </c>
      <c r="F20" s="32"/>
      <c r="G20" s="25">
        <f t="shared" si="8"/>
        <v>0.84000000000000008</v>
      </c>
      <c r="H20" s="9">
        <f t="shared" si="9"/>
        <v>0.38461538461538464</v>
      </c>
      <c r="I20" s="29">
        <f t="shared" si="10"/>
        <v>0.73170731707317072</v>
      </c>
      <c r="J20" s="35"/>
      <c r="K20" s="39">
        <f t="shared" si="11"/>
        <v>0.65210756722951846</v>
      </c>
    </row>
    <row r="21" spans="2:11" ht="12.9" customHeight="1" x14ac:dyDescent="0.2">
      <c r="K21" s="14">
        <f>SUM(K18:K20)</f>
        <v>1</v>
      </c>
    </row>
  </sheetData>
  <mergeCells count="6">
    <mergeCell ref="B2:E2"/>
    <mergeCell ref="B9:E9"/>
    <mergeCell ref="B16:E16"/>
    <mergeCell ref="G2:I2"/>
    <mergeCell ref="G9:I9"/>
    <mergeCell ref="G16:I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8"/>
  <sheetViews>
    <sheetView topLeftCell="A66" zoomScaleNormal="100" workbookViewId="0">
      <selection activeCell="J86" sqref="J86"/>
    </sheetView>
  </sheetViews>
  <sheetFormatPr defaultColWidth="9.109375" defaultRowHeight="10.199999999999999" x14ac:dyDescent="0.2"/>
  <cols>
    <col min="1" max="1" width="2.6640625" style="1" customWidth="1"/>
    <col min="2" max="2" width="15.88671875" style="8" customWidth="1"/>
    <col min="3" max="6" width="9.44140625" style="8" customWidth="1"/>
    <col min="7" max="7" width="2.6640625" style="45" customWidth="1"/>
    <col min="8" max="11" width="9.44140625" style="8" customWidth="1"/>
    <col min="12" max="12" width="2.6640625" style="8" customWidth="1"/>
    <col min="13" max="13" width="14" style="8" customWidth="1"/>
    <col min="14" max="14" width="2.6640625" style="1" customWidth="1"/>
    <col min="15" max="15" width="19.5546875" style="8" customWidth="1"/>
    <col min="16" max="23" width="9.33203125" style="8" customWidth="1"/>
    <col min="24" max="24" width="15.109375" style="8" customWidth="1"/>
    <col min="25" max="25" width="2.6640625" style="1" customWidth="1"/>
    <col min="26" max="26" width="15.109375" style="8" customWidth="1"/>
    <col min="27" max="34" width="9.88671875" style="8" customWidth="1"/>
    <col min="35" max="35" width="15.109375" style="8" customWidth="1"/>
    <col min="36" max="16384" width="9.109375" style="1"/>
  </cols>
  <sheetData>
    <row r="1" spans="1:13" x14ac:dyDescent="0.2">
      <c r="B1" s="113" t="str">
        <f>Subcritérios!B2</f>
        <v>Mercadológico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5"/>
    </row>
    <row r="2" spans="1:13" x14ac:dyDescent="0.2">
      <c r="B2" s="10" t="str">
        <f>Subcritérios!B4</f>
        <v>Macroambiente</v>
      </c>
      <c r="C2" s="11" t="s">
        <v>3</v>
      </c>
      <c r="D2" s="11" t="s">
        <v>4</v>
      </c>
      <c r="E2" s="11" t="s">
        <v>5</v>
      </c>
      <c r="F2" s="46" t="s">
        <v>6</v>
      </c>
      <c r="G2" s="40"/>
      <c r="H2" s="49" t="s">
        <v>3</v>
      </c>
      <c r="I2" s="11" t="s">
        <v>4</v>
      </c>
      <c r="J2" s="11" t="s">
        <v>5</v>
      </c>
      <c r="K2" s="46" t="s">
        <v>6</v>
      </c>
      <c r="L2" s="15"/>
      <c r="M2" s="23" t="s">
        <v>2</v>
      </c>
    </row>
    <row r="3" spans="1:13" x14ac:dyDescent="0.2">
      <c r="B3" s="11" t="s">
        <v>3</v>
      </c>
      <c r="C3" s="12">
        <v>1</v>
      </c>
      <c r="D3" s="9">
        <f>'Avaliações Pareadas'!V48</f>
        <v>5</v>
      </c>
      <c r="E3" s="9">
        <f>'Avaliações Pareadas'!V49</f>
        <v>0.2</v>
      </c>
      <c r="F3" s="47">
        <f>'Avaliações Pareadas'!V50</f>
        <v>0.5</v>
      </c>
      <c r="G3" s="34"/>
      <c r="H3" s="25">
        <f>C3/SUM($C$3:$C$6)</f>
        <v>0.12195121951219513</v>
      </c>
      <c r="I3" s="9">
        <f>D3/SUM($D$3:$D$6)</f>
        <v>0.54054054054054057</v>
      </c>
      <c r="J3" s="9">
        <f>E3/SUM($E$3:$E$6)</f>
        <v>0.11931818181818184</v>
      </c>
      <c r="K3" s="47">
        <f>F3/SUM($F$3:$F$6)</f>
        <v>0.04</v>
      </c>
      <c r="L3" s="52"/>
      <c r="M3" s="30">
        <f>AVERAGE(H3:K3)</f>
        <v>0.2054524854677294</v>
      </c>
    </row>
    <row r="4" spans="1:13" x14ac:dyDescent="0.2">
      <c r="B4" s="11" t="s">
        <v>4</v>
      </c>
      <c r="C4" s="13">
        <f>1/D3</f>
        <v>0.2</v>
      </c>
      <c r="D4" s="12">
        <v>1</v>
      </c>
      <c r="E4" s="9">
        <f>'Avaliações Pareadas'!V51</f>
        <v>0.33333333333333331</v>
      </c>
      <c r="F4" s="47">
        <f>'Avaliações Pareadas'!V52</f>
        <v>4</v>
      </c>
      <c r="G4" s="34"/>
      <c r="H4" s="25">
        <f t="shared" ref="H4:H6" si="0">C4/SUM($C$3:$C$6)</f>
        <v>2.4390243902439029E-2</v>
      </c>
      <c r="I4" s="9">
        <f t="shared" ref="I4:I6" si="1">D4/SUM($D$3:$D$6)</f>
        <v>0.10810810810810811</v>
      </c>
      <c r="J4" s="9">
        <f t="shared" ref="J4:J6" si="2">E4/SUM($E$3:$E$6)</f>
        <v>0.19886363636363638</v>
      </c>
      <c r="K4" s="47">
        <f t="shared" ref="K4:K6" si="3">F4/SUM($F$3:$F$6)</f>
        <v>0.32</v>
      </c>
      <c r="L4" s="52"/>
      <c r="M4" s="30">
        <f t="shared" ref="M4:M5" si="4">AVERAGE(H4:K4)</f>
        <v>0.16284049709354587</v>
      </c>
    </row>
    <row r="5" spans="1:13" x14ac:dyDescent="0.2">
      <c r="B5" s="11" t="s">
        <v>5</v>
      </c>
      <c r="C5" s="13">
        <f>1/E3</f>
        <v>5</v>
      </c>
      <c r="D5" s="13">
        <f>1/E4</f>
        <v>3</v>
      </c>
      <c r="E5" s="12">
        <v>1</v>
      </c>
      <c r="F5" s="47">
        <f>'Avaliações Pareadas'!V53</f>
        <v>7</v>
      </c>
      <c r="G5" s="34"/>
      <c r="H5" s="25">
        <f t="shared" si="0"/>
        <v>0.60975609756097571</v>
      </c>
      <c r="I5" s="9">
        <f t="shared" si="1"/>
        <v>0.32432432432432434</v>
      </c>
      <c r="J5" s="9">
        <f t="shared" si="2"/>
        <v>0.59659090909090917</v>
      </c>
      <c r="K5" s="47">
        <f t="shared" si="3"/>
        <v>0.56000000000000005</v>
      </c>
      <c r="L5" s="52"/>
      <c r="M5" s="30">
        <f t="shared" si="4"/>
        <v>0.52266783274405237</v>
      </c>
    </row>
    <row r="6" spans="1:13" x14ac:dyDescent="0.2">
      <c r="B6" s="11" t="s">
        <v>6</v>
      </c>
      <c r="C6" s="13">
        <f>1/F3</f>
        <v>2</v>
      </c>
      <c r="D6" s="13">
        <f>1/F4</f>
        <v>0.25</v>
      </c>
      <c r="E6" s="13">
        <f>1/F5</f>
        <v>0.14285714285714285</v>
      </c>
      <c r="F6" s="48">
        <v>1</v>
      </c>
      <c r="G6" s="35"/>
      <c r="H6" s="25">
        <f t="shared" si="0"/>
        <v>0.24390243902439027</v>
      </c>
      <c r="I6" s="9">
        <f t="shared" si="1"/>
        <v>2.7027027027027029E-2</v>
      </c>
      <c r="J6" s="9">
        <f t="shared" si="2"/>
        <v>8.5227272727272735E-2</v>
      </c>
      <c r="K6" s="47">
        <f t="shared" si="3"/>
        <v>0.08</v>
      </c>
      <c r="L6" s="53"/>
      <c r="M6" s="30">
        <f>AVERAGE(H6:K6)</f>
        <v>0.10903918469467251</v>
      </c>
    </row>
    <row r="7" spans="1:13" x14ac:dyDescent="0.2">
      <c r="B7" s="51"/>
      <c r="C7" s="17"/>
      <c r="D7" s="17"/>
      <c r="E7" s="17"/>
      <c r="F7" s="17"/>
      <c r="G7" s="50"/>
      <c r="H7" s="17"/>
      <c r="I7" s="17"/>
      <c r="J7" s="17"/>
      <c r="K7" s="17"/>
      <c r="L7" s="17"/>
      <c r="M7" s="54">
        <f>SUM(M3:M6)</f>
        <v>1.0000000000000002</v>
      </c>
    </row>
    <row r="8" spans="1:13" x14ac:dyDescent="0.2">
      <c r="B8" s="51"/>
      <c r="C8" s="17"/>
      <c r="D8" s="17"/>
      <c r="E8" s="17"/>
      <c r="F8" s="17"/>
      <c r="G8" s="50"/>
      <c r="H8" s="17"/>
      <c r="I8" s="17"/>
      <c r="J8" s="17"/>
      <c r="K8" s="17"/>
      <c r="L8" s="17"/>
      <c r="M8" s="55"/>
    </row>
    <row r="9" spans="1:13" x14ac:dyDescent="0.2">
      <c r="A9" s="91"/>
      <c r="B9" s="10" t="str">
        <f>Subcritérios!B5</f>
        <v>Forças de Porter</v>
      </c>
      <c r="C9" s="11" t="s">
        <v>3</v>
      </c>
      <c r="D9" s="11" t="s">
        <v>4</v>
      </c>
      <c r="E9" s="11" t="s">
        <v>5</v>
      </c>
      <c r="F9" s="46" t="s">
        <v>6</v>
      </c>
      <c r="G9" s="40"/>
      <c r="H9" s="49" t="s">
        <v>3</v>
      </c>
      <c r="I9" s="11" t="s">
        <v>4</v>
      </c>
      <c r="J9" s="11" t="s">
        <v>5</v>
      </c>
      <c r="K9" s="46" t="s">
        <v>6</v>
      </c>
      <c r="L9" s="15"/>
      <c r="M9" s="23" t="s">
        <v>2</v>
      </c>
    </row>
    <row r="10" spans="1:13" x14ac:dyDescent="0.2">
      <c r="B10" s="11" t="s">
        <v>3</v>
      </c>
      <c r="C10" s="12">
        <v>1</v>
      </c>
      <c r="D10" s="9">
        <f>'Avaliações Pareadas'!V60</f>
        <v>5</v>
      </c>
      <c r="E10" s="9">
        <f>'Avaliações Pareadas'!V61</f>
        <v>0.25</v>
      </c>
      <c r="F10" s="47">
        <f>'Avaliações Pareadas'!V62</f>
        <v>4</v>
      </c>
      <c r="G10" s="34"/>
      <c r="H10" s="25">
        <f>C10/SUM($C$10:$C$13)</f>
        <v>0.18348623853211007</v>
      </c>
      <c r="I10" s="9">
        <f>D10/SUM($D$10:$D$13)</f>
        <v>0.55555555555555558</v>
      </c>
      <c r="J10" s="9">
        <f>E10/SUM($E$10:$E$13)</f>
        <v>0.12</v>
      </c>
      <c r="K10" s="47">
        <f>F10/SUM($F$10:$F$13)</f>
        <v>0.44444444444444442</v>
      </c>
      <c r="L10" s="52"/>
      <c r="M10" s="30">
        <f>AVERAGE(H10:K10)</f>
        <v>0.3258715596330275</v>
      </c>
    </row>
    <row r="11" spans="1:13" x14ac:dyDescent="0.2">
      <c r="B11" s="11" t="s">
        <v>4</v>
      </c>
      <c r="C11" s="13">
        <f>1/D10</f>
        <v>0.2</v>
      </c>
      <c r="D11" s="12">
        <v>1</v>
      </c>
      <c r="E11" s="9">
        <f>'Avaliações Pareadas'!V63</f>
        <v>0.5</v>
      </c>
      <c r="F11" s="47">
        <f>'Avaliações Pareadas'!V64</f>
        <v>1</v>
      </c>
      <c r="G11" s="34"/>
      <c r="H11" s="25">
        <f t="shared" ref="H11:H13" si="5">C11/SUM($C$10:$C$13)</f>
        <v>3.669724770642202E-2</v>
      </c>
      <c r="I11" s="9">
        <f t="shared" ref="I11:I13" si="6">D11/SUM($D$10:$D$13)</f>
        <v>0.1111111111111111</v>
      </c>
      <c r="J11" s="9">
        <f t="shared" ref="J11:J13" si="7">E11/SUM($E$10:$E$13)</f>
        <v>0.24</v>
      </c>
      <c r="K11" s="47">
        <f t="shared" ref="K11:K13" si="8">F11/SUM($F$10:$F$13)</f>
        <v>0.1111111111111111</v>
      </c>
      <c r="L11" s="52"/>
      <c r="M11" s="30">
        <f t="shared" ref="M11:M13" si="9">AVERAGE(H11:K11)</f>
        <v>0.12472986748216106</v>
      </c>
    </row>
    <row r="12" spans="1:13" x14ac:dyDescent="0.2">
      <c r="B12" s="11" t="s">
        <v>5</v>
      </c>
      <c r="C12" s="13">
        <f>1/E10</f>
        <v>4</v>
      </c>
      <c r="D12" s="13">
        <f>1/E11</f>
        <v>2</v>
      </c>
      <c r="E12" s="12">
        <v>1</v>
      </c>
      <c r="F12" s="47">
        <f>'Avaliações Pareadas'!V65</f>
        <v>3</v>
      </c>
      <c r="G12" s="34"/>
      <c r="H12" s="25">
        <f t="shared" si="5"/>
        <v>0.7339449541284403</v>
      </c>
      <c r="I12" s="9">
        <f t="shared" si="6"/>
        <v>0.22222222222222221</v>
      </c>
      <c r="J12" s="9">
        <f t="shared" si="7"/>
        <v>0.48</v>
      </c>
      <c r="K12" s="47">
        <f t="shared" si="8"/>
        <v>0.33333333333333331</v>
      </c>
      <c r="L12" s="52"/>
      <c r="M12" s="30">
        <f t="shared" si="9"/>
        <v>0.44237512742099894</v>
      </c>
    </row>
    <row r="13" spans="1:13" x14ac:dyDescent="0.2">
      <c r="B13" s="11" t="s">
        <v>6</v>
      </c>
      <c r="C13" s="13">
        <f>1/F10</f>
        <v>0.25</v>
      </c>
      <c r="D13" s="13">
        <f>1/F11</f>
        <v>1</v>
      </c>
      <c r="E13" s="13">
        <f>1/F12</f>
        <v>0.33333333333333331</v>
      </c>
      <c r="F13" s="48">
        <v>1</v>
      </c>
      <c r="G13" s="35"/>
      <c r="H13" s="25">
        <f t="shared" si="5"/>
        <v>4.5871559633027519E-2</v>
      </c>
      <c r="I13" s="9">
        <f t="shared" si="6"/>
        <v>0.1111111111111111</v>
      </c>
      <c r="J13" s="9">
        <f t="shared" si="7"/>
        <v>0.15999999999999998</v>
      </c>
      <c r="K13" s="47">
        <f t="shared" si="8"/>
        <v>0.1111111111111111</v>
      </c>
      <c r="L13" s="53"/>
      <c r="M13" s="30">
        <f t="shared" si="9"/>
        <v>0.10702344546381243</v>
      </c>
    </row>
    <row r="14" spans="1:13" x14ac:dyDescent="0.2">
      <c r="B14" s="51"/>
      <c r="C14" s="17"/>
      <c r="D14" s="17"/>
      <c r="E14" s="17"/>
      <c r="F14" s="17"/>
      <c r="G14" s="50"/>
      <c r="H14" s="17"/>
      <c r="I14" s="17"/>
      <c r="J14" s="17"/>
      <c r="K14" s="17"/>
      <c r="L14" s="17"/>
      <c r="M14" s="54">
        <f>SUM(M10:M13)</f>
        <v>1</v>
      </c>
    </row>
    <row r="15" spans="1:13" x14ac:dyDescent="0.2">
      <c r="B15" s="51"/>
      <c r="C15" s="17"/>
      <c r="D15" s="17"/>
      <c r="E15" s="17"/>
      <c r="F15" s="17"/>
      <c r="G15" s="50"/>
      <c r="H15" s="17"/>
      <c r="I15" s="17"/>
      <c r="J15" s="17"/>
      <c r="K15" s="17"/>
      <c r="L15" s="17"/>
      <c r="M15" s="55"/>
    </row>
    <row r="16" spans="1:13" x14ac:dyDescent="0.2">
      <c r="B16" s="10" t="str">
        <f>Subcritérios!B6</f>
        <v>Demanda</v>
      </c>
      <c r="C16" s="11" t="s">
        <v>3</v>
      </c>
      <c r="D16" s="11" t="s">
        <v>4</v>
      </c>
      <c r="E16" s="11" t="s">
        <v>5</v>
      </c>
      <c r="F16" s="46" t="s">
        <v>6</v>
      </c>
      <c r="G16" s="40"/>
      <c r="H16" s="49" t="s">
        <v>3</v>
      </c>
      <c r="I16" s="11" t="s">
        <v>4</v>
      </c>
      <c r="J16" s="11" t="s">
        <v>5</v>
      </c>
      <c r="K16" s="46" t="s">
        <v>6</v>
      </c>
      <c r="L16" s="15"/>
      <c r="M16" s="23" t="s">
        <v>2</v>
      </c>
    </row>
    <row r="17" spans="2:13" x14ac:dyDescent="0.2">
      <c r="B17" s="11" t="s">
        <v>3</v>
      </c>
      <c r="C17" s="12">
        <v>1</v>
      </c>
      <c r="D17" s="9">
        <f>'Avaliações Pareadas'!V72</f>
        <v>0.14285714285714285</v>
      </c>
      <c r="E17" s="9">
        <f>'Avaliações Pareadas'!V73</f>
        <v>0.5</v>
      </c>
      <c r="F17" s="47">
        <f>'Avaliações Pareadas'!V74</f>
        <v>0.2</v>
      </c>
      <c r="G17" s="34"/>
      <c r="H17" s="25">
        <f>C17/SUM($C$17:$C$20)</f>
        <v>6.6666666666666666E-2</v>
      </c>
      <c r="I17" s="9">
        <f>D17/SUM($D$17:$D$20)</f>
        <v>7.8947368421052641E-2</v>
      </c>
      <c r="J17" s="9">
        <f>E17/SUM($E$17:$E$20)</f>
        <v>6.6666666666666666E-2</v>
      </c>
      <c r="K17" s="47">
        <f>F17/SUM($F$17:$F$20)</f>
        <v>4.4117647058823532E-2</v>
      </c>
      <c r="L17" s="52"/>
      <c r="M17" s="30">
        <f>AVERAGE(H17:K17)</f>
        <v>6.4099587203302374E-2</v>
      </c>
    </row>
    <row r="18" spans="2:13" x14ac:dyDescent="0.2">
      <c r="B18" s="11" t="s">
        <v>4</v>
      </c>
      <c r="C18" s="13">
        <f>1/D17</f>
        <v>7</v>
      </c>
      <c r="D18" s="12">
        <v>1</v>
      </c>
      <c r="E18" s="9">
        <f>'Avaliações Pareadas'!V75</f>
        <v>3</v>
      </c>
      <c r="F18" s="47">
        <f>'Avaliações Pareadas'!V76</f>
        <v>3</v>
      </c>
      <c r="G18" s="34"/>
      <c r="H18" s="25">
        <f t="shared" ref="H18:H20" si="10">C18/SUM($C$17:$C$20)</f>
        <v>0.46666666666666667</v>
      </c>
      <c r="I18" s="9">
        <f t="shared" ref="I18:I20" si="11">D18/SUM($D$17:$D$20)</f>
        <v>0.55263157894736847</v>
      </c>
      <c r="J18" s="9">
        <f t="shared" ref="J18:J20" si="12">E18/SUM($E$17:$E$20)</f>
        <v>0.4</v>
      </c>
      <c r="K18" s="47">
        <f t="shared" ref="K18:K20" si="13">F18/SUM($F$17:$F$20)</f>
        <v>0.66176470588235292</v>
      </c>
      <c r="L18" s="52"/>
      <c r="M18" s="30">
        <f t="shared" ref="M18:M20" si="14">AVERAGE(H18:K18)</f>
        <v>0.52026573787409702</v>
      </c>
    </row>
    <row r="19" spans="2:13" x14ac:dyDescent="0.2">
      <c r="B19" s="11" t="s">
        <v>5</v>
      </c>
      <c r="C19" s="13">
        <f>1/E17</f>
        <v>2</v>
      </c>
      <c r="D19" s="13">
        <f>1/E18</f>
        <v>0.33333333333333331</v>
      </c>
      <c r="E19" s="12">
        <v>1</v>
      </c>
      <c r="F19" s="47">
        <f>'Avaliações Pareadas'!V77</f>
        <v>0.33333333333333331</v>
      </c>
      <c r="G19" s="34"/>
      <c r="H19" s="25">
        <f t="shared" si="10"/>
        <v>0.13333333333333333</v>
      </c>
      <c r="I19" s="9">
        <f t="shared" si="11"/>
        <v>0.18421052631578949</v>
      </c>
      <c r="J19" s="9">
        <f t="shared" si="12"/>
        <v>0.13333333333333333</v>
      </c>
      <c r="K19" s="47">
        <f t="shared" si="13"/>
        <v>7.3529411764705885E-2</v>
      </c>
      <c r="L19" s="52"/>
      <c r="M19" s="30">
        <f t="shared" si="14"/>
        <v>0.13110165118679049</v>
      </c>
    </row>
    <row r="20" spans="2:13" x14ac:dyDescent="0.2">
      <c r="B20" s="11" t="s">
        <v>6</v>
      </c>
      <c r="C20" s="13">
        <f>1/F17</f>
        <v>5</v>
      </c>
      <c r="D20" s="13">
        <f>1/F18</f>
        <v>0.33333333333333331</v>
      </c>
      <c r="E20" s="13">
        <f>1/F19</f>
        <v>3</v>
      </c>
      <c r="F20" s="48">
        <v>1</v>
      </c>
      <c r="G20" s="35"/>
      <c r="H20" s="25">
        <f t="shared" si="10"/>
        <v>0.33333333333333331</v>
      </c>
      <c r="I20" s="9">
        <f t="shared" si="11"/>
        <v>0.18421052631578949</v>
      </c>
      <c r="J20" s="9">
        <f t="shared" si="12"/>
        <v>0.4</v>
      </c>
      <c r="K20" s="47">
        <f t="shared" si="13"/>
        <v>0.22058823529411764</v>
      </c>
      <c r="L20" s="53"/>
      <c r="M20" s="30">
        <f t="shared" si="14"/>
        <v>0.28453302373581013</v>
      </c>
    </row>
    <row r="21" spans="2:13" x14ac:dyDescent="0.2">
      <c r="B21" s="51"/>
      <c r="C21" s="17"/>
      <c r="D21" s="17"/>
      <c r="E21" s="17"/>
      <c r="F21" s="17"/>
      <c r="G21" s="50"/>
      <c r="H21" s="17"/>
      <c r="I21" s="17"/>
      <c r="J21" s="17"/>
      <c r="K21" s="17"/>
      <c r="L21" s="17"/>
      <c r="M21" s="54">
        <f>SUM(M17:M20)</f>
        <v>1</v>
      </c>
    </row>
    <row r="22" spans="2:13" x14ac:dyDescent="0.2">
      <c r="B22" s="36"/>
      <c r="C22" s="18"/>
      <c r="D22" s="18"/>
      <c r="E22" s="18"/>
      <c r="F22" s="18"/>
      <c r="G22" s="56"/>
      <c r="H22" s="18"/>
      <c r="I22" s="18"/>
      <c r="J22" s="18"/>
      <c r="K22" s="18"/>
      <c r="L22" s="18"/>
      <c r="M22" s="37"/>
    </row>
    <row r="24" spans="2:13" x14ac:dyDescent="0.2">
      <c r="B24" s="113" t="str">
        <f>Subcritérios!B9</f>
        <v>Técnico</v>
      </c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5"/>
    </row>
    <row r="25" spans="2:13" x14ac:dyDescent="0.2">
      <c r="B25" s="27" t="str">
        <f>Subcritérios!B11</f>
        <v>SW - Tecnologia</v>
      </c>
      <c r="C25" s="16" t="s">
        <v>3</v>
      </c>
      <c r="D25" s="16" t="s">
        <v>4</v>
      </c>
      <c r="E25" s="16" t="s">
        <v>5</v>
      </c>
      <c r="F25" s="36" t="s">
        <v>6</v>
      </c>
      <c r="G25" s="40"/>
      <c r="H25" s="37" t="s">
        <v>3</v>
      </c>
      <c r="I25" s="16" t="s">
        <v>4</v>
      </c>
      <c r="J25" s="16" t="s">
        <v>5</v>
      </c>
      <c r="K25" s="36" t="s">
        <v>6</v>
      </c>
      <c r="L25" s="15"/>
      <c r="M25" s="28" t="s">
        <v>2</v>
      </c>
    </row>
    <row r="26" spans="2:13" x14ac:dyDescent="0.2">
      <c r="B26" s="11" t="s">
        <v>3</v>
      </c>
      <c r="C26" s="12">
        <v>1</v>
      </c>
      <c r="D26" s="9">
        <f>'Avaliações Pareadas'!V84</f>
        <v>0.16666666666666666</v>
      </c>
      <c r="E26" s="9">
        <f>'Avaliações Pareadas'!V85</f>
        <v>0.16666666666666666</v>
      </c>
      <c r="F26" s="47">
        <f>'Avaliações Pareadas'!V86</f>
        <v>0.33333333333333331</v>
      </c>
      <c r="G26" s="34"/>
      <c r="H26" s="25">
        <f>C26/SUM($C$26:$C$29)</f>
        <v>6.25E-2</v>
      </c>
      <c r="I26" s="9">
        <f>D26/SUM($D$26:$D$29)</f>
        <v>3.0769230769230767E-2</v>
      </c>
      <c r="J26" s="9">
        <f>E26/SUM($E$26:$E$29)</f>
        <v>1.4925373134328356E-2</v>
      </c>
      <c r="K26" s="47">
        <f>F26/SUM($F$26:$F$29)</f>
        <v>0.19047619047619047</v>
      </c>
      <c r="L26" s="52"/>
      <c r="M26" s="30">
        <f>AVERAGE(H26:K26)</f>
        <v>7.4667698594937396E-2</v>
      </c>
    </row>
    <row r="27" spans="2:13" x14ac:dyDescent="0.2">
      <c r="B27" s="11" t="s">
        <v>4</v>
      </c>
      <c r="C27" s="13">
        <f>1/D26</f>
        <v>6</v>
      </c>
      <c r="D27" s="12">
        <v>1</v>
      </c>
      <c r="E27" s="9">
        <f>'Avaliações Pareadas'!V87</f>
        <v>4</v>
      </c>
      <c r="F27" s="47">
        <f>'Avaliações Pareadas'!V88</f>
        <v>0.25</v>
      </c>
      <c r="G27" s="34"/>
      <c r="H27" s="25">
        <f>C27/SUM($C$26:$C$29)</f>
        <v>0.375</v>
      </c>
      <c r="I27" s="9">
        <f>D27/SUM($D$26:$D$29)</f>
        <v>0.1846153846153846</v>
      </c>
      <c r="J27" s="9">
        <f>E27/SUM($E$26:$E$29)</f>
        <v>0.35820895522388058</v>
      </c>
      <c r="K27" s="47">
        <f>F27/SUM($F$26:$F$29)</f>
        <v>0.14285714285714285</v>
      </c>
      <c r="L27" s="52"/>
      <c r="M27" s="30">
        <f t="shared" ref="M27:M29" si="15">AVERAGE(H27:K27)</f>
        <v>0.26517037067410199</v>
      </c>
    </row>
    <row r="28" spans="2:13" x14ac:dyDescent="0.2">
      <c r="B28" s="11" t="s">
        <v>5</v>
      </c>
      <c r="C28" s="13">
        <f>1/E26</f>
        <v>6</v>
      </c>
      <c r="D28" s="13">
        <f>1/E27</f>
        <v>0.25</v>
      </c>
      <c r="E28" s="12">
        <v>1</v>
      </c>
      <c r="F28" s="47">
        <f>'Avaliações Pareadas'!V89</f>
        <v>0.16666666666666666</v>
      </c>
      <c r="G28" s="34"/>
      <c r="H28" s="25">
        <f>C28/SUM($C$26:$C$29)</f>
        <v>0.375</v>
      </c>
      <c r="I28" s="9">
        <f>D28/SUM($D$26:$D$29)</f>
        <v>4.6153846153846149E-2</v>
      </c>
      <c r="J28" s="9">
        <f>E28/SUM($E$26:$E$29)</f>
        <v>8.9552238805970144E-2</v>
      </c>
      <c r="K28" s="47">
        <f>F28/SUM($F$26:$F$29)</f>
        <v>9.5238095238095233E-2</v>
      </c>
      <c r="L28" s="52"/>
      <c r="M28" s="30">
        <f t="shared" si="15"/>
        <v>0.15148604504947788</v>
      </c>
    </row>
    <row r="29" spans="2:13" x14ac:dyDescent="0.2">
      <c r="B29" s="11" t="s">
        <v>6</v>
      </c>
      <c r="C29" s="13">
        <f>1/F26</f>
        <v>3</v>
      </c>
      <c r="D29" s="13">
        <f>1/F27</f>
        <v>4</v>
      </c>
      <c r="E29" s="13">
        <f>1/F28</f>
        <v>6</v>
      </c>
      <c r="F29" s="48">
        <v>1</v>
      </c>
      <c r="G29" s="35"/>
      <c r="H29" s="25">
        <f>C29/SUM($C$26:$C$29)</f>
        <v>0.1875</v>
      </c>
      <c r="I29" s="9">
        <f>D29/SUM($D$26:$D$29)</f>
        <v>0.73846153846153839</v>
      </c>
      <c r="J29" s="9">
        <f>E29/SUM($E$26:$E$29)</f>
        <v>0.53731343283582089</v>
      </c>
      <c r="K29" s="47">
        <f>F29/SUM($F$26:$F$29)</f>
        <v>0.5714285714285714</v>
      </c>
      <c r="L29" s="53"/>
      <c r="M29" s="30">
        <f t="shared" si="15"/>
        <v>0.50867588568148259</v>
      </c>
    </row>
    <row r="30" spans="2:13" x14ac:dyDescent="0.2">
      <c r="B30" s="51"/>
      <c r="C30" s="17"/>
      <c r="D30" s="17"/>
      <c r="E30" s="17"/>
      <c r="F30" s="17"/>
      <c r="G30" s="50"/>
      <c r="H30" s="17"/>
      <c r="I30" s="17"/>
      <c r="J30" s="17"/>
      <c r="K30" s="17"/>
      <c r="L30" s="17"/>
      <c r="M30" s="54">
        <f>SUM(M26:M29)</f>
        <v>0.99999999999999978</v>
      </c>
    </row>
    <row r="31" spans="2:13" x14ac:dyDescent="0.2">
      <c r="B31" s="51"/>
      <c r="C31" s="17"/>
      <c r="D31" s="17"/>
      <c r="E31" s="17"/>
      <c r="F31" s="17"/>
      <c r="G31" s="50"/>
      <c r="H31" s="17"/>
      <c r="I31" s="17"/>
      <c r="J31" s="17"/>
      <c r="K31" s="17"/>
      <c r="L31" s="17"/>
      <c r="M31" s="55"/>
    </row>
    <row r="32" spans="2:13" x14ac:dyDescent="0.2">
      <c r="B32" s="10" t="str">
        <f>Subcritérios!B12</f>
        <v>HW - Tecnologia</v>
      </c>
      <c r="C32" s="11" t="s">
        <v>3</v>
      </c>
      <c r="D32" s="11" t="s">
        <v>4</v>
      </c>
      <c r="E32" s="11" t="s">
        <v>5</v>
      </c>
      <c r="F32" s="46" t="s">
        <v>6</v>
      </c>
      <c r="G32" s="40"/>
      <c r="H32" s="49" t="s">
        <v>3</v>
      </c>
      <c r="I32" s="11" t="s">
        <v>4</v>
      </c>
      <c r="J32" s="11" t="s">
        <v>5</v>
      </c>
      <c r="K32" s="46" t="s">
        <v>6</v>
      </c>
      <c r="L32" s="15"/>
      <c r="M32" s="23" t="s">
        <v>2</v>
      </c>
    </row>
    <row r="33" spans="2:13" x14ac:dyDescent="0.2">
      <c r="B33" s="11" t="s">
        <v>3</v>
      </c>
      <c r="C33" s="12">
        <v>1</v>
      </c>
      <c r="D33" s="9">
        <f>'Avaliações Pareadas'!V96</f>
        <v>0.25</v>
      </c>
      <c r="E33" s="9">
        <f>'Avaliações Pareadas'!V97</f>
        <v>0.25</v>
      </c>
      <c r="F33" s="47">
        <f>'Avaliações Pareadas'!V98</f>
        <v>0.25</v>
      </c>
      <c r="G33" s="34"/>
      <c r="H33" s="25">
        <f>C33/SUM($C$33:$C$36)</f>
        <v>7.6923076923076927E-2</v>
      </c>
      <c r="I33" s="9">
        <f>D33/SUM($D$33:$D$36)</f>
        <v>0.14018691588785048</v>
      </c>
      <c r="J33" s="9">
        <f>E33/SUM($E$33:$E$36)</f>
        <v>3.4482758620689655E-2</v>
      </c>
      <c r="K33" s="47">
        <f>F33/SUM($F$33:$F$36)</f>
        <v>4.7619047619047616E-2</v>
      </c>
      <c r="L33" s="52"/>
      <c r="M33" s="30">
        <f>AVERAGE(H33:K33)</f>
        <v>7.4802949762666174E-2</v>
      </c>
    </row>
    <row r="34" spans="2:13" x14ac:dyDescent="0.2">
      <c r="B34" s="11" t="s">
        <v>4</v>
      </c>
      <c r="C34" s="13">
        <f>1/D33</f>
        <v>4</v>
      </c>
      <c r="D34" s="12">
        <v>1</v>
      </c>
      <c r="E34" s="9">
        <f>'Avaliações Pareadas'!V99</f>
        <v>5</v>
      </c>
      <c r="F34" s="47">
        <f>'Avaliações Pareadas'!V100</f>
        <v>3</v>
      </c>
      <c r="G34" s="34"/>
      <c r="H34" s="25">
        <f>C34/SUM($C$33:$C$36)</f>
        <v>0.30769230769230771</v>
      </c>
      <c r="I34" s="9">
        <f>D34/SUM($D$33:$D$36)</f>
        <v>0.56074766355140193</v>
      </c>
      <c r="J34" s="9">
        <f>E34/SUM($E$33:$E$36)</f>
        <v>0.68965517241379315</v>
      </c>
      <c r="K34" s="47">
        <f>F34/SUM($F$33:$F$36)</f>
        <v>0.5714285714285714</v>
      </c>
      <c r="L34" s="52"/>
      <c r="M34" s="30">
        <f t="shared" ref="M34:M36" si="16">AVERAGE(H34:K34)</f>
        <v>0.53238092877151855</v>
      </c>
    </row>
    <row r="35" spans="2:13" x14ac:dyDescent="0.2">
      <c r="B35" s="11" t="s">
        <v>5</v>
      </c>
      <c r="C35" s="13">
        <f>1/E33</f>
        <v>4</v>
      </c>
      <c r="D35" s="13">
        <f>1/E34</f>
        <v>0.2</v>
      </c>
      <c r="E35" s="12">
        <v>1</v>
      </c>
      <c r="F35" s="47">
        <f>'Avaliações Pareadas'!V101</f>
        <v>1</v>
      </c>
      <c r="G35" s="34"/>
      <c r="H35" s="25">
        <f>C35/SUM($C$33:$C$36)</f>
        <v>0.30769230769230771</v>
      </c>
      <c r="I35" s="9">
        <f>D35/SUM($D$33:$D$36)</f>
        <v>0.11214953271028039</v>
      </c>
      <c r="J35" s="9">
        <f>E35/SUM($E$33:$E$36)</f>
        <v>0.13793103448275862</v>
      </c>
      <c r="K35" s="47">
        <f>F35/SUM($F$33:$F$36)</f>
        <v>0.19047619047619047</v>
      </c>
      <c r="L35" s="52"/>
      <c r="M35" s="30">
        <f t="shared" si="16"/>
        <v>0.18706226634038431</v>
      </c>
    </row>
    <row r="36" spans="2:13" x14ac:dyDescent="0.2">
      <c r="B36" s="11" t="s">
        <v>6</v>
      </c>
      <c r="C36" s="13">
        <f>1/F33</f>
        <v>4</v>
      </c>
      <c r="D36" s="13">
        <f>1/F34</f>
        <v>0.33333333333333331</v>
      </c>
      <c r="E36" s="13">
        <f>1/F35</f>
        <v>1</v>
      </c>
      <c r="F36" s="48">
        <v>1</v>
      </c>
      <c r="G36" s="35"/>
      <c r="H36" s="25">
        <f>C36/SUM($C$33:$C$36)</f>
        <v>0.30769230769230771</v>
      </c>
      <c r="I36" s="9">
        <f>D36/SUM($D$33:$D$36)</f>
        <v>0.18691588785046728</v>
      </c>
      <c r="J36" s="9">
        <f>E36/SUM($E$33:$E$36)</f>
        <v>0.13793103448275862</v>
      </c>
      <c r="K36" s="47">
        <f>F36/SUM($F$33:$F$36)</f>
        <v>0.19047619047619047</v>
      </c>
      <c r="L36" s="53"/>
      <c r="M36" s="30">
        <f t="shared" si="16"/>
        <v>0.20575385512543104</v>
      </c>
    </row>
    <row r="37" spans="2:13" x14ac:dyDescent="0.2">
      <c r="B37" s="51"/>
      <c r="C37" s="17"/>
      <c r="D37" s="17"/>
      <c r="E37" s="17"/>
      <c r="F37" s="17"/>
      <c r="G37" s="50"/>
      <c r="H37" s="17"/>
      <c r="I37" s="17"/>
      <c r="J37" s="17"/>
      <c r="K37" s="17"/>
      <c r="L37" s="17"/>
      <c r="M37" s="54">
        <f>SUM(M33:M36)</f>
        <v>1</v>
      </c>
    </row>
    <row r="38" spans="2:13" x14ac:dyDescent="0.2">
      <c r="B38" s="51"/>
      <c r="C38" s="17"/>
      <c r="D38" s="17"/>
      <c r="E38" s="17"/>
      <c r="F38" s="17"/>
      <c r="G38" s="50"/>
      <c r="H38" s="17"/>
      <c r="I38" s="17"/>
      <c r="J38" s="17"/>
      <c r="K38" s="17"/>
      <c r="L38" s="17"/>
      <c r="M38" s="55"/>
    </row>
    <row r="39" spans="2:13" x14ac:dyDescent="0.2">
      <c r="B39" s="10" t="str">
        <f>Subcritérios!B13</f>
        <v>Pessoal</v>
      </c>
      <c r="C39" s="11" t="s">
        <v>3</v>
      </c>
      <c r="D39" s="11" t="s">
        <v>4</v>
      </c>
      <c r="E39" s="11" t="s">
        <v>5</v>
      </c>
      <c r="F39" s="46" t="s">
        <v>6</v>
      </c>
      <c r="G39" s="40"/>
      <c r="H39" s="49" t="s">
        <v>3</v>
      </c>
      <c r="I39" s="11" t="s">
        <v>4</v>
      </c>
      <c r="J39" s="11" t="s">
        <v>5</v>
      </c>
      <c r="K39" s="46" t="s">
        <v>6</v>
      </c>
      <c r="L39" s="15"/>
      <c r="M39" s="23" t="s">
        <v>2</v>
      </c>
    </row>
    <row r="40" spans="2:13" x14ac:dyDescent="0.2">
      <c r="B40" s="11" t="s">
        <v>3</v>
      </c>
      <c r="C40" s="12">
        <v>1</v>
      </c>
      <c r="D40" s="9">
        <f>'Avaliações Pareadas'!V108</f>
        <v>3</v>
      </c>
      <c r="E40" s="9">
        <f>'Avaliações Pareadas'!V109</f>
        <v>5</v>
      </c>
      <c r="F40" s="47">
        <f>'Avaliações Pareadas'!V110</f>
        <v>2</v>
      </c>
      <c r="G40" s="34"/>
      <c r="H40" s="25">
        <f>C40/SUM($C$40:$C$43)</f>
        <v>0.49180327868852464</v>
      </c>
      <c r="I40" s="9">
        <f>D40/SUM($D$40:$D$43)</f>
        <v>0.3</v>
      </c>
      <c r="J40" s="9">
        <f>E40/SUM($E$40:$E$43)</f>
        <v>0.77519379844961234</v>
      </c>
      <c r="K40" s="47">
        <f>F40/SUM($F$40:$F$43)</f>
        <v>0.25</v>
      </c>
      <c r="L40" s="52"/>
      <c r="M40" s="30">
        <f>AVERAGE(H40:K40)</f>
        <v>0.45424926928453424</v>
      </c>
    </row>
    <row r="41" spans="2:13" x14ac:dyDescent="0.2">
      <c r="B41" s="11" t="s">
        <v>4</v>
      </c>
      <c r="C41" s="13">
        <f>1/D40</f>
        <v>0.33333333333333331</v>
      </c>
      <c r="D41" s="12">
        <v>1</v>
      </c>
      <c r="E41" s="9">
        <f>'Avaliações Pareadas'!V111</f>
        <v>0.2</v>
      </c>
      <c r="F41" s="47">
        <f>'Avaliações Pareadas'!V112</f>
        <v>1</v>
      </c>
      <c r="G41" s="34"/>
      <c r="H41" s="25">
        <f>C41/SUM($C$40:$C$43)</f>
        <v>0.16393442622950818</v>
      </c>
      <c r="I41" s="9">
        <f>D41/SUM($D$40:$D$43)</f>
        <v>0.1</v>
      </c>
      <c r="J41" s="9">
        <f>E41/SUM($E$40:$E$43)</f>
        <v>3.1007751937984496E-2</v>
      </c>
      <c r="K41" s="47">
        <f>F41/SUM($F$40:$F$43)</f>
        <v>0.125</v>
      </c>
      <c r="L41" s="52"/>
      <c r="M41" s="30">
        <f t="shared" ref="M41:M43" si="17">AVERAGE(H41:K41)</f>
        <v>0.10498554454187317</v>
      </c>
    </row>
    <row r="42" spans="2:13" x14ac:dyDescent="0.2">
      <c r="B42" s="11" t="s">
        <v>5</v>
      </c>
      <c r="C42" s="13">
        <f>1/E40</f>
        <v>0.2</v>
      </c>
      <c r="D42" s="13">
        <f>1/E41</f>
        <v>5</v>
      </c>
      <c r="E42" s="12">
        <v>1</v>
      </c>
      <c r="F42" s="47">
        <f>'Avaliações Pareadas'!V113</f>
        <v>4</v>
      </c>
      <c r="G42" s="34"/>
      <c r="H42" s="25">
        <f>C42/SUM($C$40:$C$43)</f>
        <v>9.836065573770493E-2</v>
      </c>
      <c r="I42" s="9">
        <f>D42/SUM($D$40:$D$43)</f>
        <v>0.5</v>
      </c>
      <c r="J42" s="9">
        <f>E42/SUM($E$40:$E$43)</f>
        <v>0.15503875968992248</v>
      </c>
      <c r="K42" s="47">
        <f>F42/SUM($F$40:$F$43)</f>
        <v>0.5</v>
      </c>
      <c r="L42" s="52"/>
      <c r="M42" s="30">
        <f t="shared" si="17"/>
        <v>0.31334985385690683</v>
      </c>
    </row>
    <row r="43" spans="2:13" x14ac:dyDescent="0.2">
      <c r="B43" s="11" t="s">
        <v>6</v>
      </c>
      <c r="C43" s="13">
        <f>1/F40</f>
        <v>0.5</v>
      </c>
      <c r="D43" s="13">
        <f>1/F41</f>
        <v>1</v>
      </c>
      <c r="E43" s="13">
        <f>1/F42</f>
        <v>0.25</v>
      </c>
      <c r="F43" s="48">
        <v>1</v>
      </c>
      <c r="G43" s="35"/>
      <c r="H43" s="25">
        <f>C43/SUM($C$40:$C$43)</f>
        <v>0.24590163934426232</v>
      </c>
      <c r="I43" s="9">
        <f>D43/SUM($D$40:$D$43)</f>
        <v>0.1</v>
      </c>
      <c r="J43" s="9">
        <f>E43/SUM($E$40:$E$43)</f>
        <v>3.875968992248062E-2</v>
      </c>
      <c r="K43" s="47">
        <f>F43/SUM($F$40:$F$43)</f>
        <v>0.125</v>
      </c>
      <c r="L43" s="53"/>
      <c r="M43" s="30">
        <f t="shared" si="17"/>
        <v>0.12741533231668573</v>
      </c>
    </row>
    <row r="44" spans="2:13" x14ac:dyDescent="0.2">
      <c r="B44" s="51"/>
      <c r="C44" s="17"/>
      <c r="D44" s="17"/>
      <c r="E44" s="17"/>
      <c r="F44" s="17"/>
      <c r="G44" s="50"/>
      <c r="H44" s="17"/>
      <c r="I44" s="17"/>
      <c r="J44" s="17"/>
      <c r="K44" s="17"/>
      <c r="L44" s="17"/>
      <c r="M44" s="54">
        <f>SUM(M40:M43)</f>
        <v>1</v>
      </c>
    </row>
    <row r="45" spans="2:13" x14ac:dyDescent="0.2">
      <c r="B45" s="36"/>
      <c r="C45" s="18"/>
      <c r="D45" s="18"/>
      <c r="E45" s="18"/>
      <c r="F45" s="18"/>
      <c r="G45" s="56"/>
      <c r="H45" s="18"/>
      <c r="I45" s="18"/>
      <c r="J45" s="18"/>
      <c r="K45" s="18"/>
      <c r="L45" s="18"/>
      <c r="M45" s="37"/>
    </row>
    <row r="47" spans="2:13" x14ac:dyDescent="0.2">
      <c r="B47" s="113" t="str">
        <f>Subcritérios!B16</f>
        <v>Financeiro</v>
      </c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5"/>
    </row>
    <row r="48" spans="2:13" x14ac:dyDescent="0.2">
      <c r="B48" s="27" t="str">
        <f>Subcritérios!B18</f>
        <v>ROIA</v>
      </c>
      <c r="C48" s="16" t="s">
        <v>3</v>
      </c>
      <c r="D48" s="16" t="s">
        <v>4</v>
      </c>
      <c r="E48" s="16" t="s">
        <v>5</v>
      </c>
      <c r="F48" s="36" t="s">
        <v>6</v>
      </c>
      <c r="G48" s="40"/>
      <c r="H48" s="37" t="s">
        <v>3</v>
      </c>
      <c r="I48" s="16" t="s">
        <v>4</v>
      </c>
      <c r="J48" s="16" t="s">
        <v>5</v>
      </c>
      <c r="K48" s="36" t="s">
        <v>6</v>
      </c>
      <c r="L48" s="15"/>
      <c r="M48" s="28" t="s">
        <v>2</v>
      </c>
    </row>
    <row r="49" spans="2:13" x14ac:dyDescent="0.2">
      <c r="B49" s="11" t="s">
        <v>3</v>
      </c>
      <c r="C49" s="12">
        <v>1</v>
      </c>
      <c r="D49" s="9">
        <f>'Avaliações Pareadas'!V120</f>
        <v>0.25</v>
      </c>
      <c r="E49" s="9">
        <f>'Avaliações Pareadas'!V121</f>
        <v>0.2</v>
      </c>
      <c r="F49" s="47">
        <f>'Avaliações Pareadas'!V122</f>
        <v>4</v>
      </c>
      <c r="G49" s="34"/>
      <c r="H49" s="25">
        <f>C49/SUM($C$49:$C$52)</f>
        <v>9.7560975609756101E-2</v>
      </c>
      <c r="I49" s="9">
        <f>D49/SUM($D$49:$D$52)</f>
        <v>0.1044776119402985</v>
      </c>
      <c r="J49" s="9">
        <f>E49/SUM($E$49:$E$52)</f>
        <v>2.3809523809523815E-2</v>
      </c>
      <c r="K49" s="47">
        <f>F49/SUM($F$49:$F$52)</f>
        <v>0.36363636363636365</v>
      </c>
      <c r="L49" s="52"/>
      <c r="M49" s="30">
        <f>AVERAGE(H49:K49)</f>
        <v>0.14737111874898551</v>
      </c>
    </row>
    <row r="50" spans="2:13" x14ac:dyDescent="0.2">
      <c r="B50" s="11" t="s">
        <v>4</v>
      </c>
      <c r="C50" s="13">
        <f>1/D49</f>
        <v>4</v>
      </c>
      <c r="D50" s="12">
        <v>1</v>
      </c>
      <c r="E50" s="9">
        <f>'Avaliações Pareadas'!V123</f>
        <v>7</v>
      </c>
      <c r="F50" s="47">
        <f>'Avaliações Pareadas'!V124</f>
        <v>1</v>
      </c>
      <c r="G50" s="34"/>
      <c r="H50" s="25">
        <f>C50/SUM($C$49:$C$52)</f>
        <v>0.3902439024390244</v>
      </c>
      <c r="I50" s="9">
        <f>D50/SUM($D$49:$D$52)</f>
        <v>0.41791044776119401</v>
      </c>
      <c r="J50" s="9">
        <f>E50/SUM($E$49:$E$52)</f>
        <v>0.83333333333333348</v>
      </c>
      <c r="K50" s="47">
        <f>F50/SUM($F$49:$F$52)</f>
        <v>9.0909090909090912E-2</v>
      </c>
      <c r="L50" s="52"/>
      <c r="M50" s="30">
        <f t="shared" ref="M50:M52" si="18">AVERAGE(H50:K50)</f>
        <v>0.43309919361066068</v>
      </c>
    </row>
    <row r="51" spans="2:13" x14ac:dyDescent="0.2">
      <c r="B51" s="11" t="s">
        <v>5</v>
      </c>
      <c r="C51" s="13">
        <f>1/E49</f>
        <v>5</v>
      </c>
      <c r="D51" s="13">
        <f>1/E50</f>
        <v>0.14285714285714285</v>
      </c>
      <c r="E51" s="12">
        <v>1</v>
      </c>
      <c r="F51" s="47">
        <f>'Avaliações Pareadas'!V125</f>
        <v>5</v>
      </c>
      <c r="G51" s="34"/>
      <c r="H51" s="25">
        <f>C51/SUM($C$49:$C$52)</f>
        <v>0.48780487804878048</v>
      </c>
      <c r="I51" s="9">
        <f>D51/SUM($D$49:$D$52)</f>
        <v>5.9701492537313432E-2</v>
      </c>
      <c r="J51" s="9">
        <f>E51/SUM($E$49:$E$52)</f>
        <v>0.11904761904761907</v>
      </c>
      <c r="K51" s="47">
        <f>F51/SUM($F$49:$F$52)</f>
        <v>0.45454545454545453</v>
      </c>
      <c r="L51" s="52"/>
      <c r="M51" s="30">
        <f t="shared" si="18"/>
        <v>0.28027486104479188</v>
      </c>
    </row>
    <row r="52" spans="2:13" x14ac:dyDescent="0.2">
      <c r="B52" s="11" t="s">
        <v>6</v>
      </c>
      <c r="C52" s="13">
        <f>1/F49</f>
        <v>0.25</v>
      </c>
      <c r="D52" s="13">
        <f>1/F50</f>
        <v>1</v>
      </c>
      <c r="E52" s="13">
        <f>1/F51</f>
        <v>0.2</v>
      </c>
      <c r="F52" s="48">
        <v>1</v>
      </c>
      <c r="G52" s="35"/>
      <c r="H52" s="25">
        <f>C52/SUM($C$49:$C$52)</f>
        <v>2.4390243902439025E-2</v>
      </c>
      <c r="I52" s="9">
        <f>D52/SUM($D$49:$D$52)</f>
        <v>0.41791044776119401</v>
      </c>
      <c r="J52" s="9">
        <f>E52/SUM($E$49:$E$52)</f>
        <v>2.3809523809523815E-2</v>
      </c>
      <c r="K52" s="47">
        <f>F52/SUM($F$49:$F$52)</f>
        <v>9.0909090909090912E-2</v>
      </c>
      <c r="L52" s="53"/>
      <c r="M52" s="30">
        <f t="shared" si="18"/>
        <v>0.13925482659556196</v>
      </c>
    </row>
    <row r="53" spans="2:13" x14ac:dyDescent="0.2">
      <c r="B53" s="51"/>
      <c r="C53" s="17"/>
      <c r="D53" s="17"/>
      <c r="E53" s="17"/>
      <c r="F53" s="17"/>
      <c r="G53" s="50"/>
      <c r="H53" s="17"/>
      <c r="I53" s="17"/>
      <c r="J53" s="17"/>
      <c r="K53" s="17"/>
      <c r="L53" s="17"/>
      <c r="M53" s="54">
        <f>SUM(M49:M52)</f>
        <v>1</v>
      </c>
    </row>
    <row r="54" spans="2:13" x14ac:dyDescent="0.2">
      <c r="B54" s="51"/>
      <c r="C54" s="17"/>
      <c r="D54" s="17"/>
      <c r="E54" s="17"/>
      <c r="F54" s="17"/>
      <c r="G54" s="50"/>
      <c r="H54" s="17"/>
      <c r="I54" s="17"/>
      <c r="J54" s="17"/>
      <c r="K54" s="17"/>
      <c r="L54" s="17"/>
      <c r="M54" s="55"/>
    </row>
    <row r="55" spans="2:13" x14ac:dyDescent="0.2">
      <c r="B55" s="10" t="str">
        <f>Subcritérios!B19</f>
        <v>TIR</v>
      </c>
      <c r="C55" s="11" t="s">
        <v>3</v>
      </c>
      <c r="D55" s="11" t="s">
        <v>4</v>
      </c>
      <c r="E55" s="11" t="s">
        <v>5</v>
      </c>
      <c r="F55" s="46" t="s">
        <v>6</v>
      </c>
      <c r="G55" s="40"/>
      <c r="H55" s="49" t="s">
        <v>3</v>
      </c>
      <c r="I55" s="11" t="s">
        <v>4</v>
      </c>
      <c r="J55" s="11" t="s">
        <v>5</v>
      </c>
      <c r="K55" s="46" t="s">
        <v>6</v>
      </c>
      <c r="L55" s="15"/>
      <c r="M55" s="23" t="s">
        <v>2</v>
      </c>
    </row>
    <row r="56" spans="2:13" x14ac:dyDescent="0.2">
      <c r="B56" s="11" t="s">
        <v>3</v>
      </c>
      <c r="C56" s="12">
        <v>1</v>
      </c>
      <c r="D56" s="9">
        <f>'Avaliações Pareadas'!V132</f>
        <v>0.33333333333333331</v>
      </c>
      <c r="E56" s="9">
        <f>'Avaliações Pareadas'!V133</f>
        <v>0.2</v>
      </c>
      <c r="F56" s="47">
        <f>'Avaliações Pareadas'!V134</f>
        <v>0.33333333333333331</v>
      </c>
      <c r="G56" s="34"/>
      <c r="H56" s="25">
        <f>C56/SUM($C$56:$C$59)</f>
        <v>8.3333333333333329E-2</v>
      </c>
      <c r="I56" s="9">
        <f>D56/SUM($D$56:$D$59)</f>
        <v>9.0909090909090912E-2</v>
      </c>
      <c r="J56" s="9">
        <f>E56/SUM($E$56:$E$59)</f>
        <v>7.407407407407407E-2</v>
      </c>
      <c r="K56" s="47">
        <f>F56/SUM($F$56:$F$59)</f>
        <v>6.2499999999999993E-2</v>
      </c>
      <c r="L56" s="52"/>
      <c r="M56" s="30">
        <f>AVERAGE(H56:K56)</f>
        <v>7.7704124579124581E-2</v>
      </c>
    </row>
    <row r="57" spans="2:13" x14ac:dyDescent="0.2">
      <c r="B57" s="11" t="s">
        <v>4</v>
      </c>
      <c r="C57" s="13">
        <f>1/D56</f>
        <v>3</v>
      </c>
      <c r="D57" s="12">
        <v>1</v>
      </c>
      <c r="E57" s="9">
        <f>'Avaliações Pareadas'!V135</f>
        <v>0.5</v>
      </c>
      <c r="F57" s="47">
        <f>'Avaliações Pareadas'!V136</f>
        <v>3</v>
      </c>
      <c r="G57" s="34"/>
      <c r="H57" s="25">
        <f>C57/SUM($C$56:$C$59)</f>
        <v>0.25</v>
      </c>
      <c r="I57" s="9">
        <f>D57/SUM($D$56:$D$59)</f>
        <v>0.27272727272727276</v>
      </c>
      <c r="J57" s="9">
        <f>E57/SUM($E$56:$E$59)</f>
        <v>0.18518518518518517</v>
      </c>
      <c r="K57" s="47">
        <f>F57/SUM($F$56:$F$59)</f>
        <v>0.56249999999999989</v>
      </c>
      <c r="L57" s="52"/>
      <c r="M57" s="30">
        <f t="shared" ref="M57:M59" si="19">AVERAGE(H57:K57)</f>
        <v>0.3176031144781144</v>
      </c>
    </row>
    <row r="58" spans="2:13" x14ac:dyDescent="0.2">
      <c r="B58" s="11" t="s">
        <v>5</v>
      </c>
      <c r="C58" s="13">
        <f>1/E56</f>
        <v>5</v>
      </c>
      <c r="D58" s="13">
        <f>1/E57</f>
        <v>2</v>
      </c>
      <c r="E58" s="12">
        <v>1</v>
      </c>
      <c r="F58" s="47">
        <f>'Avaliações Pareadas'!V137</f>
        <v>1</v>
      </c>
      <c r="G58" s="34"/>
      <c r="H58" s="25">
        <f>C58/SUM($C$56:$C$59)</f>
        <v>0.41666666666666669</v>
      </c>
      <c r="I58" s="9">
        <f>D58/SUM($D$56:$D$59)</f>
        <v>0.54545454545454553</v>
      </c>
      <c r="J58" s="9">
        <f>E58/SUM($E$56:$E$59)</f>
        <v>0.37037037037037035</v>
      </c>
      <c r="K58" s="47">
        <f>F58/SUM($F$56:$F$59)</f>
        <v>0.18749999999999997</v>
      </c>
      <c r="L58" s="52"/>
      <c r="M58" s="30">
        <f t="shared" si="19"/>
        <v>0.37999789562289565</v>
      </c>
    </row>
    <row r="59" spans="2:13" x14ac:dyDescent="0.2">
      <c r="B59" s="11" t="s">
        <v>6</v>
      </c>
      <c r="C59" s="13">
        <f>1/F56</f>
        <v>3</v>
      </c>
      <c r="D59" s="13">
        <f>1/F57</f>
        <v>0.33333333333333331</v>
      </c>
      <c r="E59" s="13">
        <f>1/F58</f>
        <v>1</v>
      </c>
      <c r="F59" s="48">
        <v>1</v>
      </c>
      <c r="G59" s="35"/>
      <c r="H59" s="25">
        <f>C59/SUM($C$56:$C$59)</f>
        <v>0.25</v>
      </c>
      <c r="I59" s="9">
        <f>D59/SUM($D$56:$D$59)</f>
        <v>9.0909090909090912E-2</v>
      </c>
      <c r="J59" s="9">
        <f>E59/SUM($E$56:$E$59)</f>
        <v>0.37037037037037035</v>
      </c>
      <c r="K59" s="47">
        <f>F59/SUM($F$56:$F$59)</f>
        <v>0.18749999999999997</v>
      </c>
      <c r="L59" s="53"/>
      <c r="M59" s="30">
        <f t="shared" si="19"/>
        <v>0.22469486531986532</v>
      </c>
    </row>
    <row r="60" spans="2:13" x14ac:dyDescent="0.2">
      <c r="B60" s="51"/>
      <c r="C60" s="17"/>
      <c r="D60" s="17"/>
      <c r="E60" s="17"/>
      <c r="F60" s="17"/>
      <c r="G60" s="50"/>
      <c r="H60" s="17"/>
      <c r="I60" s="17"/>
      <c r="J60" s="17"/>
      <c r="K60" s="17"/>
      <c r="L60" s="17"/>
      <c r="M60" s="54">
        <f>SUM(M56:M59)</f>
        <v>1</v>
      </c>
    </row>
    <row r="61" spans="2:13" x14ac:dyDescent="0.2">
      <c r="B61" s="51"/>
      <c r="C61" s="17"/>
      <c r="D61" s="17"/>
      <c r="E61" s="17"/>
      <c r="F61" s="17"/>
      <c r="G61" s="50"/>
      <c r="H61" s="17"/>
      <c r="I61" s="17"/>
      <c r="J61" s="17"/>
      <c r="K61" s="17"/>
      <c r="L61" s="17"/>
      <c r="M61" s="55"/>
    </row>
    <row r="62" spans="2:13" x14ac:dyDescent="0.2">
      <c r="B62" s="10" t="str">
        <f>Subcritérios!B20</f>
        <v>PayBack</v>
      </c>
      <c r="C62" s="11" t="s">
        <v>3</v>
      </c>
      <c r="D62" s="11" t="s">
        <v>4</v>
      </c>
      <c r="E62" s="11" t="s">
        <v>5</v>
      </c>
      <c r="F62" s="46" t="s">
        <v>6</v>
      </c>
      <c r="G62" s="40"/>
      <c r="H62" s="49" t="s">
        <v>3</v>
      </c>
      <c r="I62" s="11" t="s">
        <v>4</v>
      </c>
      <c r="J62" s="11" t="s">
        <v>5</v>
      </c>
      <c r="K62" s="46" t="s">
        <v>6</v>
      </c>
      <c r="L62" s="15"/>
      <c r="M62" s="23" t="s">
        <v>2</v>
      </c>
    </row>
    <row r="63" spans="2:13" x14ac:dyDescent="0.2">
      <c r="B63" s="11" t="s">
        <v>3</v>
      </c>
      <c r="C63" s="12">
        <v>1</v>
      </c>
      <c r="D63" s="9">
        <f>'Avaliações Pareadas'!V144</f>
        <v>9</v>
      </c>
      <c r="E63" s="9">
        <f>'Avaliações Pareadas'!V145</f>
        <v>6</v>
      </c>
      <c r="F63" s="47">
        <f>'Avaliações Pareadas'!V146</f>
        <v>6</v>
      </c>
      <c r="G63" s="34"/>
      <c r="H63" s="25">
        <f>C63/SUM($C$63:$C$66)</f>
        <v>0.69230769230769218</v>
      </c>
      <c r="I63" s="9">
        <f>D63/SUM($D$63:$D$66)</f>
        <v>0.66666666666666663</v>
      </c>
      <c r="J63" s="9">
        <f>E63/SUM($E$63:$E$66)</f>
        <v>0.42857142857142855</v>
      </c>
      <c r="K63" s="47">
        <f>F63/SUM($F$63:$F$66)</f>
        <v>0.79646017699115046</v>
      </c>
      <c r="L63" s="52"/>
      <c r="M63" s="30">
        <f>AVERAGE(H63:K63)</f>
        <v>0.64600149113423444</v>
      </c>
    </row>
    <row r="64" spans="2:13" x14ac:dyDescent="0.2">
      <c r="B64" s="11" t="s">
        <v>4</v>
      </c>
      <c r="C64" s="13">
        <f>1/D63</f>
        <v>0.1111111111111111</v>
      </c>
      <c r="D64" s="12">
        <v>1</v>
      </c>
      <c r="E64" s="9">
        <f>'Avaliações Pareadas'!V147</f>
        <v>2</v>
      </c>
      <c r="F64" s="47">
        <f>'Avaliações Pareadas'!V148</f>
        <v>0.33333333333333331</v>
      </c>
      <c r="G64" s="34"/>
      <c r="H64" s="25">
        <f>C64/SUM($C$63:$C$66)</f>
        <v>7.6923076923076913E-2</v>
      </c>
      <c r="I64" s="9">
        <f>D64/SUM($D$63:$D$66)</f>
        <v>7.407407407407407E-2</v>
      </c>
      <c r="J64" s="9">
        <f>E64/SUM($E$63:$E$66)</f>
        <v>0.14285714285714285</v>
      </c>
      <c r="K64" s="47">
        <f>F64/SUM($F$63:$F$66)</f>
        <v>4.4247787610619468E-2</v>
      </c>
      <c r="L64" s="52"/>
      <c r="M64" s="30">
        <f t="shared" ref="M64:M66" si="20">AVERAGE(H64:K64)</f>
        <v>8.4525520366228332E-2</v>
      </c>
    </row>
    <row r="65" spans="2:13" x14ac:dyDescent="0.2">
      <c r="B65" s="11" t="s">
        <v>5</v>
      </c>
      <c r="C65" s="13">
        <f>1/E63</f>
        <v>0.16666666666666666</v>
      </c>
      <c r="D65" s="13">
        <f>1/E64</f>
        <v>0.5</v>
      </c>
      <c r="E65" s="12">
        <v>1</v>
      </c>
      <c r="F65" s="47">
        <f>'Avaliações Pareadas'!V149</f>
        <v>0.2</v>
      </c>
      <c r="G65" s="34"/>
      <c r="H65" s="25">
        <f>C65/SUM($C$63:$C$66)</f>
        <v>0.11538461538461536</v>
      </c>
      <c r="I65" s="9">
        <f>D65/SUM($D$63:$D$66)</f>
        <v>3.7037037037037035E-2</v>
      </c>
      <c r="J65" s="9">
        <f>E65/SUM($E$63:$E$66)</f>
        <v>7.1428571428571425E-2</v>
      </c>
      <c r="K65" s="47">
        <f>F65/SUM($F$63:$F$66)</f>
        <v>2.6548672566371685E-2</v>
      </c>
      <c r="L65" s="52"/>
      <c r="M65" s="30">
        <f t="shared" si="20"/>
        <v>6.2599724104148879E-2</v>
      </c>
    </row>
    <row r="66" spans="2:13" x14ac:dyDescent="0.2">
      <c r="B66" s="11" t="s">
        <v>6</v>
      </c>
      <c r="C66" s="13">
        <f>1/F63</f>
        <v>0.16666666666666666</v>
      </c>
      <c r="D66" s="13">
        <f>1/F64</f>
        <v>3</v>
      </c>
      <c r="E66" s="13">
        <f>1/F65</f>
        <v>5</v>
      </c>
      <c r="F66" s="48">
        <v>1</v>
      </c>
      <c r="G66" s="35"/>
      <c r="H66" s="25">
        <f>C66/SUM($C$63:$C$66)</f>
        <v>0.11538461538461536</v>
      </c>
      <c r="I66" s="9">
        <f>D66/SUM($D$63:$D$66)</f>
        <v>0.22222222222222221</v>
      </c>
      <c r="J66" s="9">
        <f>E66/SUM($E$63:$E$66)</f>
        <v>0.35714285714285715</v>
      </c>
      <c r="K66" s="47">
        <f>F66/SUM($F$63:$F$66)</f>
        <v>0.13274336283185842</v>
      </c>
      <c r="L66" s="53"/>
      <c r="M66" s="30">
        <f t="shared" si="20"/>
        <v>0.20687326439538828</v>
      </c>
    </row>
    <row r="67" spans="2:13" x14ac:dyDescent="0.2">
      <c r="B67" s="51"/>
      <c r="C67" s="17"/>
      <c r="D67" s="17"/>
      <c r="E67" s="17"/>
      <c r="F67" s="17"/>
      <c r="G67" s="50"/>
      <c r="H67" s="17"/>
      <c r="I67" s="17"/>
      <c r="J67" s="17"/>
      <c r="K67" s="17"/>
      <c r="L67" s="17"/>
      <c r="M67" s="54">
        <f>SUM(M63:M66)</f>
        <v>1</v>
      </c>
    </row>
    <row r="68" spans="2:13" x14ac:dyDescent="0.2">
      <c r="B68" s="36"/>
      <c r="C68" s="18"/>
      <c r="D68" s="18"/>
      <c r="E68" s="18"/>
      <c r="F68" s="18"/>
      <c r="G68" s="56"/>
      <c r="H68" s="18"/>
      <c r="I68" s="18"/>
      <c r="J68" s="18"/>
      <c r="K68" s="18"/>
      <c r="L68" s="18"/>
      <c r="M68" s="37"/>
    </row>
  </sheetData>
  <mergeCells count="3">
    <mergeCell ref="B1:M1"/>
    <mergeCell ref="B24:M24"/>
    <mergeCell ref="B47:M47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ED71-49FC-4081-B50E-BC74DCE80ECE}">
  <dimension ref="A3:H23"/>
  <sheetViews>
    <sheetView workbookViewId="0">
      <selection activeCell="F10" sqref="F10"/>
    </sheetView>
  </sheetViews>
  <sheetFormatPr defaultRowHeight="14.4" x14ac:dyDescent="0.3"/>
  <cols>
    <col min="1" max="1" width="1.6640625" style="3" customWidth="1"/>
    <col min="2" max="2" width="17.109375" style="3" customWidth="1"/>
    <col min="3" max="3" width="8.6640625" style="3" customWidth="1"/>
    <col min="4" max="8" width="15.109375" style="3" customWidth="1"/>
  </cols>
  <sheetData>
    <row r="3" spans="2:8" x14ac:dyDescent="0.3">
      <c r="D3" s="73" t="str">
        <f>[1]Projetos!B3</f>
        <v>Projeto  1</v>
      </c>
      <c r="E3" s="73" t="str">
        <f>[1]Projetos!B4</f>
        <v>Projeto  2</v>
      </c>
      <c r="F3" s="73" t="str">
        <f>[1]Projetos!B5</f>
        <v>Projeto  3</v>
      </c>
      <c r="G3" s="73" t="str">
        <f>[1]Projetos!B6</f>
        <v>Projeto  4</v>
      </c>
      <c r="H3" s="3" t="s">
        <v>12</v>
      </c>
    </row>
    <row r="4" spans="2:8" x14ac:dyDescent="0.3">
      <c r="B4" s="73" t="s">
        <v>13</v>
      </c>
      <c r="C4" s="73" t="s">
        <v>14</v>
      </c>
      <c r="D4" s="109" t="s">
        <v>15</v>
      </c>
      <c r="E4" s="109"/>
      <c r="F4" s="109"/>
      <c r="G4" s="109"/>
    </row>
    <row r="5" spans="2:8" x14ac:dyDescent="0.3">
      <c r="B5" s="73" t="str">
        <f>Subcritérios!B4</f>
        <v>Macroambiente</v>
      </c>
      <c r="C5" s="75">
        <f>Subcritérios!K4</f>
        <v>0.24968071519795662</v>
      </c>
      <c r="D5" s="75">
        <f>Projetos!M3</f>
        <v>0.2054524854677294</v>
      </c>
      <c r="E5" s="75">
        <f>Projetos!M4</f>
        <v>0.16284049709354587</v>
      </c>
      <c r="F5" s="75">
        <f>Projetos!M5</f>
        <v>0.52266783274405237</v>
      </c>
      <c r="G5" s="75">
        <f>Projetos!M6</f>
        <v>0.10903918469467251</v>
      </c>
      <c r="H5" s="74">
        <f>SUM(D5:G5)</f>
        <v>1.0000000000000002</v>
      </c>
    </row>
    <row r="6" spans="2:8" x14ac:dyDescent="0.3">
      <c r="B6" s="73" t="str">
        <f>Subcritérios!B5</f>
        <v>Forças de Porter</v>
      </c>
      <c r="C6" s="75">
        <f>Subcritérios!K5</f>
        <v>0.12723499361430396</v>
      </c>
      <c r="D6" s="75">
        <f>Projetos!M10</f>
        <v>0.3258715596330275</v>
      </c>
      <c r="E6" s="75">
        <f>Projetos!M11</f>
        <v>0.12472986748216106</v>
      </c>
      <c r="F6" s="75">
        <f>Projetos!M12</f>
        <v>0.44237512742099894</v>
      </c>
      <c r="G6" s="75">
        <f>Projetos!M13</f>
        <v>0.10702344546381243</v>
      </c>
      <c r="H6" s="74">
        <f t="shared" ref="H6:H15" si="0">SUM(D6:G6)</f>
        <v>1</v>
      </c>
    </row>
    <row r="7" spans="2:8" x14ac:dyDescent="0.3">
      <c r="B7" s="73" t="str">
        <f>Subcritérios!B6</f>
        <v>Demanda</v>
      </c>
      <c r="C7" s="75">
        <f>Subcritérios!K6</f>
        <v>0.62308429118773934</v>
      </c>
      <c r="D7" s="75">
        <f>Projetos!M17</f>
        <v>6.4099587203302374E-2</v>
      </c>
      <c r="E7" s="75">
        <f>Projetos!M18</f>
        <v>0.52026573787409702</v>
      </c>
      <c r="F7" s="75">
        <f>Projetos!M19</f>
        <v>0.13110165118679049</v>
      </c>
      <c r="G7" s="75">
        <f>Projetos!M20</f>
        <v>0.28453302373581013</v>
      </c>
      <c r="H7" s="74">
        <f t="shared" si="0"/>
        <v>1</v>
      </c>
    </row>
    <row r="8" spans="2:8" x14ac:dyDescent="0.3">
      <c r="B8" s="73"/>
      <c r="C8" s="75"/>
      <c r="D8" s="75"/>
      <c r="E8" s="75"/>
      <c r="F8" s="75"/>
      <c r="G8" s="75"/>
      <c r="H8" s="74"/>
    </row>
    <row r="9" spans="2:8" x14ac:dyDescent="0.3">
      <c r="B9" s="73" t="str">
        <f>Subcritérios!B11</f>
        <v>SW - Tecnologia</v>
      </c>
      <c r="C9" s="75">
        <f>Subcritérios!K11</f>
        <v>0.43198653198653197</v>
      </c>
      <c r="D9" s="75">
        <f>Projetos!M26</f>
        <v>7.4667698594937396E-2</v>
      </c>
      <c r="E9" s="75">
        <f>Projetos!M27</f>
        <v>0.26517037067410199</v>
      </c>
      <c r="F9" s="75">
        <f>Projetos!M28</f>
        <v>0.15148604504947788</v>
      </c>
      <c r="G9" s="75">
        <f>Projetos!M29</f>
        <v>0.50867588568148259</v>
      </c>
      <c r="H9" s="74">
        <f t="shared" si="0"/>
        <v>0.99999999999999978</v>
      </c>
    </row>
    <row r="10" spans="2:8" x14ac:dyDescent="0.3">
      <c r="B10" s="73" t="str">
        <f>Subcritérios!B12</f>
        <v>HW - Tecnologia</v>
      </c>
      <c r="C10" s="75">
        <f>Subcritérios!K12</f>
        <v>0.18552188552188553</v>
      </c>
      <c r="D10" s="75">
        <f>Projetos!M33</f>
        <v>7.4802949762666174E-2</v>
      </c>
      <c r="E10" s="75">
        <f>Projetos!M34</f>
        <v>0.53238092877151855</v>
      </c>
      <c r="F10" s="75">
        <f>Projetos!M35</f>
        <v>0.18706226634038431</v>
      </c>
      <c r="G10" s="75">
        <f>Projetos!M36</f>
        <v>0.20575385512543104</v>
      </c>
      <c r="H10" s="74">
        <f t="shared" si="0"/>
        <v>1</v>
      </c>
    </row>
    <row r="11" spans="2:8" x14ac:dyDescent="0.3">
      <c r="B11" s="73" t="str">
        <f>Subcritérios!B13</f>
        <v>Pessoal</v>
      </c>
      <c r="C11" s="75">
        <f>Subcritérios!K13</f>
        <v>0.38249158249158244</v>
      </c>
      <c r="D11" s="75">
        <f>Projetos!M40</f>
        <v>0.45424926928453424</v>
      </c>
      <c r="E11" s="75">
        <f>Projetos!M41</f>
        <v>0.10498554454187317</v>
      </c>
      <c r="F11" s="75">
        <f>Projetos!M42</f>
        <v>0.31334985385690683</v>
      </c>
      <c r="G11" s="75">
        <f>Projetos!M43</f>
        <v>0.12741533231668573</v>
      </c>
      <c r="H11" s="74">
        <f t="shared" si="0"/>
        <v>1</v>
      </c>
    </row>
    <row r="12" spans="2:8" x14ac:dyDescent="0.3">
      <c r="B12" s="73"/>
      <c r="C12" s="75"/>
      <c r="D12" s="75"/>
      <c r="E12" s="75"/>
      <c r="F12" s="75"/>
      <c r="G12" s="75"/>
      <c r="H12" s="74"/>
    </row>
    <row r="13" spans="2:8" x14ac:dyDescent="0.3">
      <c r="B13" s="73" t="str">
        <f>Subcritérios!B18</f>
        <v>ROIA</v>
      </c>
      <c r="C13" s="75">
        <f>Subcritérios!K18</f>
        <v>0.26680425265791119</v>
      </c>
      <c r="D13" s="75">
        <f>Projetos!M49</f>
        <v>0.14737111874898551</v>
      </c>
      <c r="E13" s="75">
        <f>Projetos!M50</f>
        <v>0.43309919361066068</v>
      </c>
      <c r="F13" s="75">
        <f>Projetos!M51</f>
        <v>0.28027486104479188</v>
      </c>
      <c r="G13" s="75">
        <f>Projetos!M52</f>
        <v>0.13925482659556196</v>
      </c>
      <c r="H13" s="74">
        <f t="shared" si="0"/>
        <v>1</v>
      </c>
    </row>
    <row r="14" spans="2:8" x14ac:dyDescent="0.3">
      <c r="B14" s="73" t="str">
        <f>Subcritérios!B19</f>
        <v>TIR</v>
      </c>
      <c r="C14" s="75">
        <f>Subcritérios!K19</f>
        <v>8.1088180112570352E-2</v>
      </c>
      <c r="D14" s="75">
        <f>Projetos!M56</f>
        <v>7.7704124579124581E-2</v>
      </c>
      <c r="E14" s="75">
        <f>Projetos!M57</f>
        <v>0.3176031144781144</v>
      </c>
      <c r="F14" s="75">
        <f>Projetos!M58</f>
        <v>0.37999789562289565</v>
      </c>
      <c r="G14" s="75">
        <f>Projetos!M59</f>
        <v>0.22469486531986532</v>
      </c>
      <c r="H14" s="74">
        <f t="shared" si="0"/>
        <v>1</v>
      </c>
    </row>
    <row r="15" spans="2:8" x14ac:dyDescent="0.3">
      <c r="B15" s="73" t="str">
        <f>Subcritérios!B20</f>
        <v>PayBack</v>
      </c>
      <c r="C15" s="75">
        <f>Subcritérios!K20</f>
        <v>0.65210756722951846</v>
      </c>
      <c r="D15" s="75">
        <f>Projetos!M63</f>
        <v>0.64600149113423444</v>
      </c>
      <c r="E15" s="75">
        <f>Projetos!M64</f>
        <v>8.4525520366228332E-2</v>
      </c>
      <c r="F15" s="75">
        <f>Projetos!M65</f>
        <v>6.2599724104148879E-2</v>
      </c>
      <c r="G15" s="75">
        <f>Projetos!M66</f>
        <v>0.20687326439538828</v>
      </c>
      <c r="H15" s="74">
        <f t="shared" si="0"/>
        <v>1</v>
      </c>
    </row>
    <row r="16" spans="2:8" x14ac:dyDescent="0.3">
      <c r="B16" s="73"/>
      <c r="C16" s="73"/>
      <c r="D16" s="75"/>
      <c r="E16" s="75"/>
      <c r="F16" s="75"/>
      <c r="G16" s="75"/>
      <c r="H16" s="74"/>
    </row>
    <row r="17" spans="2:8" x14ac:dyDescent="0.3">
      <c r="B17" s="73"/>
      <c r="C17" s="73" t="s">
        <v>14</v>
      </c>
      <c r="D17" s="109" t="s">
        <v>16</v>
      </c>
      <c r="E17" s="109"/>
      <c r="F17" s="109"/>
      <c r="G17" s="109"/>
    </row>
    <row r="18" spans="2:8" x14ac:dyDescent="0.3">
      <c r="B18" s="73" t="str">
        <f>Critérios!B4</f>
        <v>Mercadológico</v>
      </c>
      <c r="C18" s="75">
        <f>Critérios!K4</f>
        <v>0.71507381507381496</v>
      </c>
      <c r="D18" s="75">
        <f>SUMPRODUCT($C$5:$C$7,D5:D7)</f>
        <v>0.13269923517776833</v>
      </c>
      <c r="E18" s="75">
        <f t="shared" ref="E18:G18" si="1">SUMPRODUCT($C$5:$C$7,E5:E7)</f>
        <v>0.380697544182661</v>
      </c>
      <c r="F18" s="75">
        <f t="shared" si="1"/>
        <v>0.2684730542063023</v>
      </c>
      <c r="G18" s="75">
        <f t="shared" si="1"/>
        <v>0.21813016643326838</v>
      </c>
      <c r="H18" s="74">
        <f t="shared" ref="H18:H20" si="2">SUM(D18:G18)</f>
        <v>1</v>
      </c>
    </row>
    <row r="19" spans="2:8" x14ac:dyDescent="0.3">
      <c r="B19" s="73" t="str">
        <f>Critérios!B5</f>
        <v>Técnico</v>
      </c>
      <c r="C19" s="75">
        <f>Critérios!K5</f>
        <v>9.7824397824397821E-2</v>
      </c>
      <c r="D19" s="75">
        <f>SUMPRODUCT($C$9:$C$11,D9:D11)</f>
        <v>0.21987954630429782</v>
      </c>
      <c r="E19" s="75">
        <f t="shared" ref="E19:G19" si="3">SUMPRODUCT($C$9:$C$11,E9:E11)</f>
        <v>0.25347442960523481</v>
      </c>
      <c r="F19" s="75">
        <f t="shared" si="3"/>
        <v>0.21999775708197911</v>
      </c>
      <c r="G19" s="75">
        <f t="shared" si="3"/>
        <v>0.30664826700848813</v>
      </c>
      <c r="H19" s="74">
        <f t="shared" si="2"/>
        <v>0.99999999999999989</v>
      </c>
    </row>
    <row r="20" spans="2:8" x14ac:dyDescent="0.3">
      <c r="B20" s="73" t="str">
        <f>Critérios!B6</f>
        <v>Financeiro</v>
      </c>
      <c r="C20" s="75">
        <f>Critérios!K6</f>
        <v>0.18710178710178713</v>
      </c>
      <c r="D20" s="75">
        <f>SUMPRODUCT($C$13:$C$15,D13:D15)</f>
        <v>0.46688258806073202</v>
      </c>
      <c r="E20" s="75">
        <f t="shared" ref="E20:G20" si="4">SUMPRODUCT($C$13:$C$15,E13:E15)</f>
        <v>0.19642629668398121</v>
      </c>
      <c r="F20" s="75">
        <f t="shared" si="4"/>
        <v>0.14641361643731823</v>
      </c>
      <c r="G20" s="75">
        <f t="shared" si="4"/>
        <v>0.19027749881796852</v>
      </c>
      <c r="H20" s="74">
        <f t="shared" si="2"/>
        <v>1</v>
      </c>
    </row>
    <row r="21" spans="2:8" x14ac:dyDescent="0.3">
      <c r="B21" s="73"/>
      <c r="C21" s="73"/>
      <c r="D21" s="73"/>
      <c r="E21" s="73"/>
      <c r="F21" s="73"/>
      <c r="G21" s="73"/>
    </row>
    <row r="22" spans="2:8" x14ac:dyDescent="0.3">
      <c r="B22" s="73"/>
      <c r="C22" s="73"/>
      <c r="D22" s="109" t="s">
        <v>17</v>
      </c>
      <c r="E22" s="109"/>
      <c r="F22" s="109"/>
      <c r="G22" s="109"/>
    </row>
    <row r="23" spans="2:8" x14ac:dyDescent="0.3">
      <c r="B23" s="73" t="s">
        <v>18</v>
      </c>
      <c r="C23" s="73"/>
      <c r="D23" s="76">
        <f>SUMPRODUCT($C$18:$C$20,D18:D20)</f>
        <v>0.20375389915993436</v>
      </c>
      <c r="E23" s="76">
        <f t="shared" ref="E23:G23" si="5">SUMPRODUCT($C$18:$C$20,E18:E20)</f>
        <v>0.33377453989130118</v>
      </c>
      <c r="F23" s="76">
        <f t="shared" si="5"/>
        <v>0.24089344851654029</v>
      </c>
      <c r="G23" s="76">
        <f t="shared" si="5"/>
        <v>0.22157811243222403</v>
      </c>
      <c r="H23" s="74">
        <f t="shared" ref="H23" si="6">SUM(D23:G23)</f>
        <v>0.99999999999999989</v>
      </c>
    </row>
  </sheetData>
  <mergeCells count="3">
    <mergeCell ref="D4:G4"/>
    <mergeCell ref="D17:G17"/>
    <mergeCell ref="D22:G2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A6696-4E04-46A0-8B89-9847E63B156F}">
  <dimension ref="B3:S48"/>
  <sheetViews>
    <sheetView topLeftCell="A25" zoomScale="70" zoomScaleNormal="70" workbookViewId="0">
      <selection activeCell="Q4" sqref="Q4:Q17"/>
    </sheetView>
  </sheetViews>
  <sheetFormatPr defaultColWidth="9.109375" defaultRowHeight="20.100000000000001" customHeight="1" x14ac:dyDescent="0.3"/>
  <cols>
    <col min="1" max="1" width="1.6640625" style="3" customWidth="1"/>
    <col min="2" max="4" width="3.6640625" style="3" customWidth="1"/>
    <col min="5" max="5" width="9.109375" style="3"/>
    <col min="6" max="6" width="5.6640625" style="3" customWidth="1"/>
    <col min="7" max="7" width="1.6640625" style="3" customWidth="1"/>
    <col min="8" max="10" width="3.6640625" style="3" customWidth="1"/>
    <col min="11" max="11" width="5.6640625" style="3" customWidth="1"/>
    <col min="12" max="12" width="9.109375" style="3"/>
    <col min="13" max="13" width="5.6640625" style="3" customWidth="1"/>
    <col min="14" max="14" width="1.6640625" style="3" customWidth="1"/>
    <col min="15" max="16" width="3.6640625" style="3" customWidth="1"/>
    <col min="17" max="17" width="5.6640625" style="3" customWidth="1"/>
    <col min="18" max="18" width="9.109375" style="3"/>
    <col min="19" max="19" width="5.6640625" style="3" customWidth="1"/>
    <col min="20" max="20" width="1.6640625" style="3" customWidth="1"/>
    <col min="21" max="16384" width="9.109375" style="3"/>
  </cols>
  <sheetData>
    <row r="3" spans="2:19" ht="20.100000000000001" customHeight="1" x14ac:dyDescent="0.3">
      <c r="B3" s="126" t="s">
        <v>11</v>
      </c>
      <c r="C3" s="127"/>
      <c r="D3" s="127"/>
      <c r="E3" s="127"/>
      <c r="F3" s="128"/>
      <c r="H3" s="97" t="s">
        <v>9</v>
      </c>
      <c r="I3" s="116"/>
      <c r="J3" s="116"/>
      <c r="K3" s="116"/>
      <c r="L3" s="116"/>
      <c r="M3" s="98"/>
      <c r="O3" s="97" t="s">
        <v>10</v>
      </c>
      <c r="P3" s="116"/>
      <c r="Q3" s="116"/>
      <c r="R3" s="116"/>
      <c r="S3" s="98"/>
    </row>
    <row r="4" spans="2:19" ht="20.100000000000001" customHeight="1" x14ac:dyDescent="0.3">
      <c r="B4" s="120" t="s">
        <v>8</v>
      </c>
      <c r="C4" s="120" t="str">
        <f>Projetos!B1</f>
        <v>Mercadológico</v>
      </c>
      <c r="D4" s="117" t="str">
        <f>Projetos!B2</f>
        <v>Macroambiente</v>
      </c>
      <c r="E4" s="61" t="str">
        <f>Projetos!B3</f>
        <v>Projeto  1</v>
      </c>
      <c r="F4" s="58">
        <f>Projetos!M3</f>
        <v>0.2054524854677294</v>
      </c>
      <c r="G4" s="66"/>
      <c r="H4" s="120" t="str">
        <f>B4</f>
        <v>HIERARQUIA GLOBAL</v>
      </c>
      <c r="I4" s="120" t="str">
        <f>C4</f>
        <v>Mercadológico</v>
      </c>
      <c r="J4" s="117" t="str">
        <f>D4</f>
        <v>Macroambiente</v>
      </c>
      <c r="K4" s="123">
        <f>Subcritérios!K4</f>
        <v>0.24968071519795662</v>
      </c>
      <c r="L4" s="127"/>
      <c r="M4" s="128"/>
      <c r="O4" s="120" t="str">
        <f>B4</f>
        <v>HIERARQUIA GLOBAL</v>
      </c>
      <c r="P4" s="117" t="str">
        <f>C4</f>
        <v>Mercadológico</v>
      </c>
      <c r="Q4" s="123">
        <f>Critérios!K4</f>
        <v>0.71507381507381496</v>
      </c>
      <c r="R4" s="127"/>
      <c r="S4" s="128"/>
    </row>
    <row r="5" spans="2:19" ht="20.100000000000001" customHeight="1" x14ac:dyDescent="0.3">
      <c r="B5" s="121"/>
      <c r="C5" s="121"/>
      <c r="D5" s="118"/>
      <c r="E5" s="20" t="str">
        <f>Projetos!B4</f>
        <v>Projeto  2</v>
      </c>
      <c r="F5" s="57">
        <f>Projetos!M4</f>
        <v>0.16284049709354587</v>
      </c>
      <c r="G5" s="64"/>
      <c r="H5" s="121"/>
      <c r="I5" s="121"/>
      <c r="J5" s="118"/>
      <c r="K5" s="124"/>
      <c r="L5" s="129"/>
      <c r="M5" s="124"/>
      <c r="O5" s="121"/>
      <c r="P5" s="118"/>
      <c r="Q5" s="131"/>
      <c r="R5" s="129"/>
      <c r="S5" s="124"/>
    </row>
    <row r="6" spans="2:19" ht="20.100000000000001" customHeight="1" x14ac:dyDescent="0.3">
      <c r="B6" s="121"/>
      <c r="C6" s="121"/>
      <c r="D6" s="118"/>
      <c r="E6" s="20" t="str">
        <f>Projetos!B5</f>
        <v>Projeto  3</v>
      </c>
      <c r="F6" s="57">
        <f>Projetos!M5</f>
        <v>0.52266783274405237</v>
      </c>
      <c r="G6" s="64"/>
      <c r="H6" s="121"/>
      <c r="I6" s="121"/>
      <c r="J6" s="118"/>
      <c r="K6" s="124"/>
      <c r="L6" s="129"/>
      <c r="M6" s="124"/>
      <c r="O6" s="121"/>
      <c r="P6" s="118"/>
      <c r="Q6" s="131"/>
      <c r="R6" s="129"/>
      <c r="S6" s="124"/>
    </row>
    <row r="7" spans="2:19" ht="20.100000000000001" customHeight="1" x14ac:dyDescent="0.3">
      <c r="B7" s="121"/>
      <c r="C7" s="121"/>
      <c r="D7" s="119"/>
      <c r="E7" s="60" t="str">
        <f>Projetos!B6</f>
        <v>Projeto  4</v>
      </c>
      <c r="F7" s="59">
        <f>Projetos!M6</f>
        <v>0.10903918469467251</v>
      </c>
      <c r="G7" s="64"/>
      <c r="H7" s="121"/>
      <c r="I7" s="121"/>
      <c r="J7" s="119"/>
      <c r="K7" s="125"/>
      <c r="L7" s="129"/>
      <c r="M7" s="124"/>
      <c r="O7" s="121"/>
      <c r="P7" s="118"/>
      <c r="Q7" s="131"/>
      <c r="R7" s="129"/>
      <c r="S7" s="124"/>
    </row>
    <row r="8" spans="2:19" ht="20.100000000000001" customHeight="1" x14ac:dyDescent="0.3">
      <c r="B8" s="121"/>
      <c r="C8" s="121"/>
      <c r="D8" s="20"/>
      <c r="E8" s="20"/>
      <c r="F8" s="64"/>
      <c r="G8" s="64"/>
      <c r="H8" s="121"/>
      <c r="I8" s="121"/>
      <c r="J8" s="20"/>
      <c r="K8" s="20"/>
      <c r="L8" s="20"/>
      <c r="M8" s="64"/>
      <c r="O8" s="121"/>
      <c r="P8" s="118"/>
      <c r="Q8" s="131"/>
      <c r="R8" s="129"/>
      <c r="S8" s="124"/>
    </row>
    <row r="9" spans="2:19" ht="20.100000000000001" customHeight="1" x14ac:dyDescent="0.3">
      <c r="B9" s="121"/>
      <c r="C9" s="121"/>
      <c r="D9" s="117" t="str">
        <f>Projetos!B9</f>
        <v>Forças de Porter</v>
      </c>
      <c r="E9" s="61" t="str">
        <f>Projetos!B10</f>
        <v>Projeto  1</v>
      </c>
      <c r="F9" s="58">
        <f>Projetos!M10</f>
        <v>0.3258715596330275</v>
      </c>
      <c r="G9" s="64"/>
      <c r="H9" s="121"/>
      <c r="I9" s="121"/>
      <c r="J9" s="117" t="str">
        <f>D9</f>
        <v>Forças de Porter</v>
      </c>
      <c r="K9" s="123">
        <f>Subcritérios!K5</f>
        <v>0.12723499361430396</v>
      </c>
      <c r="L9" s="61" t="str">
        <f>E9</f>
        <v>Projeto  1</v>
      </c>
      <c r="M9" s="58">
        <f>$K$4*F4+$K$9*F9+$K$14*F14</f>
        <v>0.13269923517776833</v>
      </c>
      <c r="O9" s="121"/>
      <c r="P9" s="118"/>
      <c r="Q9" s="131"/>
      <c r="R9" s="129"/>
      <c r="S9" s="124"/>
    </row>
    <row r="10" spans="2:19" ht="20.100000000000001" customHeight="1" x14ac:dyDescent="0.3">
      <c r="B10" s="121"/>
      <c r="C10" s="121"/>
      <c r="D10" s="118"/>
      <c r="E10" s="20" t="str">
        <f>Projetos!B11</f>
        <v>Projeto  2</v>
      </c>
      <c r="F10" s="57">
        <f>Projetos!M11</f>
        <v>0.12472986748216106</v>
      </c>
      <c r="G10" s="64"/>
      <c r="H10" s="121"/>
      <c r="I10" s="121"/>
      <c r="J10" s="118"/>
      <c r="K10" s="124"/>
      <c r="L10" s="20" t="str">
        <f t="shared" ref="L10:L12" si="0">E10</f>
        <v>Projeto  2</v>
      </c>
      <c r="M10" s="57">
        <f t="shared" ref="M10:M12" si="1">$K$4*F5+$K$9*F10+$K$14*F15</f>
        <v>0.380697544182661</v>
      </c>
      <c r="O10" s="121"/>
      <c r="P10" s="118"/>
      <c r="Q10" s="131"/>
      <c r="R10" s="129"/>
      <c r="S10" s="124"/>
    </row>
    <row r="11" spans="2:19" ht="20.100000000000001" customHeight="1" x14ac:dyDescent="0.3">
      <c r="B11" s="121"/>
      <c r="C11" s="121"/>
      <c r="D11" s="118"/>
      <c r="E11" s="20" t="str">
        <f>Projetos!B12</f>
        <v>Projeto  3</v>
      </c>
      <c r="F11" s="57">
        <f>Projetos!M12</f>
        <v>0.44237512742099894</v>
      </c>
      <c r="G11" s="64"/>
      <c r="H11" s="121"/>
      <c r="I11" s="121"/>
      <c r="J11" s="118"/>
      <c r="K11" s="124"/>
      <c r="L11" s="20" t="str">
        <f t="shared" si="0"/>
        <v>Projeto  3</v>
      </c>
      <c r="M11" s="57">
        <f t="shared" si="1"/>
        <v>0.2684730542063023</v>
      </c>
      <c r="O11" s="121"/>
      <c r="P11" s="118"/>
      <c r="Q11" s="131"/>
      <c r="R11" s="129"/>
      <c r="S11" s="124"/>
    </row>
    <row r="12" spans="2:19" ht="20.100000000000001" customHeight="1" x14ac:dyDescent="0.3">
      <c r="B12" s="121"/>
      <c r="C12" s="121"/>
      <c r="D12" s="119"/>
      <c r="E12" s="60" t="str">
        <f>Projetos!B13</f>
        <v>Projeto  4</v>
      </c>
      <c r="F12" s="59">
        <f>Projetos!M13</f>
        <v>0.10702344546381243</v>
      </c>
      <c r="G12" s="64"/>
      <c r="H12" s="121"/>
      <c r="I12" s="121"/>
      <c r="J12" s="119"/>
      <c r="K12" s="125"/>
      <c r="L12" s="60" t="str">
        <f t="shared" si="0"/>
        <v>Projeto  4</v>
      </c>
      <c r="M12" s="59">
        <f t="shared" si="1"/>
        <v>0.21813016643326838</v>
      </c>
      <c r="O12" s="121"/>
      <c r="P12" s="118"/>
      <c r="Q12" s="131"/>
      <c r="R12" s="129"/>
      <c r="S12" s="124"/>
    </row>
    <row r="13" spans="2:19" ht="20.100000000000001" customHeight="1" x14ac:dyDescent="0.3">
      <c r="B13" s="121"/>
      <c r="C13" s="121"/>
      <c r="D13" s="20"/>
      <c r="E13" s="20"/>
      <c r="F13" s="64"/>
      <c r="G13" s="64"/>
      <c r="H13" s="121"/>
      <c r="I13" s="121"/>
      <c r="J13" s="20"/>
      <c r="K13" s="20"/>
      <c r="L13" s="20"/>
      <c r="M13" s="64"/>
      <c r="O13" s="121"/>
      <c r="P13" s="118"/>
      <c r="Q13" s="131"/>
      <c r="R13" s="129"/>
      <c r="S13" s="124"/>
    </row>
    <row r="14" spans="2:19" ht="20.100000000000001" customHeight="1" x14ac:dyDescent="0.3">
      <c r="B14" s="121"/>
      <c r="C14" s="121"/>
      <c r="D14" s="117" t="str">
        <f>Projetos!B16</f>
        <v>Demanda</v>
      </c>
      <c r="E14" s="61" t="str">
        <f>Projetos!B17</f>
        <v>Projeto  1</v>
      </c>
      <c r="F14" s="58">
        <f>Projetos!M17</f>
        <v>6.4099587203302374E-2</v>
      </c>
      <c r="G14" s="64"/>
      <c r="H14" s="121"/>
      <c r="I14" s="121"/>
      <c r="J14" s="117" t="str">
        <f>D14</f>
        <v>Demanda</v>
      </c>
      <c r="K14" s="123">
        <f>Subcritérios!K6</f>
        <v>0.62308429118773934</v>
      </c>
      <c r="L14" s="129"/>
      <c r="M14" s="124"/>
      <c r="O14" s="121"/>
      <c r="P14" s="118"/>
      <c r="Q14" s="131"/>
      <c r="R14" s="129"/>
      <c r="S14" s="124"/>
    </row>
    <row r="15" spans="2:19" ht="20.100000000000001" customHeight="1" x14ac:dyDescent="0.3">
      <c r="B15" s="121"/>
      <c r="C15" s="121"/>
      <c r="D15" s="118"/>
      <c r="E15" s="20" t="str">
        <f>Projetos!B18</f>
        <v>Projeto  2</v>
      </c>
      <c r="F15" s="57">
        <f>Projetos!M18</f>
        <v>0.52026573787409702</v>
      </c>
      <c r="G15" s="64"/>
      <c r="H15" s="121"/>
      <c r="I15" s="121"/>
      <c r="J15" s="118"/>
      <c r="K15" s="124"/>
      <c r="L15" s="129"/>
      <c r="M15" s="124"/>
      <c r="O15" s="121"/>
      <c r="P15" s="118"/>
      <c r="Q15" s="131"/>
      <c r="R15" s="129"/>
      <c r="S15" s="124"/>
    </row>
    <row r="16" spans="2:19" ht="20.100000000000001" customHeight="1" x14ac:dyDescent="0.3">
      <c r="B16" s="121"/>
      <c r="C16" s="121"/>
      <c r="D16" s="118"/>
      <c r="E16" s="20" t="str">
        <f>Projetos!B19</f>
        <v>Projeto  3</v>
      </c>
      <c r="F16" s="57">
        <f>Projetos!M19</f>
        <v>0.13110165118679049</v>
      </c>
      <c r="G16" s="64"/>
      <c r="H16" s="121"/>
      <c r="I16" s="121"/>
      <c r="J16" s="118"/>
      <c r="K16" s="124"/>
      <c r="L16" s="129"/>
      <c r="M16" s="124"/>
      <c r="O16" s="121"/>
      <c r="P16" s="118"/>
      <c r="Q16" s="131"/>
      <c r="R16" s="129"/>
      <c r="S16" s="124"/>
    </row>
    <row r="17" spans="2:19" ht="20.100000000000001" customHeight="1" x14ac:dyDescent="0.3">
      <c r="B17" s="121"/>
      <c r="C17" s="122"/>
      <c r="D17" s="119"/>
      <c r="E17" s="60" t="str">
        <f>Projetos!B20</f>
        <v>Projeto  4</v>
      </c>
      <c r="F17" s="59">
        <f>Projetos!M20</f>
        <v>0.28453302373581013</v>
      </c>
      <c r="G17" s="64"/>
      <c r="H17" s="121"/>
      <c r="I17" s="122"/>
      <c r="J17" s="119"/>
      <c r="K17" s="125"/>
      <c r="L17" s="130"/>
      <c r="M17" s="125"/>
      <c r="O17" s="121"/>
      <c r="P17" s="119"/>
      <c r="Q17" s="132"/>
      <c r="R17" s="129"/>
      <c r="S17" s="124"/>
    </row>
    <row r="18" spans="2:19" ht="20.100000000000001" customHeight="1" x14ac:dyDescent="0.3">
      <c r="B18" s="121"/>
      <c r="C18" s="20"/>
      <c r="D18" s="20"/>
      <c r="E18" s="20"/>
      <c r="F18" s="20"/>
      <c r="G18" s="64"/>
      <c r="H18" s="121"/>
      <c r="I18" s="20"/>
      <c r="J18" s="20"/>
      <c r="K18" s="20"/>
      <c r="L18" s="20"/>
      <c r="M18" s="64"/>
      <c r="O18" s="121"/>
      <c r="P18" s="20"/>
      <c r="Q18" s="20"/>
      <c r="R18" s="20"/>
      <c r="S18" s="64"/>
    </row>
    <row r="19" spans="2:19" ht="20.100000000000001" customHeight="1" x14ac:dyDescent="0.3">
      <c r="B19" s="121"/>
      <c r="C19" s="120" t="str">
        <f>Projetos!B24</f>
        <v>Técnico</v>
      </c>
      <c r="D19" s="117" t="str">
        <f>Projetos!B25</f>
        <v>SW - Tecnologia</v>
      </c>
      <c r="E19" s="61" t="str">
        <f>Projetos!B26</f>
        <v>Projeto  1</v>
      </c>
      <c r="F19" s="58">
        <f>Projetos!M26</f>
        <v>7.4667698594937396E-2</v>
      </c>
      <c r="G19" s="64"/>
      <c r="H19" s="121"/>
      <c r="I19" s="120" t="str">
        <f>C19</f>
        <v>Técnico</v>
      </c>
      <c r="J19" s="117" t="str">
        <f>D19</f>
        <v>SW - Tecnologia</v>
      </c>
      <c r="K19" s="123">
        <f>Subcritérios!K11</f>
        <v>0.43198653198653197</v>
      </c>
      <c r="L19" s="127"/>
      <c r="M19" s="128"/>
      <c r="O19" s="121"/>
      <c r="P19" s="117" t="str">
        <f>C19</f>
        <v>Técnico</v>
      </c>
      <c r="Q19" s="123">
        <f>Critérios!K5</f>
        <v>9.7824397824397821E-2</v>
      </c>
      <c r="R19" s="127"/>
      <c r="S19" s="128"/>
    </row>
    <row r="20" spans="2:19" ht="20.100000000000001" customHeight="1" x14ac:dyDescent="0.3">
      <c r="B20" s="121"/>
      <c r="C20" s="121"/>
      <c r="D20" s="118"/>
      <c r="E20" s="20" t="str">
        <f>Projetos!B27</f>
        <v>Projeto  2</v>
      </c>
      <c r="F20" s="57">
        <f>Projetos!M27</f>
        <v>0.26517037067410199</v>
      </c>
      <c r="G20" s="64"/>
      <c r="H20" s="121"/>
      <c r="I20" s="121"/>
      <c r="J20" s="118"/>
      <c r="K20" s="124"/>
      <c r="L20" s="129"/>
      <c r="M20" s="124"/>
      <c r="O20" s="121"/>
      <c r="P20" s="118"/>
      <c r="Q20" s="131"/>
      <c r="R20" s="129"/>
      <c r="S20" s="124"/>
    </row>
    <row r="21" spans="2:19" ht="20.100000000000001" customHeight="1" x14ac:dyDescent="0.3">
      <c r="B21" s="121"/>
      <c r="C21" s="121"/>
      <c r="D21" s="118"/>
      <c r="E21" s="20" t="str">
        <f>Projetos!B28</f>
        <v>Projeto  3</v>
      </c>
      <c r="F21" s="57">
        <f>Projetos!M28</f>
        <v>0.15148604504947788</v>
      </c>
      <c r="G21" s="64"/>
      <c r="H21" s="121"/>
      <c r="I21" s="121"/>
      <c r="J21" s="118"/>
      <c r="K21" s="124"/>
      <c r="L21" s="129"/>
      <c r="M21" s="124"/>
      <c r="O21" s="121"/>
      <c r="P21" s="118"/>
      <c r="Q21" s="131"/>
      <c r="R21" s="129"/>
      <c r="S21" s="124"/>
    </row>
    <row r="22" spans="2:19" ht="20.100000000000001" customHeight="1" x14ac:dyDescent="0.3">
      <c r="B22" s="121"/>
      <c r="C22" s="121"/>
      <c r="D22" s="119"/>
      <c r="E22" s="60" t="str">
        <f>Projetos!B29</f>
        <v>Projeto  4</v>
      </c>
      <c r="F22" s="59">
        <f>Projetos!M29</f>
        <v>0.50867588568148259</v>
      </c>
      <c r="G22" s="64"/>
      <c r="H22" s="121"/>
      <c r="I22" s="121"/>
      <c r="J22" s="119"/>
      <c r="K22" s="125"/>
      <c r="L22" s="129"/>
      <c r="M22" s="124"/>
      <c r="O22" s="121"/>
      <c r="P22" s="118"/>
      <c r="Q22" s="131"/>
      <c r="R22" s="129"/>
      <c r="S22" s="124"/>
    </row>
    <row r="23" spans="2:19" ht="20.100000000000001" customHeight="1" x14ac:dyDescent="0.3">
      <c r="B23" s="121"/>
      <c r="C23" s="121"/>
      <c r="D23" s="20"/>
      <c r="E23" s="20"/>
      <c r="F23" s="64"/>
      <c r="G23" s="64"/>
      <c r="H23" s="121"/>
      <c r="I23" s="121"/>
      <c r="J23" s="20"/>
      <c r="K23" s="20"/>
      <c r="L23" s="20"/>
      <c r="M23" s="64"/>
      <c r="O23" s="121"/>
      <c r="P23" s="118"/>
      <c r="Q23" s="131"/>
      <c r="R23" s="20"/>
      <c r="S23" s="64"/>
    </row>
    <row r="24" spans="2:19" ht="20.100000000000001" customHeight="1" x14ac:dyDescent="0.3">
      <c r="B24" s="121"/>
      <c r="C24" s="121"/>
      <c r="D24" s="117" t="str">
        <f>Projetos!B32</f>
        <v>HW - Tecnologia</v>
      </c>
      <c r="E24" s="61" t="str">
        <f>Projetos!B33</f>
        <v>Projeto  1</v>
      </c>
      <c r="F24" s="58">
        <f>Projetos!M33</f>
        <v>7.4802949762666174E-2</v>
      </c>
      <c r="G24" s="64"/>
      <c r="H24" s="121"/>
      <c r="I24" s="121"/>
      <c r="J24" s="117" t="str">
        <f>D24</f>
        <v>HW - Tecnologia</v>
      </c>
      <c r="K24" s="123">
        <f>Subcritérios!K12</f>
        <v>0.18552188552188553</v>
      </c>
      <c r="L24" s="61" t="str">
        <f>E24</f>
        <v>Projeto  1</v>
      </c>
      <c r="M24" s="58">
        <f>$K$19*F19+$K$24*F24+$K$29*F29</f>
        <v>0.21987954630429782</v>
      </c>
      <c r="O24" s="121"/>
      <c r="P24" s="118"/>
      <c r="Q24" s="131"/>
      <c r="R24" s="65" t="str">
        <f>L24</f>
        <v>Projeto  1</v>
      </c>
      <c r="S24" s="58">
        <f>$Q$4*M9+$Q$19*M24+$Q$34*M39</f>
        <v>0.20375389915993436</v>
      </c>
    </row>
    <row r="25" spans="2:19" ht="20.100000000000001" customHeight="1" x14ac:dyDescent="0.3">
      <c r="B25" s="121"/>
      <c r="C25" s="121"/>
      <c r="D25" s="118"/>
      <c r="E25" s="20" t="str">
        <f>Projetos!B34</f>
        <v>Projeto  2</v>
      </c>
      <c r="F25" s="57">
        <f>Projetos!M34</f>
        <v>0.53238092877151855</v>
      </c>
      <c r="G25" s="64"/>
      <c r="H25" s="121"/>
      <c r="I25" s="121"/>
      <c r="J25" s="118"/>
      <c r="K25" s="124"/>
      <c r="L25" s="20" t="str">
        <f t="shared" ref="L25:L27" si="2">E25</f>
        <v>Projeto  2</v>
      </c>
      <c r="M25" s="57">
        <f t="shared" ref="M25:M27" si="3">$K$19*F20+$K$24*F25+$K$29*F30</f>
        <v>0.25347442960523481</v>
      </c>
      <c r="O25" s="121"/>
      <c r="P25" s="118"/>
      <c r="Q25" s="131"/>
      <c r="R25" s="62" t="str">
        <f t="shared" ref="R25:R27" si="4">L25</f>
        <v>Projeto  2</v>
      </c>
      <c r="S25" s="57">
        <f>$Q$4*M10+$Q$19*M25+$Q$34*M40</f>
        <v>0.33377453989130118</v>
      </c>
    </row>
    <row r="26" spans="2:19" ht="20.100000000000001" customHeight="1" x14ac:dyDescent="0.3">
      <c r="B26" s="121"/>
      <c r="C26" s="121"/>
      <c r="D26" s="118"/>
      <c r="E26" s="20" t="str">
        <f>Projetos!B35</f>
        <v>Projeto  3</v>
      </c>
      <c r="F26" s="57">
        <f>Projetos!M35</f>
        <v>0.18706226634038431</v>
      </c>
      <c r="G26" s="64"/>
      <c r="H26" s="121"/>
      <c r="I26" s="121"/>
      <c r="J26" s="118"/>
      <c r="K26" s="124"/>
      <c r="L26" s="20" t="str">
        <f t="shared" si="2"/>
        <v>Projeto  3</v>
      </c>
      <c r="M26" s="57">
        <f t="shared" si="3"/>
        <v>0.21999775708197911</v>
      </c>
      <c r="O26" s="121"/>
      <c r="P26" s="118"/>
      <c r="Q26" s="131"/>
      <c r="R26" s="62" t="str">
        <f t="shared" si="4"/>
        <v>Projeto  3</v>
      </c>
      <c r="S26" s="57">
        <f>$Q$4*M11+$Q$19*M26+$Q$34*M41</f>
        <v>0.24089344851654029</v>
      </c>
    </row>
    <row r="27" spans="2:19" ht="20.100000000000001" customHeight="1" x14ac:dyDescent="0.3">
      <c r="B27" s="121"/>
      <c r="C27" s="121"/>
      <c r="D27" s="119"/>
      <c r="E27" s="60" t="str">
        <f>Projetos!B36</f>
        <v>Projeto  4</v>
      </c>
      <c r="F27" s="59">
        <f>Projetos!M36</f>
        <v>0.20575385512543104</v>
      </c>
      <c r="G27" s="64"/>
      <c r="H27" s="121"/>
      <c r="I27" s="121"/>
      <c r="J27" s="119"/>
      <c r="K27" s="125"/>
      <c r="L27" s="60" t="str">
        <f t="shared" si="2"/>
        <v>Projeto  4</v>
      </c>
      <c r="M27" s="59">
        <f t="shared" si="3"/>
        <v>0.30664826700848813</v>
      </c>
      <c r="O27" s="121"/>
      <c r="P27" s="118"/>
      <c r="Q27" s="131"/>
      <c r="R27" s="63" t="str">
        <f t="shared" si="4"/>
        <v>Projeto  4</v>
      </c>
      <c r="S27" s="59">
        <f>$Q$4*M12+$Q$19*M27+$Q$34*M42</f>
        <v>0.22157811243222403</v>
      </c>
    </row>
    <row r="28" spans="2:19" ht="20.100000000000001" customHeight="1" x14ac:dyDescent="0.3">
      <c r="B28" s="121"/>
      <c r="C28" s="121"/>
      <c r="D28" s="20"/>
      <c r="E28" s="20"/>
      <c r="F28" s="64"/>
      <c r="G28" s="64"/>
      <c r="H28" s="121"/>
      <c r="I28" s="121"/>
      <c r="J28" s="20"/>
      <c r="K28" s="20"/>
      <c r="L28" s="20"/>
      <c r="M28" s="64"/>
      <c r="O28" s="121"/>
      <c r="P28" s="118"/>
      <c r="Q28" s="131"/>
      <c r="R28" s="20"/>
      <c r="S28" s="64"/>
    </row>
    <row r="29" spans="2:19" ht="20.100000000000001" customHeight="1" x14ac:dyDescent="0.3">
      <c r="B29" s="121"/>
      <c r="C29" s="121"/>
      <c r="D29" s="117" t="str">
        <f>Projetos!B39</f>
        <v>Pessoal</v>
      </c>
      <c r="E29" s="61" t="str">
        <f>Projetos!B40</f>
        <v>Projeto  1</v>
      </c>
      <c r="F29" s="58">
        <f>Projetos!M40</f>
        <v>0.45424926928453424</v>
      </c>
      <c r="G29" s="64"/>
      <c r="H29" s="121"/>
      <c r="I29" s="121"/>
      <c r="J29" s="117" t="str">
        <f>D29</f>
        <v>Pessoal</v>
      </c>
      <c r="K29" s="123">
        <f>Subcritérios!K13</f>
        <v>0.38249158249158244</v>
      </c>
      <c r="L29" s="129"/>
      <c r="M29" s="124"/>
      <c r="O29" s="121"/>
      <c r="P29" s="118"/>
      <c r="Q29" s="131"/>
      <c r="R29" s="129"/>
      <c r="S29" s="124"/>
    </row>
    <row r="30" spans="2:19" ht="20.100000000000001" customHeight="1" x14ac:dyDescent="0.3">
      <c r="B30" s="121"/>
      <c r="C30" s="121"/>
      <c r="D30" s="118"/>
      <c r="E30" s="20" t="str">
        <f>Projetos!B41</f>
        <v>Projeto  2</v>
      </c>
      <c r="F30" s="57">
        <f>Projetos!M41</f>
        <v>0.10498554454187317</v>
      </c>
      <c r="G30" s="64"/>
      <c r="H30" s="121"/>
      <c r="I30" s="121"/>
      <c r="J30" s="118"/>
      <c r="K30" s="124"/>
      <c r="L30" s="129"/>
      <c r="M30" s="124"/>
      <c r="O30" s="121"/>
      <c r="P30" s="118"/>
      <c r="Q30" s="131"/>
      <c r="R30" s="129"/>
      <c r="S30" s="124"/>
    </row>
    <row r="31" spans="2:19" ht="20.100000000000001" customHeight="1" x14ac:dyDescent="0.3">
      <c r="B31" s="121"/>
      <c r="C31" s="121"/>
      <c r="D31" s="118"/>
      <c r="E31" s="20" t="str">
        <f>Projetos!B42</f>
        <v>Projeto  3</v>
      </c>
      <c r="F31" s="57">
        <f>Projetos!M42</f>
        <v>0.31334985385690683</v>
      </c>
      <c r="G31" s="64"/>
      <c r="H31" s="121"/>
      <c r="I31" s="121"/>
      <c r="J31" s="118"/>
      <c r="K31" s="124"/>
      <c r="L31" s="129"/>
      <c r="M31" s="124"/>
      <c r="O31" s="121"/>
      <c r="P31" s="118"/>
      <c r="Q31" s="131"/>
      <c r="R31" s="129"/>
      <c r="S31" s="124"/>
    </row>
    <row r="32" spans="2:19" ht="20.100000000000001" customHeight="1" x14ac:dyDescent="0.3">
      <c r="B32" s="121"/>
      <c r="C32" s="122"/>
      <c r="D32" s="119"/>
      <c r="E32" s="60" t="str">
        <f>Projetos!B43</f>
        <v>Projeto  4</v>
      </c>
      <c r="F32" s="59">
        <f>Projetos!M43</f>
        <v>0.12741533231668573</v>
      </c>
      <c r="G32" s="64"/>
      <c r="H32" s="121"/>
      <c r="I32" s="122"/>
      <c r="J32" s="119"/>
      <c r="K32" s="125"/>
      <c r="L32" s="130"/>
      <c r="M32" s="125"/>
      <c r="O32" s="121"/>
      <c r="P32" s="119"/>
      <c r="Q32" s="132"/>
      <c r="R32" s="130"/>
      <c r="S32" s="125"/>
    </row>
    <row r="33" spans="2:19" ht="20.100000000000001" customHeight="1" x14ac:dyDescent="0.3">
      <c r="B33" s="121"/>
      <c r="C33" s="20"/>
      <c r="D33" s="20"/>
      <c r="E33" s="20"/>
      <c r="F33" s="20"/>
      <c r="G33" s="64"/>
      <c r="H33" s="121"/>
      <c r="I33" s="20"/>
      <c r="J33" s="20"/>
      <c r="K33" s="20"/>
      <c r="L33" s="20"/>
      <c r="M33" s="64"/>
      <c r="O33" s="121"/>
      <c r="P33" s="20"/>
      <c r="Q33" s="20"/>
      <c r="R33" s="20"/>
      <c r="S33" s="64"/>
    </row>
    <row r="34" spans="2:19" ht="20.100000000000001" customHeight="1" x14ac:dyDescent="0.3">
      <c r="B34" s="121"/>
      <c r="C34" s="120" t="str">
        <f>Projetos!B47</f>
        <v>Financeiro</v>
      </c>
      <c r="D34" s="117" t="str">
        <f>Projetos!B48</f>
        <v>ROIA</v>
      </c>
      <c r="E34" s="61" t="str">
        <f>Projetos!B49</f>
        <v>Projeto  1</v>
      </c>
      <c r="F34" s="58">
        <f>Projetos!M49</f>
        <v>0.14737111874898551</v>
      </c>
      <c r="G34" s="64"/>
      <c r="H34" s="121"/>
      <c r="I34" s="120" t="str">
        <f>C34</f>
        <v>Financeiro</v>
      </c>
      <c r="J34" s="117" t="str">
        <f>D34</f>
        <v>ROIA</v>
      </c>
      <c r="K34" s="123">
        <f>Subcritérios!K18</f>
        <v>0.26680425265791119</v>
      </c>
      <c r="L34" s="127"/>
      <c r="M34" s="128"/>
      <c r="O34" s="121"/>
      <c r="P34" s="117" t="str">
        <f>C34</f>
        <v>Financeiro</v>
      </c>
      <c r="Q34" s="123">
        <f>Critérios!K6</f>
        <v>0.18710178710178713</v>
      </c>
      <c r="R34" s="129"/>
      <c r="S34" s="124"/>
    </row>
    <row r="35" spans="2:19" ht="20.100000000000001" customHeight="1" x14ac:dyDescent="0.3">
      <c r="B35" s="121"/>
      <c r="C35" s="121"/>
      <c r="D35" s="118"/>
      <c r="E35" s="20" t="str">
        <f>Projetos!B50</f>
        <v>Projeto  2</v>
      </c>
      <c r="F35" s="57">
        <f>Projetos!M50</f>
        <v>0.43309919361066068</v>
      </c>
      <c r="G35" s="64"/>
      <c r="H35" s="121"/>
      <c r="I35" s="121"/>
      <c r="J35" s="118"/>
      <c r="K35" s="124"/>
      <c r="L35" s="129"/>
      <c r="M35" s="124"/>
      <c r="O35" s="121"/>
      <c r="P35" s="118"/>
      <c r="Q35" s="131"/>
      <c r="R35" s="129"/>
      <c r="S35" s="124"/>
    </row>
    <row r="36" spans="2:19" ht="20.100000000000001" customHeight="1" x14ac:dyDescent="0.3">
      <c r="B36" s="121"/>
      <c r="C36" s="121"/>
      <c r="D36" s="118"/>
      <c r="E36" s="20" t="str">
        <f>Projetos!B51</f>
        <v>Projeto  3</v>
      </c>
      <c r="F36" s="57">
        <f>Projetos!M51</f>
        <v>0.28027486104479188</v>
      </c>
      <c r="G36" s="64"/>
      <c r="H36" s="121"/>
      <c r="I36" s="121"/>
      <c r="J36" s="118"/>
      <c r="K36" s="124"/>
      <c r="L36" s="129"/>
      <c r="M36" s="124"/>
      <c r="O36" s="121"/>
      <c r="P36" s="118"/>
      <c r="Q36" s="131"/>
      <c r="R36" s="129"/>
      <c r="S36" s="124"/>
    </row>
    <row r="37" spans="2:19" ht="20.100000000000001" customHeight="1" x14ac:dyDescent="0.3">
      <c r="B37" s="121"/>
      <c r="C37" s="121"/>
      <c r="D37" s="119"/>
      <c r="E37" s="60" t="str">
        <f>Projetos!B52</f>
        <v>Projeto  4</v>
      </c>
      <c r="F37" s="59">
        <f>Projetos!M52</f>
        <v>0.13925482659556196</v>
      </c>
      <c r="G37" s="64"/>
      <c r="H37" s="121"/>
      <c r="I37" s="121"/>
      <c r="J37" s="119"/>
      <c r="K37" s="125"/>
      <c r="L37" s="129"/>
      <c r="M37" s="124"/>
      <c r="O37" s="121"/>
      <c r="P37" s="118"/>
      <c r="Q37" s="131"/>
      <c r="R37" s="129"/>
      <c r="S37" s="124"/>
    </row>
    <row r="38" spans="2:19" ht="20.100000000000001" customHeight="1" x14ac:dyDescent="0.3">
      <c r="B38" s="121"/>
      <c r="C38" s="121"/>
      <c r="D38" s="20"/>
      <c r="E38" s="20"/>
      <c r="F38" s="64"/>
      <c r="G38" s="64"/>
      <c r="H38" s="121"/>
      <c r="I38" s="121"/>
      <c r="J38" s="20"/>
      <c r="K38" s="20"/>
      <c r="L38" s="20"/>
      <c r="M38" s="64"/>
      <c r="O38" s="121"/>
      <c r="P38" s="118"/>
      <c r="Q38" s="131"/>
      <c r="R38" s="129"/>
      <c r="S38" s="124"/>
    </row>
    <row r="39" spans="2:19" ht="20.100000000000001" customHeight="1" x14ac:dyDescent="0.3">
      <c r="B39" s="121"/>
      <c r="C39" s="121"/>
      <c r="D39" s="117" t="str">
        <f>Projetos!B55</f>
        <v>TIR</v>
      </c>
      <c r="E39" s="61" t="str">
        <f>Projetos!B56</f>
        <v>Projeto  1</v>
      </c>
      <c r="F39" s="58">
        <f>Projetos!M56</f>
        <v>7.7704124579124581E-2</v>
      </c>
      <c r="G39" s="64"/>
      <c r="H39" s="121"/>
      <c r="I39" s="121"/>
      <c r="J39" s="117" t="str">
        <f>D39</f>
        <v>TIR</v>
      </c>
      <c r="K39" s="123">
        <f>Subcritérios!K19</f>
        <v>8.1088180112570352E-2</v>
      </c>
      <c r="L39" s="61" t="str">
        <f>E39</f>
        <v>Projeto  1</v>
      </c>
      <c r="M39" s="58">
        <f>$K$34*F34+$K$39*F39+$K$44*F44</f>
        <v>0.46688258806073202</v>
      </c>
      <c r="O39" s="121"/>
      <c r="P39" s="118"/>
      <c r="Q39" s="131"/>
      <c r="R39" s="129"/>
      <c r="S39" s="124"/>
    </row>
    <row r="40" spans="2:19" ht="20.100000000000001" customHeight="1" x14ac:dyDescent="0.3">
      <c r="B40" s="121"/>
      <c r="C40" s="121"/>
      <c r="D40" s="118"/>
      <c r="E40" s="20" t="str">
        <f>Projetos!B57</f>
        <v>Projeto  2</v>
      </c>
      <c r="F40" s="57">
        <f>Projetos!M57</f>
        <v>0.3176031144781144</v>
      </c>
      <c r="G40" s="64"/>
      <c r="H40" s="121"/>
      <c r="I40" s="121"/>
      <c r="J40" s="118"/>
      <c r="K40" s="124"/>
      <c r="L40" s="20" t="str">
        <f t="shared" ref="L40:L42" si="5">E40</f>
        <v>Projeto  2</v>
      </c>
      <c r="M40" s="57">
        <f t="shared" ref="M40:M42" si="6">$K$34*F35+$K$39*F40+$K$44*F45</f>
        <v>0.19642629668398121</v>
      </c>
      <c r="O40" s="121"/>
      <c r="P40" s="118"/>
      <c r="Q40" s="131"/>
      <c r="R40" s="129"/>
      <c r="S40" s="124"/>
    </row>
    <row r="41" spans="2:19" ht="20.100000000000001" customHeight="1" x14ac:dyDescent="0.3">
      <c r="B41" s="121"/>
      <c r="C41" s="121"/>
      <c r="D41" s="118"/>
      <c r="E41" s="20" t="str">
        <f>Projetos!B58</f>
        <v>Projeto  3</v>
      </c>
      <c r="F41" s="57">
        <f>Projetos!M58</f>
        <v>0.37999789562289565</v>
      </c>
      <c r="G41" s="64"/>
      <c r="H41" s="121"/>
      <c r="I41" s="121"/>
      <c r="J41" s="118"/>
      <c r="K41" s="124"/>
      <c r="L41" s="20" t="str">
        <f t="shared" si="5"/>
        <v>Projeto  3</v>
      </c>
      <c r="M41" s="57">
        <f t="shared" si="6"/>
        <v>0.14641361643731823</v>
      </c>
      <c r="O41" s="121"/>
      <c r="P41" s="118"/>
      <c r="Q41" s="131"/>
      <c r="R41" s="129"/>
      <c r="S41" s="124"/>
    </row>
    <row r="42" spans="2:19" ht="20.100000000000001" customHeight="1" x14ac:dyDescent="0.3">
      <c r="B42" s="121"/>
      <c r="C42" s="121"/>
      <c r="D42" s="119"/>
      <c r="E42" s="60" t="str">
        <f>Projetos!B59</f>
        <v>Projeto  4</v>
      </c>
      <c r="F42" s="59">
        <f>Projetos!M59</f>
        <v>0.22469486531986532</v>
      </c>
      <c r="G42" s="64"/>
      <c r="H42" s="121"/>
      <c r="I42" s="121"/>
      <c r="J42" s="119"/>
      <c r="K42" s="125"/>
      <c r="L42" s="60" t="str">
        <f t="shared" si="5"/>
        <v>Projeto  4</v>
      </c>
      <c r="M42" s="59">
        <f t="shared" si="6"/>
        <v>0.19027749881796852</v>
      </c>
      <c r="O42" s="121"/>
      <c r="P42" s="118"/>
      <c r="Q42" s="131"/>
      <c r="R42" s="129"/>
      <c r="S42" s="124"/>
    </row>
    <row r="43" spans="2:19" ht="20.100000000000001" customHeight="1" x14ac:dyDescent="0.3">
      <c r="B43" s="121"/>
      <c r="C43" s="121"/>
      <c r="D43" s="20"/>
      <c r="E43" s="20"/>
      <c r="F43" s="64"/>
      <c r="G43" s="64"/>
      <c r="H43" s="121"/>
      <c r="I43" s="121"/>
      <c r="J43" s="20"/>
      <c r="K43" s="20"/>
      <c r="L43" s="20"/>
      <c r="M43" s="64"/>
      <c r="O43" s="121"/>
      <c r="P43" s="118"/>
      <c r="Q43" s="131"/>
      <c r="R43" s="129"/>
      <c r="S43" s="124"/>
    </row>
    <row r="44" spans="2:19" ht="20.100000000000001" customHeight="1" x14ac:dyDescent="0.3">
      <c r="B44" s="121"/>
      <c r="C44" s="121"/>
      <c r="D44" s="117" t="str">
        <f>Projetos!B62</f>
        <v>PayBack</v>
      </c>
      <c r="E44" s="61" t="str">
        <f>Projetos!B63</f>
        <v>Projeto  1</v>
      </c>
      <c r="F44" s="58">
        <f>Projetos!M63</f>
        <v>0.64600149113423444</v>
      </c>
      <c r="G44" s="64"/>
      <c r="H44" s="121"/>
      <c r="I44" s="121"/>
      <c r="J44" s="117" t="str">
        <f>D44</f>
        <v>PayBack</v>
      </c>
      <c r="K44" s="123">
        <f>Subcritérios!K20</f>
        <v>0.65210756722951846</v>
      </c>
      <c r="L44" s="129"/>
      <c r="M44" s="124"/>
      <c r="O44" s="121"/>
      <c r="P44" s="118"/>
      <c r="Q44" s="131"/>
      <c r="R44" s="129"/>
      <c r="S44" s="124"/>
    </row>
    <row r="45" spans="2:19" ht="20.100000000000001" customHeight="1" x14ac:dyDescent="0.3">
      <c r="B45" s="121"/>
      <c r="C45" s="121"/>
      <c r="D45" s="118"/>
      <c r="E45" s="20" t="str">
        <f>Projetos!B64</f>
        <v>Projeto  2</v>
      </c>
      <c r="F45" s="57">
        <f>Projetos!M64</f>
        <v>8.4525520366228332E-2</v>
      </c>
      <c r="G45" s="64"/>
      <c r="H45" s="121"/>
      <c r="I45" s="121"/>
      <c r="J45" s="118"/>
      <c r="K45" s="124"/>
      <c r="L45" s="129"/>
      <c r="M45" s="124"/>
      <c r="O45" s="121"/>
      <c r="P45" s="118"/>
      <c r="Q45" s="131"/>
      <c r="R45" s="129"/>
      <c r="S45" s="124"/>
    </row>
    <row r="46" spans="2:19" ht="20.100000000000001" customHeight="1" x14ac:dyDescent="0.3">
      <c r="B46" s="121"/>
      <c r="C46" s="121"/>
      <c r="D46" s="118"/>
      <c r="E46" s="20" t="str">
        <f>Projetos!B65</f>
        <v>Projeto  3</v>
      </c>
      <c r="F46" s="57">
        <f>Projetos!M65</f>
        <v>6.2599724104148879E-2</v>
      </c>
      <c r="G46" s="64"/>
      <c r="H46" s="121"/>
      <c r="I46" s="121"/>
      <c r="J46" s="118"/>
      <c r="K46" s="124"/>
      <c r="L46" s="129"/>
      <c r="M46" s="124"/>
      <c r="O46" s="121"/>
      <c r="P46" s="118"/>
      <c r="Q46" s="131"/>
      <c r="R46" s="129"/>
      <c r="S46" s="124"/>
    </row>
    <row r="47" spans="2:19" ht="20.100000000000001" customHeight="1" x14ac:dyDescent="0.3">
      <c r="B47" s="122"/>
      <c r="C47" s="122"/>
      <c r="D47" s="119"/>
      <c r="E47" s="60" t="str">
        <f>Projetos!B66</f>
        <v>Projeto  4</v>
      </c>
      <c r="F47" s="59">
        <f>Projetos!M66</f>
        <v>0.20687326439538828</v>
      </c>
      <c r="G47" s="67"/>
      <c r="H47" s="122"/>
      <c r="I47" s="122"/>
      <c r="J47" s="119"/>
      <c r="K47" s="125"/>
      <c r="L47" s="130"/>
      <c r="M47" s="125"/>
      <c r="O47" s="122"/>
      <c r="P47" s="119"/>
      <c r="Q47" s="132"/>
      <c r="R47" s="130"/>
      <c r="S47" s="125"/>
    </row>
    <row r="48" spans="2:19" ht="20.100000000000001" customHeight="1" x14ac:dyDescent="0.3">
      <c r="B48" s="20"/>
      <c r="C48" s="20"/>
      <c r="D48" s="20"/>
      <c r="E48" s="20"/>
      <c r="F48" s="20"/>
    </row>
  </sheetData>
  <mergeCells count="55">
    <mergeCell ref="P34:P47"/>
    <mergeCell ref="P19:P32"/>
    <mergeCell ref="K34:K37"/>
    <mergeCell ref="K19:K22"/>
    <mergeCell ref="L44:M47"/>
    <mergeCell ref="O4:O47"/>
    <mergeCell ref="P4:P17"/>
    <mergeCell ref="K24:K27"/>
    <mergeCell ref="K29:K32"/>
    <mergeCell ref="R19:S22"/>
    <mergeCell ref="R29:S32"/>
    <mergeCell ref="J39:J42"/>
    <mergeCell ref="J44:J47"/>
    <mergeCell ref="R4:S17"/>
    <mergeCell ref="R34:S47"/>
    <mergeCell ref="L19:M22"/>
    <mergeCell ref="L29:M32"/>
    <mergeCell ref="L34:M37"/>
    <mergeCell ref="K39:K42"/>
    <mergeCell ref="K44:K47"/>
    <mergeCell ref="L4:M7"/>
    <mergeCell ref="L14:M17"/>
    <mergeCell ref="Q4:Q17"/>
    <mergeCell ref="Q19:Q32"/>
    <mergeCell ref="Q34:Q47"/>
    <mergeCell ref="J19:J22"/>
    <mergeCell ref="J14:J17"/>
    <mergeCell ref="J24:J27"/>
    <mergeCell ref="J29:J32"/>
    <mergeCell ref="J34:J37"/>
    <mergeCell ref="C34:C47"/>
    <mergeCell ref="B4:B47"/>
    <mergeCell ref="H4:H47"/>
    <mergeCell ref="I4:I17"/>
    <mergeCell ref="I19:I32"/>
    <mergeCell ref="D19:D22"/>
    <mergeCell ref="D24:D27"/>
    <mergeCell ref="D29:D32"/>
    <mergeCell ref="C19:C32"/>
    <mergeCell ref="D34:D37"/>
    <mergeCell ref="D39:D42"/>
    <mergeCell ref="I34:I47"/>
    <mergeCell ref="D44:D47"/>
    <mergeCell ref="O3:S3"/>
    <mergeCell ref="D4:D7"/>
    <mergeCell ref="D9:D12"/>
    <mergeCell ref="D14:D17"/>
    <mergeCell ref="C4:C17"/>
    <mergeCell ref="J4:J7"/>
    <mergeCell ref="K4:K7"/>
    <mergeCell ref="K9:K12"/>
    <mergeCell ref="K14:K17"/>
    <mergeCell ref="B3:F3"/>
    <mergeCell ref="H3:M3"/>
    <mergeCell ref="J9:J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7F6AE-C3BD-4347-AA80-D0F41CB3CA89}">
  <dimension ref="A1"/>
  <sheetViews>
    <sheetView topLeftCell="A25" zoomScale="85" zoomScaleNormal="85" workbookViewId="0">
      <selection activeCell="U56" sqref="U56"/>
    </sheetView>
  </sheetViews>
  <sheetFormatPr defaultRowHeight="14.4" x14ac:dyDescent="0.3"/>
  <cols>
    <col min="1" max="1" width="2.6640625" customWidth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Processo Decisório</vt:lpstr>
      <vt:lpstr>Avaliações Pareadas</vt:lpstr>
      <vt:lpstr>Critérios</vt:lpstr>
      <vt:lpstr>Subcritérios</vt:lpstr>
      <vt:lpstr>Projetos</vt:lpstr>
      <vt:lpstr>Consolidação 1</vt:lpstr>
      <vt:lpstr> Consolidação 2</vt:lpstr>
      <vt:lpstr>Visualização Gráfica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</dc:creator>
  <cp:lastModifiedBy>Gustavo</cp:lastModifiedBy>
  <cp:lastPrinted>2021-06-07T22:25:23Z</cp:lastPrinted>
  <dcterms:created xsi:type="dcterms:W3CDTF">2020-03-01T22:23:54Z</dcterms:created>
  <dcterms:modified xsi:type="dcterms:W3CDTF">2022-06-14T18:01:58Z</dcterms:modified>
</cp:coreProperties>
</file>