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stavo\Desktop\"/>
    </mc:Choice>
  </mc:AlternateContent>
  <xr:revisionPtr revIDLastSave="0" documentId="13_ncr:1_{9FC75EA4-31F3-4813-8FCE-8E40192A463E}" xr6:coauthVersionLast="46" xr6:coauthVersionMax="46" xr10:uidLastSave="{00000000-0000-0000-0000-000000000000}"/>
  <bookViews>
    <workbookView xWindow="576" yWindow="216" windowWidth="19440" windowHeight="12096" tabRatio="775" firstSheet="7" activeTab="15" xr2:uid="{00000000-000D-0000-FFFF-FFFF00000000}"/>
  </bookViews>
  <sheets>
    <sheet name="EX1" sheetId="29" r:id="rId1"/>
    <sheet name="EX1_sensibilidade" sheetId="30" r:id="rId2"/>
    <sheet name="EX2" sheetId="39" r:id="rId3"/>
    <sheet name="EX2_sensibilidade" sheetId="40" r:id="rId4"/>
    <sheet name="EX3" sheetId="35" r:id="rId5"/>
    <sheet name="EX3_sensibilidade" sheetId="36" r:id="rId6"/>
    <sheet name="EX4" sheetId="17" r:id="rId7"/>
    <sheet name="EX4_sensibilidade" sheetId="22" r:id="rId8"/>
    <sheet name="EX5" sheetId="37" r:id="rId9"/>
    <sheet name="EX5_sensibilidade" sheetId="38" r:id="rId10"/>
    <sheet name="EX6" sheetId="41" r:id="rId11"/>
    <sheet name="EX6_sensibilidade" sheetId="42" r:id="rId12"/>
    <sheet name="EX7" sheetId="31" r:id="rId13"/>
    <sheet name="EX7_sensibilidade" sheetId="32" r:id="rId14"/>
    <sheet name="EX8" sheetId="43" r:id="rId15"/>
    <sheet name="EX8_sensibilidade" sheetId="44" r:id="rId16"/>
    <sheet name="EX9" sheetId="33" r:id="rId17"/>
    <sheet name="EX9_sensibilidade" sheetId="34" r:id="rId18"/>
    <sheet name="EX10" sheetId="13" r:id="rId19"/>
    <sheet name="EX10_sensibilidade" sheetId="65" r:id="rId20"/>
    <sheet name="EX11" sheetId="6" r:id="rId21"/>
    <sheet name="EX11_sensibilidade" sheetId="19" r:id="rId22"/>
    <sheet name="EX12" sheetId="9" r:id="rId23"/>
    <sheet name="EX12_sensibilidade" sheetId="23" r:id="rId24"/>
    <sheet name="EX13" sheetId="10" r:id="rId25"/>
    <sheet name="EX13_sensibilidade" sheetId="24" r:id="rId26"/>
    <sheet name="EX14" sheetId="14" r:id="rId27"/>
    <sheet name="EX14_sensibilidade" sheetId="20" r:id="rId28"/>
    <sheet name="EX15" sheetId="8" r:id="rId29"/>
    <sheet name="EX15_sensibilidade" sheetId="21" r:id="rId30"/>
    <sheet name="EX16" sheetId="12" r:id="rId31"/>
    <sheet name="EX16_sensibilidade" sheetId="25" r:id="rId32"/>
    <sheet name="DIVISOR" sheetId="28" r:id="rId33"/>
    <sheet name="MY" sheetId="5" r:id="rId34"/>
    <sheet name="Análise Sensibilidade Resultado" sheetId="4" r:id="rId35"/>
  </sheets>
  <definedNames>
    <definedName name="solver_adj" localSheetId="0" hidden="1">'EX1'!$B$3:$C$3</definedName>
    <definedName name="solver_adj" localSheetId="18" hidden="1">'EX10'!$B$3:$P$3</definedName>
    <definedName name="solver_adj" localSheetId="20" hidden="1">'EX11'!$B$3:$E$3</definedName>
    <definedName name="solver_adj" localSheetId="22" hidden="1">'EX12'!$B$3:$C$3</definedName>
    <definedName name="solver_adj" localSheetId="24" hidden="1">'EX13'!$B$3:$C$3</definedName>
    <definedName name="solver_adj" localSheetId="26" hidden="1">'EX14'!$B$3:$D$3</definedName>
    <definedName name="solver_adj" localSheetId="28" hidden="1">'EX15'!$B$14:$E$17</definedName>
    <definedName name="solver_adj" localSheetId="30" hidden="1">'EX16'!$B$3:$C$3</definedName>
    <definedName name="solver_adj" localSheetId="2" hidden="1">'EX2'!$B$2:$D$2</definedName>
    <definedName name="solver_adj" localSheetId="4" hidden="1">'EX3'!$B$4:$C$4</definedName>
    <definedName name="solver_adj" localSheetId="6" hidden="1">'EX4'!$B$3:$J$3</definedName>
    <definedName name="solver_adj" localSheetId="8" hidden="1">'EX5'!$B$3:$G$3</definedName>
    <definedName name="solver_adj" localSheetId="10" hidden="1">'EX6'!$B$2:$D$2</definedName>
    <definedName name="solver_adj" localSheetId="12" hidden="1">'EX7'!$B$3:$P$3</definedName>
    <definedName name="solver_adj" localSheetId="14" hidden="1">'EX8'!$C$4:$D$4</definedName>
    <definedName name="solver_adj" localSheetId="16" hidden="1">'EX9'!$B$3:$D$3</definedName>
    <definedName name="solver_adj" localSheetId="33" hidden="1">MY!$B$3:$D$3</definedName>
    <definedName name="solver_cvg" localSheetId="0" hidden="1">0.0001</definedName>
    <definedName name="solver_cvg" localSheetId="18" hidden="1">0.0001</definedName>
    <definedName name="solver_cvg" localSheetId="20" hidden="1">0.0001</definedName>
    <definedName name="solver_cvg" localSheetId="22" hidden="1">0.0001</definedName>
    <definedName name="solver_cvg" localSheetId="24" hidden="1">0.0001</definedName>
    <definedName name="solver_cvg" localSheetId="26" hidden="1">0.0001</definedName>
    <definedName name="solver_cvg" localSheetId="28" hidden="1">0.0001</definedName>
    <definedName name="solver_cvg" localSheetId="30" hidden="1">0.0001</definedName>
    <definedName name="solver_cvg" localSheetId="2" hidden="1">0.0001</definedName>
    <definedName name="solver_cvg" localSheetId="4" hidden="1">0.0001</definedName>
    <definedName name="solver_cvg" localSheetId="6" hidden="1">0.0001</definedName>
    <definedName name="solver_cvg" localSheetId="8" hidden="1">0.0001</definedName>
    <definedName name="solver_cvg" localSheetId="10" hidden="1">0.0001</definedName>
    <definedName name="solver_cvg" localSheetId="12" hidden="1">0.0001</definedName>
    <definedName name="solver_cvg" localSheetId="14" hidden="1">0.0001</definedName>
    <definedName name="solver_cvg" localSheetId="16" hidden="1">0.0001</definedName>
    <definedName name="solver_cvg" localSheetId="33" hidden="1">0.0001</definedName>
    <definedName name="solver_drv" localSheetId="0" hidden="1">1</definedName>
    <definedName name="solver_drv" localSheetId="18" hidden="1">1</definedName>
    <definedName name="solver_drv" localSheetId="20" hidden="1">1</definedName>
    <definedName name="solver_drv" localSheetId="22" hidden="1">1</definedName>
    <definedName name="solver_drv" localSheetId="24" hidden="1">1</definedName>
    <definedName name="solver_drv" localSheetId="26" hidden="1">1</definedName>
    <definedName name="solver_drv" localSheetId="28" hidden="1">1</definedName>
    <definedName name="solver_drv" localSheetId="30" hidden="1">1</definedName>
    <definedName name="solver_drv" localSheetId="2" hidden="1">1</definedName>
    <definedName name="solver_drv" localSheetId="4" hidden="1">1</definedName>
    <definedName name="solver_drv" localSheetId="6" hidden="1">1</definedName>
    <definedName name="solver_drv" localSheetId="8" hidden="1">1</definedName>
    <definedName name="solver_drv" localSheetId="10" hidden="1">1</definedName>
    <definedName name="solver_drv" localSheetId="12" hidden="1">2</definedName>
    <definedName name="solver_drv" localSheetId="14" hidden="1">1</definedName>
    <definedName name="solver_drv" localSheetId="16" hidden="1">1</definedName>
    <definedName name="solver_drv" localSheetId="33" hidden="1">1</definedName>
    <definedName name="solver_eng" localSheetId="0" hidden="1">2</definedName>
    <definedName name="solver_eng" localSheetId="18" hidden="1">2</definedName>
    <definedName name="solver_eng" localSheetId="20" hidden="1">2</definedName>
    <definedName name="solver_eng" localSheetId="22" hidden="1">2</definedName>
    <definedName name="solver_eng" localSheetId="24" hidden="1">2</definedName>
    <definedName name="solver_eng" localSheetId="26" hidden="1">2</definedName>
    <definedName name="solver_eng" localSheetId="28" hidden="1">2</definedName>
    <definedName name="solver_eng" localSheetId="30" hidden="1">2</definedName>
    <definedName name="solver_eng" localSheetId="2" hidden="1">2</definedName>
    <definedName name="solver_eng" localSheetId="4" hidden="1">2</definedName>
    <definedName name="solver_eng" localSheetId="6" hidden="1">2</definedName>
    <definedName name="solver_eng" localSheetId="8" hidden="1">2</definedName>
    <definedName name="solver_eng" localSheetId="10" hidden="1">2</definedName>
    <definedName name="solver_eng" localSheetId="12" hidden="1">2</definedName>
    <definedName name="solver_eng" localSheetId="14" hidden="1">2</definedName>
    <definedName name="solver_eng" localSheetId="16" hidden="1">2</definedName>
    <definedName name="solver_eng" localSheetId="33" hidden="1">2</definedName>
    <definedName name="solver_est" localSheetId="0" hidden="1">1</definedName>
    <definedName name="solver_est" localSheetId="18" hidden="1">1</definedName>
    <definedName name="solver_est" localSheetId="20" hidden="1">1</definedName>
    <definedName name="solver_est" localSheetId="22" hidden="1">1</definedName>
    <definedName name="solver_est" localSheetId="24" hidden="1">1</definedName>
    <definedName name="solver_est" localSheetId="26" hidden="1">1</definedName>
    <definedName name="solver_est" localSheetId="28" hidden="1">1</definedName>
    <definedName name="solver_est" localSheetId="30" hidden="1">1</definedName>
    <definedName name="solver_est" localSheetId="2" hidden="1">1</definedName>
    <definedName name="solver_est" localSheetId="4" hidden="1">1</definedName>
    <definedName name="solver_est" localSheetId="6" hidden="1">1</definedName>
    <definedName name="solver_est" localSheetId="8" hidden="1">1</definedName>
    <definedName name="solver_est" localSheetId="10" hidden="1">1</definedName>
    <definedName name="solver_est" localSheetId="12" hidden="1">1</definedName>
    <definedName name="solver_est" localSheetId="14" hidden="1">1</definedName>
    <definedName name="solver_est" localSheetId="16" hidden="1">1</definedName>
    <definedName name="solver_est" localSheetId="33" hidden="1">1</definedName>
    <definedName name="solver_itr" localSheetId="0" hidden="1">2147483647</definedName>
    <definedName name="solver_itr" localSheetId="18" hidden="1">2147483647</definedName>
    <definedName name="solver_itr" localSheetId="20" hidden="1">2147483647</definedName>
    <definedName name="solver_itr" localSheetId="22" hidden="1">2147483647</definedName>
    <definedName name="solver_itr" localSheetId="24" hidden="1">2147483647</definedName>
    <definedName name="solver_itr" localSheetId="26" hidden="1">2147483647</definedName>
    <definedName name="solver_itr" localSheetId="28" hidden="1">2147483647</definedName>
    <definedName name="solver_itr" localSheetId="30" hidden="1">2147483647</definedName>
    <definedName name="solver_itr" localSheetId="2" hidden="1">2147483647</definedName>
    <definedName name="solver_itr" localSheetId="4" hidden="1">2147483647</definedName>
    <definedName name="solver_itr" localSheetId="6" hidden="1">2147483647</definedName>
    <definedName name="solver_itr" localSheetId="8" hidden="1">2147483647</definedName>
    <definedName name="solver_itr" localSheetId="10" hidden="1">2147483647</definedName>
    <definedName name="solver_itr" localSheetId="12" hidden="1">2147483647</definedName>
    <definedName name="solver_itr" localSheetId="14" hidden="1">2147483647</definedName>
    <definedName name="solver_itr" localSheetId="16" hidden="1">2147483647</definedName>
    <definedName name="solver_itr" localSheetId="33" hidden="1">2147483647</definedName>
    <definedName name="solver_lhs0" localSheetId="30" hidden="1">'EX16'!$D$9</definedName>
    <definedName name="solver_lhs1" localSheetId="0" hidden="1">'EX1'!$D$6</definedName>
    <definedName name="solver_lhs1" localSheetId="18" hidden="1">'EX10'!$B$3:$P$3</definedName>
    <definedName name="solver_lhs1" localSheetId="20" hidden="1">'EX11'!$F$8</definedName>
    <definedName name="solver_lhs1" localSheetId="22" hidden="1">'EX12'!$B$3:$C$3</definedName>
    <definedName name="solver_lhs1" localSheetId="24" hidden="1">'EX13'!$D$7</definedName>
    <definedName name="solver_lhs1" localSheetId="26" hidden="1">'EX14'!$E$7</definedName>
    <definedName name="solver_lhs1" localSheetId="28" hidden="1">'EX15'!$B$14:$E$17</definedName>
    <definedName name="solver_lhs1" localSheetId="30" hidden="1">'EX16'!$B$3</definedName>
    <definedName name="solver_lhs1" localSheetId="2" hidden="1">'EX2'!$B$2:$D$2</definedName>
    <definedName name="solver_lhs1" localSheetId="4" hidden="1">'EX3'!$B$4:$C$4</definedName>
    <definedName name="solver_lhs1" localSheetId="6" hidden="1">'EX4'!$K$10</definedName>
    <definedName name="solver_lhs1" localSheetId="8" hidden="1">'EX5'!$B$3:$G$3</definedName>
    <definedName name="solver_lhs1" localSheetId="10" hidden="1">'EX6'!$E$6</definedName>
    <definedName name="solver_lhs1" localSheetId="12" hidden="1">'EX7'!$Q$6:$Q$13</definedName>
    <definedName name="solver_lhs1" localSheetId="14" hidden="1">'EX8'!$C$4</definedName>
    <definedName name="solver_lhs1" localSheetId="16" hidden="1">'EX9'!$B$3:$D$3</definedName>
    <definedName name="solver_lhs1" localSheetId="33" hidden="1">MY!$E$10</definedName>
    <definedName name="solver_lhs2" localSheetId="0" hidden="1">'EX1'!$D$7</definedName>
    <definedName name="solver_lhs2" localSheetId="18" hidden="1">'EX10'!$Q$7</definedName>
    <definedName name="solver_lhs2" localSheetId="20" hidden="1">'EX11'!$F$9</definedName>
    <definedName name="solver_lhs2" localSheetId="22" hidden="1">'EX12'!$D$10</definedName>
    <definedName name="solver_lhs2" localSheetId="24" hidden="1">'EX13'!$D$8</definedName>
    <definedName name="solver_lhs2" localSheetId="26" hidden="1">'EX14'!$E$8</definedName>
    <definedName name="solver_lhs2" localSheetId="28" hidden="1">'EX15'!$B$18</definedName>
    <definedName name="solver_lhs2" localSheetId="30" hidden="1">'EX16'!$C$3</definedName>
    <definedName name="solver_lhs2" localSheetId="2" hidden="1">'EX2'!$E$6</definedName>
    <definedName name="solver_lhs2" localSheetId="4" hidden="1">'EX3'!$D$7:$D$11</definedName>
    <definedName name="solver_lhs2" localSheetId="6" hidden="1">'EX4'!$K$11</definedName>
    <definedName name="solver_lhs2" localSheetId="8" hidden="1">'EX5'!$H$11:$H$16</definedName>
    <definedName name="solver_lhs2" localSheetId="10" hidden="1">'EX6'!$E$7</definedName>
    <definedName name="solver_lhs2" localSheetId="14" hidden="1">'EX8'!$E$8</definedName>
    <definedName name="solver_lhs2" localSheetId="16" hidden="1">'EX9'!$E$12</definedName>
    <definedName name="solver_lhs2" localSheetId="33" hidden="1">MY!$E$11</definedName>
    <definedName name="solver_lhs3" localSheetId="18" hidden="1">'EX10'!$Q$8</definedName>
    <definedName name="solver_lhs3" localSheetId="22" hidden="1">'EX12'!$D$7</definedName>
    <definedName name="solver_lhs3" localSheetId="24" hidden="1">'EX13'!$D$9</definedName>
    <definedName name="solver_lhs3" localSheetId="26" hidden="1">'EX14'!$E$9</definedName>
    <definedName name="solver_lhs3" localSheetId="28" hidden="1">'EX15'!$C$18</definedName>
    <definedName name="solver_lhs3" localSheetId="30" hidden="1">'EX16'!$D$10</definedName>
    <definedName name="solver_lhs3" localSheetId="2" hidden="1">'EX2'!$E$7</definedName>
    <definedName name="solver_lhs3" localSheetId="4" hidden="1">'EX3'!$G$14</definedName>
    <definedName name="solver_lhs3" localSheetId="6" hidden="1">'EX4'!$K$12</definedName>
    <definedName name="solver_lhs3" localSheetId="8" hidden="1">'EX5'!$H$6:$H$10</definedName>
    <definedName name="solver_lhs3" localSheetId="10" hidden="1">'EX6'!$E$8:$E$10</definedName>
    <definedName name="solver_lhs3" localSheetId="14" hidden="1">'EX8'!$E$9</definedName>
    <definedName name="solver_lhs3" localSheetId="16" hidden="1">'EX9'!$E$6:$E$11</definedName>
    <definedName name="solver_lhs3" localSheetId="33" hidden="1">MY!$E$7</definedName>
    <definedName name="solver_lhs4" localSheetId="18" hidden="1">'EX10'!#REF!</definedName>
    <definedName name="solver_lhs4" localSheetId="22" hidden="1">'EX12'!$D$8</definedName>
    <definedName name="solver_lhs4" localSheetId="28" hidden="1">'EX15'!$D$18</definedName>
    <definedName name="solver_lhs4" localSheetId="30" hidden="1">'EX16'!$D$7</definedName>
    <definedName name="solver_lhs4" localSheetId="2" hidden="1">'EX2'!$E$8</definedName>
    <definedName name="solver_lhs4" localSheetId="4" hidden="1">'EX3'!$G$15</definedName>
    <definedName name="solver_lhs4" localSheetId="6" hidden="1">'EX4'!$K$13</definedName>
    <definedName name="solver_lhs4" localSheetId="8" hidden="1">'EX5'!$H$7</definedName>
    <definedName name="solver_lhs4" localSheetId="14" hidden="1">'EX8'!$E$9</definedName>
    <definedName name="solver_lhs4" localSheetId="33" hidden="1">MY!$E$8</definedName>
    <definedName name="solver_lhs5" localSheetId="18" hidden="1">'EX10'!#REF!</definedName>
    <definedName name="solver_lhs5" localSheetId="22" hidden="1">'EX12'!$D$9</definedName>
    <definedName name="solver_lhs5" localSheetId="28" hidden="1">'EX15'!$E$18</definedName>
    <definedName name="solver_lhs5" localSheetId="30" hidden="1">'EX16'!$D$8</definedName>
    <definedName name="solver_lhs5" localSheetId="2" hidden="1">'EX2'!$E$9</definedName>
    <definedName name="solver_lhs5" localSheetId="4" hidden="1">'EX3'!$G$15</definedName>
    <definedName name="solver_lhs5" localSheetId="6" hidden="1">'EX4'!$K$14</definedName>
    <definedName name="solver_lhs5" localSheetId="8" hidden="1">'EX5'!$H$8</definedName>
    <definedName name="solver_lhs5" localSheetId="33" hidden="1">MY!$E$9</definedName>
    <definedName name="solver_lhs6" localSheetId="22" hidden="1">'EX12'!$J$9</definedName>
    <definedName name="solver_lhs6" localSheetId="28" hidden="1">'EX15'!$F$14</definedName>
    <definedName name="solver_lhs6" localSheetId="30" hidden="1">'EX16'!$D$9</definedName>
    <definedName name="solver_lhs6" localSheetId="4" hidden="1">'EX3'!$G$16</definedName>
    <definedName name="solver_lhs6" localSheetId="6" hidden="1">'EX4'!$K$7</definedName>
    <definedName name="solver_lhs6" localSheetId="8" hidden="1">'EX5'!$H$9</definedName>
    <definedName name="solver_lhs7" localSheetId="22" hidden="1">'EX12'!$J$9</definedName>
    <definedName name="solver_lhs7" localSheetId="28" hidden="1">'EX15'!$F$15</definedName>
    <definedName name="solver_lhs7" localSheetId="6" hidden="1">'EX4'!$K$8</definedName>
    <definedName name="solver_lhs7" localSheetId="8" hidden="1">'EX5'!$H$9</definedName>
    <definedName name="solver_lhs8" localSheetId="22" hidden="1">'EX12'!$J$9</definedName>
    <definedName name="solver_lhs8" localSheetId="28" hidden="1">'EX15'!$F$16</definedName>
    <definedName name="solver_lhs8" localSheetId="6" hidden="1">'EX4'!$K$9</definedName>
    <definedName name="solver_lhs9" localSheetId="28" hidden="1">'EX15'!$F$17</definedName>
    <definedName name="solver_mip" localSheetId="0" hidden="1">2147483647</definedName>
    <definedName name="solver_mip" localSheetId="18" hidden="1">2147483647</definedName>
    <definedName name="solver_mip" localSheetId="20" hidden="1">2147483647</definedName>
    <definedName name="solver_mip" localSheetId="22" hidden="1">2147483647</definedName>
    <definedName name="solver_mip" localSheetId="24" hidden="1">2147483647</definedName>
    <definedName name="solver_mip" localSheetId="26" hidden="1">2147483647</definedName>
    <definedName name="solver_mip" localSheetId="28" hidden="1">2147483647</definedName>
    <definedName name="solver_mip" localSheetId="30" hidden="1">2147483647</definedName>
    <definedName name="solver_mip" localSheetId="2" hidden="1">2147483647</definedName>
    <definedName name="solver_mip" localSheetId="4" hidden="1">2147483647</definedName>
    <definedName name="solver_mip" localSheetId="6" hidden="1">2147483647</definedName>
    <definedName name="solver_mip" localSheetId="8" hidden="1">2147483647</definedName>
    <definedName name="solver_mip" localSheetId="10" hidden="1">2147483647</definedName>
    <definedName name="solver_mip" localSheetId="12" hidden="1">2147483647</definedName>
    <definedName name="solver_mip" localSheetId="14" hidden="1">2147483647</definedName>
    <definedName name="solver_mip" localSheetId="16" hidden="1">2147483647</definedName>
    <definedName name="solver_mip" localSheetId="33" hidden="1">2147483647</definedName>
    <definedName name="solver_mni" localSheetId="0" hidden="1">30</definedName>
    <definedName name="solver_mni" localSheetId="18" hidden="1">30</definedName>
    <definedName name="solver_mni" localSheetId="20" hidden="1">30</definedName>
    <definedName name="solver_mni" localSheetId="22" hidden="1">30</definedName>
    <definedName name="solver_mni" localSheetId="24" hidden="1">30</definedName>
    <definedName name="solver_mni" localSheetId="26" hidden="1">30</definedName>
    <definedName name="solver_mni" localSheetId="28" hidden="1">30</definedName>
    <definedName name="solver_mni" localSheetId="30" hidden="1">30</definedName>
    <definedName name="solver_mni" localSheetId="2" hidden="1">30</definedName>
    <definedName name="solver_mni" localSheetId="4" hidden="1">30</definedName>
    <definedName name="solver_mni" localSheetId="6" hidden="1">30</definedName>
    <definedName name="solver_mni" localSheetId="8" hidden="1">30</definedName>
    <definedName name="solver_mni" localSheetId="10" hidden="1">30</definedName>
    <definedName name="solver_mni" localSheetId="12" hidden="1">30</definedName>
    <definedName name="solver_mni" localSheetId="14" hidden="1">30</definedName>
    <definedName name="solver_mni" localSheetId="16" hidden="1">30</definedName>
    <definedName name="solver_mni" localSheetId="33" hidden="1">30</definedName>
    <definedName name="solver_mrt" localSheetId="0" hidden="1">0.075</definedName>
    <definedName name="solver_mrt" localSheetId="18" hidden="1">0.075</definedName>
    <definedName name="solver_mrt" localSheetId="20" hidden="1">0.075</definedName>
    <definedName name="solver_mrt" localSheetId="22" hidden="1">0.075</definedName>
    <definedName name="solver_mrt" localSheetId="24" hidden="1">0.075</definedName>
    <definedName name="solver_mrt" localSheetId="26" hidden="1">0.075</definedName>
    <definedName name="solver_mrt" localSheetId="28" hidden="1">0.075</definedName>
    <definedName name="solver_mrt" localSheetId="30" hidden="1">0.075</definedName>
    <definedName name="solver_mrt" localSheetId="2" hidden="1">0.075</definedName>
    <definedName name="solver_mrt" localSheetId="4" hidden="1">0.075</definedName>
    <definedName name="solver_mrt" localSheetId="6" hidden="1">0.075</definedName>
    <definedName name="solver_mrt" localSheetId="8" hidden="1">0.075</definedName>
    <definedName name="solver_mrt" localSheetId="10" hidden="1">0.075</definedName>
    <definedName name="solver_mrt" localSheetId="12" hidden="1">0.075</definedName>
    <definedName name="solver_mrt" localSheetId="14" hidden="1">0.075</definedName>
    <definedName name="solver_mrt" localSheetId="16" hidden="1">0.075</definedName>
    <definedName name="solver_mrt" localSheetId="33" hidden="1">0.075</definedName>
    <definedName name="solver_msl" localSheetId="0" hidden="1">2</definedName>
    <definedName name="solver_msl" localSheetId="18" hidden="1">2</definedName>
    <definedName name="solver_msl" localSheetId="20" hidden="1">2</definedName>
    <definedName name="solver_msl" localSheetId="22" hidden="1">2</definedName>
    <definedName name="solver_msl" localSheetId="24" hidden="1">2</definedName>
    <definedName name="solver_msl" localSheetId="26" hidden="1">2</definedName>
    <definedName name="solver_msl" localSheetId="28" hidden="1">2</definedName>
    <definedName name="solver_msl" localSheetId="30" hidden="1">2</definedName>
    <definedName name="solver_msl" localSheetId="2" hidden="1">2</definedName>
    <definedName name="solver_msl" localSheetId="4" hidden="1">2</definedName>
    <definedName name="solver_msl" localSheetId="6" hidden="1">2</definedName>
    <definedName name="solver_msl" localSheetId="8" hidden="1">2</definedName>
    <definedName name="solver_msl" localSheetId="10" hidden="1">2</definedName>
    <definedName name="solver_msl" localSheetId="12" hidden="1">2</definedName>
    <definedName name="solver_msl" localSheetId="14" hidden="1">2</definedName>
    <definedName name="solver_msl" localSheetId="16" hidden="1">2</definedName>
    <definedName name="solver_msl" localSheetId="33" hidden="1">2</definedName>
    <definedName name="solver_neg" localSheetId="0" hidden="1">1</definedName>
    <definedName name="solver_neg" localSheetId="18" hidden="1">1</definedName>
    <definedName name="solver_neg" localSheetId="20" hidden="1">1</definedName>
    <definedName name="solver_neg" localSheetId="22" hidden="1">1</definedName>
    <definedName name="solver_neg" localSheetId="24" hidden="1">1</definedName>
    <definedName name="solver_neg" localSheetId="26" hidden="1">1</definedName>
    <definedName name="solver_neg" localSheetId="28" hidden="1">1</definedName>
    <definedName name="solver_neg" localSheetId="30" hidden="1">1</definedName>
    <definedName name="solver_neg" localSheetId="2" hidden="1">1</definedName>
    <definedName name="solver_neg" localSheetId="4" hidden="1">1</definedName>
    <definedName name="solver_neg" localSheetId="6" hidden="1">1</definedName>
    <definedName name="solver_neg" localSheetId="8" hidden="1">1</definedName>
    <definedName name="solver_neg" localSheetId="10" hidden="1">1</definedName>
    <definedName name="solver_neg" localSheetId="12" hidden="1">1</definedName>
    <definedName name="solver_neg" localSheetId="14" hidden="1">1</definedName>
    <definedName name="solver_neg" localSheetId="16" hidden="1">1</definedName>
    <definedName name="solver_neg" localSheetId="33" hidden="1">1</definedName>
    <definedName name="solver_nod" localSheetId="0" hidden="1">2147483647</definedName>
    <definedName name="solver_nod" localSheetId="18" hidden="1">2147483647</definedName>
    <definedName name="solver_nod" localSheetId="20" hidden="1">2147483647</definedName>
    <definedName name="solver_nod" localSheetId="22" hidden="1">2147483647</definedName>
    <definedName name="solver_nod" localSheetId="24" hidden="1">2147483647</definedName>
    <definedName name="solver_nod" localSheetId="26" hidden="1">2147483647</definedName>
    <definedName name="solver_nod" localSheetId="28" hidden="1">2147483647</definedName>
    <definedName name="solver_nod" localSheetId="30" hidden="1">2147483647</definedName>
    <definedName name="solver_nod" localSheetId="2" hidden="1">2147483647</definedName>
    <definedName name="solver_nod" localSheetId="4" hidden="1">2147483647</definedName>
    <definedName name="solver_nod" localSheetId="6" hidden="1">2147483647</definedName>
    <definedName name="solver_nod" localSheetId="8" hidden="1">2147483647</definedName>
    <definedName name="solver_nod" localSheetId="10" hidden="1">2147483647</definedName>
    <definedName name="solver_nod" localSheetId="12" hidden="1">2147483647</definedName>
    <definedName name="solver_nod" localSheetId="14" hidden="1">2147483647</definedName>
    <definedName name="solver_nod" localSheetId="16" hidden="1">2147483647</definedName>
    <definedName name="solver_nod" localSheetId="33" hidden="1">2147483647</definedName>
    <definedName name="solver_num" localSheetId="0" hidden="1">2</definedName>
    <definedName name="solver_num" localSheetId="18" hidden="1">3</definedName>
    <definedName name="solver_num" localSheetId="20" hidden="1">2</definedName>
    <definedName name="solver_num" localSheetId="22" hidden="1">5</definedName>
    <definedName name="solver_num" localSheetId="24" hidden="1">3</definedName>
    <definedName name="solver_num" localSheetId="26" hidden="1">3</definedName>
    <definedName name="solver_num" localSheetId="28" hidden="1">9</definedName>
    <definedName name="solver_num" localSheetId="30" hidden="1">6</definedName>
    <definedName name="solver_num" localSheetId="2" hidden="1">5</definedName>
    <definedName name="solver_num" localSheetId="4" hidden="1">2</definedName>
    <definedName name="solver_num" localSheetId="6" hidden="1">8</definedName>
    <definedName name="solver_num" localSheetId="8" hidden="1">3</definedName>
    <definedName name="solver_num" localSheetId="10" hidden="1">3</definedName>
    <definedName name="solver_num" localSheetId="12" hidden="1">1</definedName>
    <definedName name="solver_num" localSheetId="14" hidden="1">3</definedName>
    <definedName name="solver_num" localSheetId="16" hidden="1">3</definedName>
    <definedName name="solver_num" localSheetId="33" hidden="1">5</definedName>
    <definedName name="solver_nwt" localSheetId="0" hidden="1">1</definedName>
    <definedName name="solver_nwt" localSheetId="18" hidden="1">1</definedName>
    <definedName name="solver_nwt" localSheetId="20" hidden="1">1</definedName>
    <definedName name="solver_nwt" localSheetId="22" hidden="1">1</definedName>
    <definedName name="solver_nwt" localSheetId="24" hidden="1">1</definedName>
    <definedName name="solver_nwt" localSheetId="26" hidden="1">1</definedName>
    <definedName name="solver_nwt" localSheetId="28" hidden="1">1</definedName>
    <definedName name="solver_nwt" localSheetId="30" hidden="1">1</definedName>
    <definedName name="solver_nwt" localSheetId="2" hidden="1">1</definedName>
    <definedName name="solver_nwt" localSheetId="4" hidden="1">1</definedName>
    <definedName name="solver_nwt" localSheetId="6" hidden="1">1</definedName>
    <definedName name="solver_nwt" localSheetId="8" hidden="1">1</definedName>
    <definedName name="solver_nwt" localSheetId="10" hidden="1">1</definedName>
    <definedName name="solver_nwt" localSheetId="12" hidden="1">1</definedName>
    <definedName name="solver_nwt" localSheetId="14" hidden="1">1</definedName>
    <definedName name="solver_nwt" localSheetId="16" hidden="1">1</definedName>
    <definedName name="solver_nwt" localSheetId="33" hidden="1">1</definedName>
    <definedName name="solver_opt" localSheetId="0" hidden="1">'EX1'!$D$5</definedName>
    <definedName name="solver_opt" localSheetId="18" hidden="1">'EX10'!$Q$6</definedName>
    <definedName name="solver_opt" localSheetId="20" hidden="1">'EX11'!$F$7</definedName>
    <definedName name="solver_opt" localSheetId="22" hidden="1">'EX12'!$D$6</definedName>
    <definedName name="solver_opt" localSheetId="24" hidden="1">'EX13'!$D$6</definedName>
    <definedName name="solver_opt" localSheetId="26" hidden="1">'EX14'!$E$6</definedName>
    <definedName name="solver_opt" localSheetId="28" hidden="1">'EX15'!$K$10</definedName>
    <definedName name="solver_opt" localSheetId="30" hidden="1">'EX16'!$D$6</definedName>
    <definedName name="solver_opt" localSheetId="2" hidden="1">'EX2'!$E$5</definedName>
    <definedName name="solver_opt" localSheetId="4" hidden="1">'EX3'!$D$6</definedName>
    <definedName name="solver_opt" localSheetId="6" hidden="1">'EX4'!$K$6</definedName>
    <definedName name="solver_opt" localSheetId="8" hidden="1">'EX5'!$H$5</definedName>
    <definedName name="solver_opt" localSheetId="10" hidden="1">'EX6'!$E$5</definedName>
    <definedName name="solver_opt" localSheetId="12" hidden="1">'EX7'!$Q$5</definedName>
    <definedName name="solver_opt" localSheetId="14" hidden="1">'EX8'!$E$6</definedName>
    <definedName name="solver_opt" localSheetId="16" hidden="1">'EX9'!$E$5</definedName>
    <definedName name="solver_opt" localSheetId="33" hidden="1">MY!$E$6</definedName>
    <definedName name="solver_pre" localSheetId="0" hidden="1">0.000001</definedName>
    <definedName name="solver_pre" localSheetId="18" hidden="1">0.000001</definedName>
    <definedName name="solver_pre" localSheetId="20" hidden="1">0.000001</definedName>
    <definedName name="solver_pre" localSheetId="22" hidden="1">0.000001</definedName>
    <definedName name="solver_pre" localSheetId="24" hidden="1">0.000001</definedName>
    <definedName name="solver_pre" localSheetId="26" hidden="1">0.000001</definedName>
    <definedName name="solver_pre" localSheetId="28" hidden="1">0.000001</definedName>
    <definedName name="solver_pre" localSheetId="30" hidden="1">0.000001</definedName>
    <definedName name="solver_pre" localSheetId="2" hidden="1">0.000001</definedName>
    <definedName name="solver_pre" localSheetId="4" hidden="1">0.000001</definedName>
    <definedName name="solver_pre" localSheetId="6" hidden="1">0.000001</definedName>
    <definedName name="solver_pre" localSheetId="8" hidden="1">0.000001</definedName>
    <definedName name="solver_pre" localSheetId="10" hidden="1">0.000001</definedName>
    <definedName name="solver_pre" localSheetId="12" hidden="1">0.000001</definedName>
    <definedName name="solver_pre" localSheetId="14" hidden="1">0.000001</definedName>
    <definedName name="solver_pre" localSheetId="16" hidden="1">0.000001</definedName>
    <definedName name="solver_pre" localSheetId="33" hidden="1">0.000001</definedName>
    <definedName name="solver_rbv" localSheetId="0" hidden="1">1</definedName>
    <definedName name="solver_rbv" localSheetId="18" hidden="1">1</definedName>
    <definedName name="solver_rbv" localSheetId="20" hidden="1">1</definedName>
    <definedName name="solver_rbv" localSheetId="22" hidden="1">1</definedName>
    <definedName name="solver_rbv" localSheetId="24" hidden="1">1</definedName>
    <definedName name="solver_rbv" localSheetId="26" hidden="1">1</definedName>
    <definedName name="solver_rbv" localSheetId="28" hidden="1">1</definedName>
    <definedName name="solver_rbv" localSheetId="30" hidden="1">1</definedName>
    <definedName name="solver_rbv" localSheetId="2" hidden="1">1</definedName>
    <definedName name="solver_rbv" localSheetId="4" hidden="1">1</definedName>
    <definedName name="solver_rbv" localSheetId="6" hidden="1">1</definedName>
    <definedName name="solver_rbv" localSheetId="8" hidden="1">1</definedName>
    <definedName name="solver_rbv" localSheetId="10" hidden="1">1</definedName>
    <definedName name="solver_rbv" localSheetId="12" hidden="1">2</definedName>
    <definedName name="solver_rbv" localSheetId="14" hidden="1">1</definedName>
    <definedName name="solver_rbv" localSheetId="16" hidden="1">1</definedName>
    <definedName name="solver_rbv" localSheetId="33" hidden="1">1</definedName>
    <definedName name="solver_rel0" localSheetId="30" hidden="1">2</definedName>
    <definedName name="solver_rel1" localSheetId="0" hidden="1">1</definedName>
    <definedName name="solver_rel1" localSheetId="18" hidden="1">4</definedName>
    <definedName name="solver_rel1" localSheetId="20" hidden="1">2</definedName>
    <definedName name="solver_rel1" localSheetId="22" hidden="1">4</definedName>
    <definedName name="solver_rel1" localSheetId="24" hidden="1">3</definedName>
    <definedName name="solver_rel1" localSheetId="26" hidden="1">1</definedName>
    <definedName name="solver_rel1" localSheetId="28" hidden="1">4</definedName>
    <definedName name="solver_rel1" localSheetId="30" hidden="1">4</definedName>
    <definedName name="solver_rel1" localSheetId="2" hidden="1">4</definedName>
    <definedName name="solver_rel1" localSheetId="4" hidden="1">4</definedName>
    <definedName name="solver_rel1" localSheetId="6" hidden="1">1</definedName>
    <definedName name="solver_rel1" localSheetId="8" hidden="1">4</definedName>
    <definedName name="solver_rel1" localSheetId="10" hidden="1">3</definedName>
    <definedName name="solver_rel1" localSheetId="12" hidden="1">2</definedName>
    <definedName name="solver_rel1" localSheetId="14" hidden="1">3</definedName>
    <definedName name="solver_rel1" localSheetId="16" hidden="1">4</definedName>
    <definedName name="solver_rel1" localSheetId="33" hidden="1">3</definedName>
    <definedName name="solver_rel2" localSheetId="0" hidden="1">1</definedName>
    <definedName name="solver_rel2" localSheetId="18" hidden="1">1</definedName>
    <definedName name="solver_rel2" localSheetId="20" hidden="1">2</definedName>
    <definedName name="solver_rel2" localSheetId="22" hidden="1">1</definedName>
    <definedName name="solver_rel2" localSheetId="24" hidden="1">3</definedName>
    <definedName name="solver_rel2" localSheetId="26" hidden="1">3</definedName>
    <definedName name="solver_rel2" localSheetId="28" hidden="1">2</definedName>
    <definedName name="solver_rel2" localSheetId="30" hidden="1">4</definedName>
    <definedName name="solver_rel2" localSheetId="2" hidden="1">2</definedName>
    <definedName name="solver_rel2" localSheetId="4" hidden="1">1</definedName>
    <definedName name="solver_rel2" localSheetId="6" hidden="1">1</definedName>
    <definedName name="solver_rel2" localSheetId="8" hidden="1">1</definedName>
    <definedName name="solver_rel2" localSheetId="10" hidden="1">3</definedName>
    <definedName name="solver_rel2" localSheetId="14" hidden="1">1</definedName>
    <definedName name="solver_rel2" localSheetId="16" hidden="1">3</definedName>
    <definedName name="solver_rel2" localSheetId="33" hidden="1">3</definedName>
    <definedName name="solver_rel3" localSheetId="18" hidden="1">1</definedName>
    <definedName name="solver_rel3" localSheetId="22" hidden="1">3</definedName>
    <definedName name="solver_rel3" localSheetId="24" hidden="1">3</definedName>
    <definedName name="solver_rel3" localSheetId="26" hidden="1">1</definedName>
    <definedName name="solver_rel3" localSheetId="28" hidden="1">2</definedName>
    <definedName name="solver_rel3" localSheetId="30" hidden="1">1</definedName>
    <definedName name="solver_rel3" localSheetId="2" hidden="1">1</definedName>
    <definedName name="solver_rel3" localSheetId="4" hidden="1">1</definedName>
    <definedName name="solver_rel3" localSheetId="6" hidden="1">1</definedName>
    <definedName name="solver_rel3" localSheetId="8" hidden="1">3</definedName>
    <definedName name="solver_rel3" localSheetId="10" hidden="1">3</definedName>
    <definedName name="solver_rel3" localSheetId="14" hidden="1">1</definedName>
    <definedName name="solver_rel3" localSheetId="16" hidden="1">1</definedName>
    <definedName name="solver_rel3" localSheetId="33" hidden="1">3</definedName>
    <definedName name="solver_rel4" localSheetId="18" hidden="1">3</definedName>
    <definedName name="solver_rel4" localSheetId="22" hidden="1">3</definedName>
    <definedName name="solver_rel4" localSheetId="28" hidden="1">2</definedName>
    <definedName name="solver_rel4" localSheetId="30" hidden="1">3</definedName>
    <definedName name="solver_rel4" localSheetId="2" hidden="1">1</definedName>
    <definedName name="solver_rel4" localSheetId="4" hidden="1">1</definedName>
    <definedName name="solver_rel4" localSheetId="6" hidden="1">1</definedName>
    <definedName name="solver_rel4" localSheetId="8" hidden="1">1</definedName>
    <definedName name="solver_rel4" localSheetId="14" hidden="1">1</definedName>
    <definedName name="solver_rel4" localSheetId="33" hidden="1">3</definedName>
    <definedName name="solver_rel5" localSheetId="18" hidden="1">3</definedName>
    <definedName name="solver_rel5" localSheetId="22" hidden="1">1</definedName>
    <definedName name="solver_rel5" localSheetId="28" hidden="1">2</definedName>
    <definedName name="solver_rel5" localSheetId="30" hidden="1">3</definedName>
    <definedName name="solver_rel5" localSheetId="2" hidden="1">1</definedName>
    <definedName name="solver_rel5" localSheetId="4" hidden="1">1</definedName>
    <definedName name="solver_rel5" localSheetId="6" hidden="1">1</definedName>
    <definedName name="solver_rel5" localSheetId="8" hidden="1">1</definedName>
    <definedName name="solver_rel5" localSheetId="33" hidden="1">3</definedName>
    <definedName name="solver_rel6" localSheetId="22" hidden="1">3</definedName>
    <definedName name="solver_rel6" localSheetId="28" hidden="1">2</definedName>
    <definedName name="solver_rel6" localSheetId="30" hidden="1">2</definedName>
    <definedName name="solver_rel6" localSheetId="4" hidden="1">1</definedName>
    <definedName name="solver_rel6" localSheetId="6" hidden="1">1</definedName>
    <definedName name="solver_rel6" localSheetId="8" hidden="1">1</definedName>
    <definedName name="solver_rel7" localSheetId="22" hidden="1">3</definedName>
    <definedName name="solver_rel7" localSheetId="28" hidden="1">2</definedName>
    <definedName name="solver_rel7" localSheetId="6" hidden="1">1</definedName>
    <definedName name="solver_rel7" localSheetId="8" hidden="1">1</definedName>
    <definedName name="solver_rel8" localSheetId="22" hidden="1">3</definedName>
    <definedName name="solver_rel8" localSheetId="28" hidden="1">2</definedName>
    <definedName name="solver_rel8" localSheetId="6" hidden="1">1</definedName>
    <definedName name="solver_rel9" localSheetId="28" hidden="1">2</definedName>
    <definedName name="solver_rhs0" localSheetId="30" hidden="1">'EX16'!$E$9</definedName>
    <definedName name="solver_rhs1" localSheetId="0" hidden="1">'EX1'!$E$6</definedName>
    <definedName name="solver_rhs1" localSheetId="18" hidden="1">número inteiro</definedName>
    <definedName name="solver_rhs1" localSheetId="20" hidden="1">'EX11'!$G$8</definedName>
    <definedName name="solver_rhs1" localSheetId="22" hidden="1">número inteiro</definedName>
    <definedName name="solver_rhs1" localSheetId="24" hidden="1">'EX13'!$E$7</definedName>
    <definedName name="solver_rhs1" localSheetId="26" hidden="1">'EX14'!$F$7</definedName>
    <definedName name="solver_rhs1" localSheetId="28" hidden="1">número inteiro</definedName>
    <definedName name="solver_rhs1" localSheetId="30" hidden="1">número inteiro</definedName>
    <definedName name="solver_rhs1" localSheetId="2" hidden="1">número inteiro</definedName>
    <definedName name="solver_rhs1" localSheetId="4" hidden="1">número inteiro</definedName>
    <definedName name="solver_rhs1" localSheetId="6" hidden="1">'EX4'!$L$10</definedName>
    <definedName name="solver_rhs1" localSheetId="8" hidden="1">número inteiro</definedName>
    <definedName name="solver_rhs1" localSheetId="10" hidden="1">'EX6'!$F$6</definedName>
    <definedName name="solver_rhs1" localSheetId="12" hidden="1">'EX7'!$R$6:$R$13</definedName>
    <definedName name="solver_rhs1" localSheetId="14" hidden="1">'EX8'!$F$12</definedName>
    <definedName name="solver_rhs1" localSheetId="16" hidden="1">número inteiro</definedName>
    <definedName name="solver_rhs1" localSheetId="33" hidden="1">MY!$F$10</definedName>
    <definedName name="solver_rhs2" localSheetId="0" hidden="1">'EX1'!$E$7</definedName>
    <definedName name="solver_rhs2" localSheetId="18" hidden="1">'EX10'!$R$7</definedName>
    <definedName name="solver_rhs2" localSheetId="20" hidden="1">'EX11'!$G$9</definedName>
    <definedName name="solver_rhs2" localSheetId="22" hidden="1">'EX12'!$E$10</definedName>
    <definedName name="solver_rhs2" localSheetId="24" hidden="1">'EX13'!$E$8</definedName>
    <definedName name="solver_rhs2" localSheetId="26" hidden="1">'EX14'!$F$8</definedName>
    <definedName name="solver_rhs2" localSheetId="28" hidden="1">'EX15'!$B$19</definedName>
    <definedName name="solver_rhs2" localSheetId="30" hidden="1">número inteiro</definedName>
    <definedName name="solver_rhs2" localSheetId="2" hidden="1">'EX2'!$F$6</definedName>
    <definedName name="solver_rhs2" localSheetId="4" hidden="1">'EX3'!$E$7:$E$11</definedName>
    <definedName name="solver_rhs2" localSheetId="6" hidden="1">'EX4'!$L$11</definedName>
    <definedName name="solver_rhs2" localSheetId="8" hidden="1">'EX5'!$I$11:$I$16</definedName>
    <definedName name="solver_rhs2" localSheetId="10" hidden="1">'EX6'!$F$7</definedName>
    <definedName name="solver_rhs2" localSheetId="14" hidden="1">'EX8'!$F$8</definedName>
    <definedName name="solver_rhs2" localSheetId="16" hidden="1">'EX9'!$F$12</definedName>
    <definedName name="solver_rhs2" localSheetId="33" hidden="1">MY!$F$11</definedName>
    <definedName name="solver_rhs3" localSheetId="18" hidden="1">'EX10'!$R$8</definedName>
    <definedName name="solver_rhs3" localSheetId="22" hidden="1">'EX12'!$E$7</definedName>
    <definedName name="solver_rhs3" localSheetId="24" hidden="1">'EX13'!$E$9</definedName>
    <definedName name="solver_rhs3" localSheetId="26" hidden="1">'EX14'!$F$9</definedName>
    <definedName name="solver_rhs3" localSheetId="28" hidden="1">'EX15'!$C$19</definedName>
    <definedName name="solver_rhs3" localSheetId="30" hidden="1">'EX16'!$E$10</definedName>
    <definedName name="solver_rhs3" localSheetId="2" hidden="1">'EX2'!$F$7</definedName>
    <definedName name="solver_rhs3" localSheetId="4" hidden="1">'EX3'!$H$14</definedName>
    <definedName name="solver_rhs3" localSheetId="6" hidden="1">'EX4'!$L$12</definedName>
    <definedName name="solver_rhs3" localSheetId="8" hidden="1">'EX5'!$I$6:$I$10</definedName>
    <definedName name="solver_rhs3" localSheetId="10" hidden="1">'EX6'!$F$8:$F$10</definedName>
    <definedName name="solver_rhs3" localSheetId="14" hidden="1">'EX8'!$F$9</definedName>
    <definedName name="solver_rhs3" localSheetId="16" hidden="1">'EX9'!$F$6:$F$11</definedName>
    <definedName name="solver_rhs3" localSheetId="33" hidden="1">MY!$F$7</definedName>
    <definedName name="solver_rhs4" localSheetId="18" hidden="1">'EX10'!#REF!</definedName>
    <definedName name="solver_rhs4" localSheetId="22" hidden="1">'EX12'!$E$8</definedName>
    <definedName name="solver_rhs4" localSheetId="28" hidden="1">'EX15'!$D$19</definedName>
    <definedName name="solver_rhs4" localSheetId="30" hidden="1">'EX16'!$E$7</definedName>
    <definedName name="solver_rhs4" localSheetId="2" hidden="1">'EX2'!$F$8</definedName>
    <definedName name="solver_rhs4" localSheetId="4" hidden="1">'EX3'!$H$15</definedName>
    <definedName name="solver_rhs4" localSheetId="6" hidden="1">'EX4'!$L$13</definedName>
    <definedName name="solver_rhs4" localSheetId="8" hidden="1">'EX5'!$I$7</definedName>
    <definedName name="solver_rhs4" localSheetId="14" hidden="1">'EX8'!$F$9</definedName>
    <definedName name="solver_rhs4" localSheetId="33" hidden="1">MY!$F$8</definedName>
    <definedName name="solver_rhs5" localSheetId="18" hidden="1">'EX10'!#REF!</definedName>
    <definedName name="solver_rhs5" localSheetId="22" hidden="1">'EX12'!$E$9</definedName>
    <definedName name="solver_rhs5" localSheetId="28" hidden="1">'EX15'!$E$19</definedName>
    <definedName name="solver_rhs5" localSheetId="30" hidden="1">'EX16'!$E$8</definedName>
    <definedName name="solver_rhs5" localSheetId="2" hidden="1">'EX2'!$F$9</definedName>
    <definedName name="solver_rhs5" localSheetId="4" hidden="1">'EX3'!$H$15</definedName>
    <definedName name="solver_rhs5" localSheetId="6" hidden="1">'EX4'!$L$14</definedName>
    <definedName name="solver_rhs5" localSheetId="8" hidden="1">'EX5'!$I$8</definedName>
    <definedName name="solver_rhs5" localSheetId="33" hidden="1">MY!$F$9</definedName>
    <definedName name="solver_rhs6" localSheetId="22" hidden="1">'EX12'!$K$9</definedName>
    <definedName name="solver_rhs6" localSheetId="28" hidden="1">'EX15'!$G$14</definedName>
    <definedName name="solver_rhs6" localSheetId="30" hidden="1">'EX16'!$E$9</definedName>
    <definedName name="solver_rhs6" localSheetId="4" hidden="1">'EX3'!$H$16</definedName>
    <definedName name="solver_rhs6" localSheetId="6" hidden="1">'EX4'!$L$7</definedName>
    <definedName name="solver_rhs6" localSheetId="8" hidden="1">'EX5'!$I$9</definedName>
    <definedName name="solver_rhs7" localSheetId="22" hidden="1">'EX12'!$K$9</definedName>
    <definedName name="solver_rhs7" localSheetId="28" hidden="1">'EX15'!$G$15</definedName>
    <definedName name="solver_rhs7" localSheetId="6" hidden="1">'EX4'!$L$8</definedName>
    <definedName name="solver_rhs7" localSheetId="8" hidden="1">'EX5'!$I$9</definedName>
    <definedName name="solver_rhs8" localSheetId="22" hidden="1">'EX12'!$K$9</definedName>
    <definedName name="solver_rhs8" localSheetId="28" hidden="1">'EX15'!$G$16</definedName>
    <definedName name="solver_rhs8" localSheetId="6" hidden="1">'EX4'!$L$9</definedName>
    <definedName name="solver_rhs9" localSheetId="28" hidden="1">'EX15'!$G$17</definedName>
    <definedName name="solver_rlx" localSheetId="0" hidden="1">2</definedName>
    <definedName name="solver_rlx" localSheetId="18" hidden="1">1</definedName>
    <definedName name="solver_rlx" localSheetId="20" hidden="1">2</definedName>
    <definedName name="solver_rlx" localSheetId="22" hidden="1">2</definedName>
    <definedName name="solver_rlx" localSheetId="24" hidden="1">2</definedName>
    <definedName name="solver_rlx" localSheetId="26" hidden="1">2</definedName>
    <definedName name="solver_rlx" localSheetId="28" hidden="1">2</definedName>
    <definedName name="solver_rlx" localSheetId="30" hidden="1">2</definedName>
    <definedName name="solver_rlx" localSheetId="2" hidden="1">2</definedName>
    <definedName name="solver_rlx" localSheetId="4" hidden="1">2</definedName>
    <definedName name="solver_rlx" localSheetId="6" hidden="1">2</definedName>
    <definedName name="solver_rlx" localSheetId="8" hidden="1">2</definedName>
    <definedName name="solver_rlx" localSheetId="10" hidden="1">2</definedName>
    <definedName name="solver_rlx" localSheetId="12" hidden="1">2</definedName>
    <definedName name="solver_rlx" localSheetId="14" hidden="1">2</definedName>
    <definedName name="solver_rlx" localSheetId="16" hidden="1">2</definedName>
    <definedName name="solver_rlx" localSheetId="33" hidden="1">2</definedName>
    <definedName name="solver_rsd" localSheetId="0" hidden="1">0</definedName>
    <definedName name="solver_rsd" localSheetId="18" hidden="1">0</definedName>
    <definedName name="solver_rsd" localSheetId="20" hidden="1">0</definedName>
    <definedName name="solver_rsd" localSheetId="22" hidden="1">0</definedName>
    <definedName name="solver_rsd" localSheetId="24" hidden="1">0</definedName>
    <definedName name="solver_rsd" localSheetId="26" hidden="1">0</definedName>
    <definedName name="solver_rsd" localSheetId="28" hidden="1">0</definedName>
    <definedName name="solver_rsd" localSheetId="30" hidden="1">0</definedName>
    <definedName name="solver_rsd" localSheetId="2" hidden="1">0</definedName>
    <definedName name="solver_rsd" localSheetId="4" hidden="1">0</definedName>
    <definedName name="solver_rsd" localSheetId="6" hidden="1">0</definedName>
    <definedName name="solver_rsd" localSheetId="8" hidden="1">0</definedName>
    <definedName name="solver_rsd" localSheetId="10" hidden="1">0</definedName>
    <definedName name="solver_rsd" localSheetId="12" hidden="1">0</definedName>
    <definedName name="solver_rsd" localSheetId="14" hidden="1">0</definedName>
    <definedName name="solver_rsd" localSheetId="16" hidden="1">0</definedName>
    <definedName name="solver_rsd" localSheetId="33" hidden="1">0</definedName>
    <definedName name="solver_scl" localSheetId="0" hidden="1">1</definedName>
    <definedName name="solver_scl" localSheetId="18" hidden="1">1</definedName>
    <definedName name="solver_scl" localSheetId="20" hidden="1">1</definedName>
    <definedName name="solver_scl" localSheetId="22" hidden="1">1</definedName>
    <definedName name="solver_scl" localSheetId="24" hidden="1">1</definedName>
    <definedName name="solver_scl" localSheetId="26" hidden="1">1</definedName>
    <definedName name="solver_scl" localSheetId="28" hidden="1">1</definedName>
    <definedName name="solver_scl" localSheetId="30" hidden="1">1</definedName>
    <definedName name="solver_scl" localSheetId="2" hidden="1">1</definedName>
    <definedName name="solver_scl" localSheetId="4" hidden="1">1</definedName>
    <definedName name="solver_scl" localSheetId="6" hidden="1">1</definedName>
    <definedName name="solver_scl" localSheetId="8" hidden="1">1</definedName>
    <definedName name="solver_scl" localSheetId="10" hidden="1">1</definedName>
    <definedName name="solver_scl" localSheetId="12" hidden="1">2</definedName>
    <definedName name="solver_scl" localSheetId="14" hidden="1">1</definedName>
    <definedName name="solver_scl" localSheetId="16" hidden="1">1</definedName>
    <definedName name="solver_scl" localSheetId="33" hidden="1">1</definedName>
    <definedName name="solver_sho" localSheetId="0" hidden="1">2</definedName>
    <definedName name="solver_sho" localSheetId="18" hidden="1">2</definedName>
    <definedName name="solver_sho" localSheetId="20" hidden="1">2</definedName>
    <definedName name="solver_sho" localSheetId="22" hidden="1">2</definedName>
    <definedName name="solver_sho" localSheetId="24" hidden="1">2</definedName>
    <definedName name="solver_sho" localSheetId="26" hidden="1">2</definedName>
    <definedName name="solver_sho" localSheetId="28" hidden="1">2</definedName>
    <definedName name="solver_sho" localSheetId="30" hidden="1">2</definedName>
    <definedName name="solver_sho" localSheetId="2" hidden="1">2</definedName>
    <definedName name="solver_sho" localSheetId="4" hidden="1">2</definedName>
    <definedName name="solver_sho" localSheetId="6" hidden="1">2</definedName>
    <definedName name="solver_sho" localSheetId="8" hidden="1">2</definedName>
    <definedName name="solver_sho" localSheetId="10" hidden="1">2</definedName>
    <definedName name="solver_sho" localSheetId="12" hidden="1">2</definedName>
    <definedName name="solver_sho" localSheetId="14" hidden="1">2</definedName>
    <definedName name="solver_sho" localSheetId="16" hidden="1">2</definedName>
    <definedName name="solver_sho" localSheetId="33" hidden="1">2</definedName>
    <definedName name="solver_ssz" localSheetId="0" hidden="1">100</definedName>
    <definedName name="solver_ssz" localSheetId="18" hidden="1">100</definedName>
    <definedName name="solver_ssz" localSheetId="20" hidden="1">100</definedName>
    <definedName name="solver_ssz" localSheetId="22" hidden="1">100</definedName>
    <definedName name="solver_ssz" localSheetId="24" hidden="1">100</definedName>
    <definedName name="solver_ssz" localSheetId="26" hidden="1">100</definedName>
    <definedName name="solver_ssz" localSheetId="28" hidden="1">100</definedName>
    <definedName name="solver_ssz" localSheetId="30" hidden="1">100</definedName>
    <definedName name="solver_ssz" localSheetId="2" hidden="1">100</definedName>
    <definedName name="solver_ssz" localSheetId="4" hidden="1">100</definedName>
    <definedName name="solver_ssz" localSheetId="6" hidden="1">100</definedName>
    <definedName name="solver_ssz" localSheetId="8" hidden="1">100</definedName>
    <definedName name="solver_ssz" localSheetId="10" hidden="1">100</definedName>
    <definedName name="solver_ssz" localSheetId="12" hidden="1">100</definedName>
    <definedName name="solver_ssz" localSheetId="14" hidden="1">100</definedName>
    <definedName name="solver_ssz" localSheetId="16" hidden="1">100</definedName>
    <definedName name="solver_ssz" localSheetId="33" hidden="1">100</definedName>
    <definedName name="solver_tim" localSheetId="0" hidden="1">2147483647</definedName>
    <definedName name="solver_tim" localSheetId="18" hidden="1">2147483647</definedName>
    <definedName name="solver_tim" localSheetId="20" hidden="1">2147483647</definedName>
    <definedName name="solver_tim" localSheetId="22" hidden="1">2147483647</definedName>
    <definedName name="solver_tim" localSheetId="24" hidden="1">2147483647</definedName>
    <definedName name="solver_tim" localSheetId="26" hidden="1">2147483647</definedName>
    <definedName name="solver_tim" localSheetId="28" hidden="1">2147483647</definedName>
    <definedName name="solver_tim" localSheetId="30" hidden="1">2147483647</definedName>
    <definedName name="solver_tim" localSheetId="2" hidden="1">2147483647</definedName>
    <definedName name="solver_tim" localSheetId="4" hidden="1">2147483647</definedName>
    <definedName name="solver_tim" localSheetId="6" hidden="1">2147483647</definedName>
    <definedName name="solver_tim" localSheetId="8" hidden="1">2147483647</definedName>
    <definedName name="solver_tim" localSheetId="10" hidden="1">2147483647</definedName>
    <definedName name="solver_tim" localSheetId="12" hidden="1">2147483647</definedName>
    <definedName name="solver_tim" localSheetId="14" hidden="1">2147483647</definedName>
    <definedName name="solver_tim" localSheetId="16" hidden="1">2147483647</definedName>
    <definedName name="solver_tim" localSheetId="33" hidden="1">2147483647</definedName>
    <definedName name="solver_tol" localSheetId="0" hidden="1">0.01</definedName>
    <definedName name="solver_tol" localSheetId="18" hidden="1">0.1</definedName>
    <definedName name="solver_tol" localSheetId="20" hidden="1">0.01</definedName>
    <definedName name="solver_tol" localSheetId="22" hidden="1">0.01</definedName>
    <definedName name="solver_tol" localSheetId="24" hidden="1">0.01</definedName>
    <definedName name="solver_tol" localSheetId="26" hidden="1">0.01</definedName>
    <definedName name="solver_tol" localSheetId="28" hidden="1">0.01</definedName>
    <definedName name="solver_tol" localSheetId="30" hidden="1">0.01</definedName>
    <definedName name="solver_tol" localSheetId="2" hidden="1">0.01</definedName>
    <definedName name="solver_tol" localSheetId="4" hidden="1">0.01</definedName>
    <definedName name="solver_tol" localSheetId="6" hidden="1">0.01</definedName>
    <definedName name="solver_tol" localSheetId="8" hidden="1">0.01</definedName>
    <definedName name="solver_tol" localSheetId="10" hidden="1">0.01</definedName>
    <definedName name="solver_tol" localSheetId="12" hidden="1">0.01</definedName>
    <definedName name="solver_tol" localSheetId="14" hidden="1">0.01</definedName>
    <definedName name="solver_tol" localSheetId="16" hidden="1">0.01</definedName>
    <definedName name="solver_tol" localSheetId="33" hidden="1">0.01</definedName>
    <definedName name="solver_typ" localSheetId="0" hidden="1">1</definedName>
    <definedName name="solver_typ" localSheetId="18" hidden="1">1</definedName>
    <definedName name="solver_typ" localSheetId="20" hidden="1">2</definedName>
    <definedName name="solver_typ" localSheetId="22" hidden="1">1</definedName>
    <definedName name="solver_typ" localSheetId="24" hidden="1">2</definedName>
    <definedName name="solver_typ" localSheetId="26" hidden="1">1</definedName>
    <definedName name="solver_typ" localSheetId="28" hidden="1">1</definedName>
    <definedName name="solver_typ" localSheetId="30" hidden="1">1</definedName>
    <definedName name="solver_typ" localSheetId="2" hidden="1">1</definedName>
    <definedName name="solver_typ" localSheetId="4" hidden="1">1</definedName>
    <definedName name="solver_typ" localSheetId="6" hidden="1">1</definedName>
    <definedName name="solver_typ" localSheetId="8" hidden="1">2</definedName>
    <definedName name="solver_typ" localSheetId="10" hidden="1">2</definedName>
    <definedName name="solver_typ" localSheetId="12" hidden="1">2</definedName>
    <definedName name="solver_typ" localSheetId="14" hidden="1">1</definedName>
    <definedName name="solver_typ" localSheetId="16" hidden="1">1</definedName>
    <definedName name="solver_typ" localSheetId="33" hidden="1">2</definedName>
    <definedName name="solver_val" localSheetId="0" hidden="1">0</definedName>
    <definedName name="solver_val" localSheetId="18" hidden="1">0</definedName>
    <definedName name="solver_val" localSheetId="20" hidden="1">0</definedName>
    <definedName name="solver_val" localSheetId="22" hidden="1">0</definedName>
    <definedName name="solver_val" localSheetId="24" hidden="1">0</definedName>
    <definedName name="solver_val" localSheetId="26" hidden="1">0</definedName>
    <definedName name="solver_val" localSheetId="28" hidden="1">0</definedName>
    <definedName name="solver_val" localSheetId="30" hidden="1">0</definedName>
    <definedName name="solver_val" localSheetId="2" hidden="1">0</definedName>
    <definedName name="solver_val" localSheetId="4" hidden="1">0</definedName>
    <definedName name="solver_val" localSheetId="6" hidden="1">0</definedName>
    <definedName name="solver_val" localSheetId="8" hidden="1">0</definedName>
    <definedName name="solver_val" localSheetId="10" hidden="1">0</definedName>
    <definedName name="solver_val" localSheetId="12" hidden="1">0</definedName>
    <definedName name="solver_val" localSheetId="14" hidden="1">0</definedName>
    <definedName name="solver_val" localSheetId="16" hidden="1">0</definedName>
    <definedName name="solver_val" localSheetId="33" hidden="1">0</definedName>
    <definedName name="solver_ver" localSheetId="0" hidden="1">3</definedName>
    <definedName name="solver_ver" localSheetId="18" hidden="1">3</definedName>
    <definedName name="solver_ver" localSheetId="20" hidden="1">3</definedName>
    <definedName name="solver_ver" localSheetId="22" hidden="1">3</definedName>
    <definedName name="solver_ver" localSheetId="24" hidden="1">3</definedName>
    <definedName name="solver_ver" localSheetId="26" hidden="1">3</definedName>
    <definedName name="solver_ver" localSheetId="28" hidden="1">3</definedName>
    <definedName name="solver_ver" localSheetId="30" hidden="1">3</definedName>
    <definedName name="solver_ver" localSheetId="2" hidden="1">3</definedName>
    <definedName name="solver_ver" localSheetId="4" hidden="1">3</definedName>
    <definedName name="solver_ver" localSheetId="6" hidden="1">3</definedName>
    <definedName name="solver_ver" localSheetId="8" hidden="1">3</definedName>
    <definedName name="solver_ver" localSheetId="10" hidden="1">3</definedName>
    <definedName name="solver_ver" localSheetId="12" hidden="1">3</definedName>
    <definedName name="solver_ver" localSheetId="14" hidden="1">3</definedName>
    <definedName name="solver_ver" localSheetId="16" hidden="1">3</definedName>
    <definedName name="solver_ver" localSheetId="33" hidden="1">3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7" l="1"/>
  <c r="K8" i="17"/>
  <c r="K7" i="17"/>
  <c r="Q6" i="13"/>
  <c r="O10" i="13" s="1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Q8" i="13"/>
  <c r="Q7" i="13"/>
  <c r="E6" i="43" l="1"/>
  <c r="E8" i="43"/>
  <c r="E9" i="43"/>
  <c r="E5" i="41" l="1"/>
  <c r="E6" i="41"/>
  <c r="F6" i="41"/>
  <c r="E7" i="41"/>
  <c r="F7" i="41"/>
  <c r="E8" i="41"/>
  <c r="E9" i="41"/>
  <c r="E10" i="41"/>
  <c r="E5" i="39"/>
  <c r="E6" i="39"/>
  <c r="E7" i="39"/>
  <c r="E8" i="39"/>
  <c r="E9" i="39"/>
  <c r="H5" i="37"/>
  <c r="H6" i="37"/>
  <c r="H7" i="37"/>
  <c r="H8" i="37"/>
  <c r="H9" i="37"/>
  <c r="H10" i="37"/>
  <c r="H11" i="37"/>
  <c r="H12" i="37"/>
  <c r="H13" i="37"/>
  <c r="H14" i="37"/>
  <c r="H15" i="37"/>
  <c r="H16" i="37"/>
  <c r="D6" i="35"/>
  <c r="D7" i="35"/>
  <c r="D8" i="35"/>
  <c r="D9" i="35"/>
  <c r="D10" i="35"/>
  <c r="D11" i="35"/>
  <c r="E5" i="33"/>
  <c r="E6" i="33"/>
  <c r="F6" i="33"/>
  <c r="E7" i="33"/>
  <c r="F7" i="33"/>
  <c r="E8" i="33"/>
  <c r="E9" i="33"/>
  <c r="E10" i="33"/>
  <c r="E11" i="33"/>
  <c r="E12" i="33"/>
  <c r="Q12" i="31" l="1"/>
  <c r="Q13" i="31"/>
  <c r="Q6" i="31"/>
  <c r="Q7" i="31"/>
  <c r="Q8" i="31"/>
  <c r="Q9" i="31"/>
  <c r="Q10" i="31"/>
  <c r="Q11" i="31"/>
  <c r="Q5" i="31"/>
  <c r="D7" i="29"/>
  <c r="D6" i="29"/>
  <c r="D5" i="29"/>
  <c r="K12" i="17"/>
  <c r="K11" i="17"/>
  <c r="K9" i="17"/>
  <c r="K10" i="17"/>
  <c r="K13" i="17"/>
  <c r="K14" i="17"/>
  <c r="L12" i="17"/>
  <c r="L11" i="17"/>
  <c r="L10" i="17"/>
  <c r="K10" i="8"/>
  <c r="B18" i="8"/>
  <c r="C18" i="8"/>
  <c r="D18" i="8"/>
  <c r="E18" i="8"/>
  <c r="F17" i="8"/>
  <c r="F16" i="8"/>
  <c r="F15" i="8"/>
  <c r="F14" i="8"/>
  <c r="D6" i="9"/>
  <c r="D7" i="9"/>
  <c r="D8" i="9"/>
  <c r="D9" i="9"/>
  <c r="D10" i="9"/>
  <c r="C6" i="9"/>
  <c r="B6" i="9"/>
  <c r="E6" i="14"/>
  <c r="E9" i="14"/>
  <c r="E8" i="14"/>
  <c r="E7" i="14"/>
  <c r="D7" i="12"/>
  <c r="D8" i="12"/>
  <c r="D10" i="12"/>
  <c r="D6" i="12"/>
  <c r="E9" i="12"/>
  <c r="D9" i="12"/>
  <c r="D9" i="10"/>
  <c r="D8" i="10"/>
  <c r="D7" i="10"/>
  <c r="D6" i="10"/>
  <c r="F9" i="6"/>
  <c r="F8" i="6"/>
  <c r="F7" i="6"/>
  <c r="E7" i="6"/>
  <c r="D7" i="6"/>
  <c r="C7" i="6"/>
  <c r="B7" i="6"/>
  <c r="E11" i="5"/>
  <c r="E10" i="5"/>
  <c r="E9" i="5"/>
  <c r="F8" i="5"/>
  <c r="F7" i="5"/>
  <c r="E8" i="5"/>
  <c r="E7" i="5"/>
  <c r="E6" i="5"/>
  <c r="I10" i="4" l="1"/>
  <c r="J10" i="4"/>
  <c r="I11" i="4"/>
  <c r="J11" i="4"/>
  <c r="I12" i="4"/>
  <c r="J12" i="4"/>
  <c r="I13" i="4"/>
  <c r="J13" i="4"/>
  <c r="I14" i="4"/>
  <c r="J14" i="4"/>
  <c r="J9" i="4"/>
  <c r="I9" i="4"/>
</calcChain>
</file>

<file path=xl/sharedStrings.xml><?xml version="1.0" encoding="utf-8"?>
<sst xmlns="http://schemas.openxmlformats.org/spreadsheetml/2006/main" count="1279" uniqueCount="468">
  <si>
    <t>Variáveis</t>
  </si>
  <si>
    <t>Valor</t>
  </si>
  <si>
    <t>Coeficientes</t>
  </si>
  <si>
    <t>Restrição</t>
  </si>
  <si>
    <t>Equações</t>
  </si>
  <si>
    <t>Microsoft Excel 14.0 Relatório de Sensibilidade</t>
  </si>
  <si>
    <t>Planilha: [aula de 06 de marçao.xlsx]Plan1</t>
  </si>
  <si>
    <t>Relatório Criado: 06/03/2013 08:06:02</t>
  </si>
  <si>
    <t>Células Variáveis</t>
  </si>
  <si>
    <t>Célula</t>
  </si>
  <si>
    <t>Nome</t>
  </si>
  <si>
    <t>Final</t>
  </si>
  <si>
    <t>Reduzido</t>
  </si>
  <si>
    <t>Custo</t>
  </si>
  <si>
    <t>Objetivo</t>
  </si>
  <si>
    <t>Coeficiente</t>
  </si>
  <si>
    <t>Permitido</t>
  </si>
  <si>
    <t>Aumentar</t>
  </si>
  <si>
    <t>Reduzir</t>
  </si>
  <si>
    <t>Restrições</t>
  </si>
  <si>
    <t>Sombra</t>
  </si>
  <si>
    <t>Preço</t>
  </si>
  <si>
    <t>Lateral R.H.</t>
  </si>
  <si>
    <t>$B$2</t>
  </si>
  <si>
    <t>Valor X 1.100 - fab.2</t>
  </si>
  <si>
    <t>$C$2</t>
  </si>
  <si>
    <t>Valor X 1.400 - fab.2</t>
  </si>
  <si>
    <t>$D$2</t>
  </si>
  <si>
    <t>Valor X 1.800 - fab.2</t>
  </si>
  <si>
    <t>$E$2</t>
  </si>
  <si>
    <t>Valor X 1.100 - fab.3</t>
  </si>
  <si>
    <t>$F$2</t>
  </si>
  <si>
    <t>Valor X 1.400 - fab.3</t>
  </si>
  <si>
    <t>$G$2</t>
  </si>
  <si>
    <t>Valor X 1.100 - import.</t>
  </si>
  <si>
    <t>$H$10</t>
  </si>
  <si>
    <t>Cap.Fab.2 Equações</t>
  </si>
  <si>
    <t>$H$11</t>
  </si>
  <si>
    <t>Cap.Fab.3 Equações</t>
  </si>
  <si>
    <t>$H$6</t>
  </si>
  <si>
    <t>Dem.Max.1.100 Equações</t>
  </si>
  <si>
    <t>$H$7</t>
  </si>
  <si>
    <t>Imp.Max.1.100 Equações</t>
  </si>
  <si>
    <t>$H$8</t>
  </si>
  <si>
    <t>Cont.Min.1.800 Equações</t>
  </si>
  <si>
    <t>$H$9</t>
  </si>
  <si>
    <t>Dem.Max.1.800 Equações</t>
  </si>
  <si>
    <t>Lucro Unitário</t>
  </si>
  <si>
    <t>Mínimo</t>
  </si>
  <si>
    <t>Máximo</t>
  </si>
  <si>
    <t>A empresa produzirá 300 motores de 1.100 cc na fábrica 2, enquanto o lucro unitário estiver variando entre 187,5 e 337,5</t>
  </si>
  <si>
    <t>semelhante ao primeiro comentário</t>
  </si>
  <si>
    <t>Observação: Se a empresa decidir pela produção do motor de 1.100cc na fábrica 3, o lucro total será reduzido em 770,83 unidades monetárias, por motor produzido.</t>
  </si>
  <si>
    <t>se a empresa decidir dobrar (acrescentar 1 à resttrição) a capacidade de produção da fábrica 2, terá um lucro adicional de 750.000</t>
  </si>
  <si>
    <t>se a empresa decidir dobrar (acrescentar 1 à resttrição) a capacidade de produção da fábrica 3, terá um lucro adicional de 2.800.000</t>
  </si>
  <si>
    <t>se a empresa tiver um consumidor a mais para o motor de 1.100cc, ela terá um crescimo de 87,50 no seu lucro total</t>
  </si>
  <si>
    <t xml:space="preserve">se a empresa decidir exportar uma unidade a mais do motor de 1.800cc, ela terá uma redução de 25 unidades monetários no seu lucro total </t>
  </si>
  <si>
    <t>idem 3 anteriores</t>
  </si>
  <si>
    <t>idem 3 primeiros</t>
  </si>
  <si>
    <t>x1</t>
  </si>
  <si>
    <t>x2</t>
  </si>
  <si>
    <t>x3</t>
  </si>
  <si>
    <t>Min. Custo(y)</t>
  </si>
  <si>
    <t>proteína</t>
  </si>
  <si>
    <t>gordura</t>
  </si>
  <si>
    <t>X1&gt;0</t>
  </si>
  <si>
    <t>x2&gt;0</t>
  </si>
  <si>
    <t>x3&gt;0</t>
  </si>
  <si>
    <t>a</t>
  </si>
  <si>
    <t>b</t>
  </si>
  <si>
    <t>c</t>
  </si>
  <si>
    <t>d</t>
  </si>
  <si>
    <t>Min. Desperdício(y cm)</t>
  </si>
  <si>
    <t xml:space="preserve">50 de 22 cm </t>
  </si>
  <si>
    <t>25 de 20 cm</t>
  </si>
  <si>
    <t>Microsoft Excel 16.0 Relatório de Sensibilidade</t>
  </si>
  <si>
    <t>Planilha: [Motorauto.xlsx]EX11</t>
  </si>
  <si>
    <t>$B$3</t>
  </si>
  <si>
    <t>Valor a</t>
  </si>
  <si>
    <t>$C$3</t>
  </si>
  <si>
    <t>Valor b</t>
  </si>
  <si>
    <t>$D$3</t>
  </si>
  <si>
    <t>Valor c</t>
  </si>
  <si>
    <t>$E$3</t>
  </si>
  <si>
    <t>Valor d</t>
  </si>
  <si>
    <t>$F$8</t>
  </si>
  <si>
    <t>50 de 22 cm  Equações</t>
  </si>
  <si>
    <t>$F$9</t>
  </si>
  <si>
    <t>25 de 20 cm Equações</t>
  </si>
  <si>
    <t>xa</t>
  </si>
  <si>
    <t>xb</t>
  </si>
  <si>
    <t>xc</t>
  </si>
  <si>
    <t>xd</t>
  </si>
  <si>
    <t>x4</t>
  </si>
  <si>
    <t xml:space="preserve">Variáveis </t>
  </si>
  <si>
    <t>Valores</t>
  </si>
  <si>
    <t>Condições</t>
  </si>
  <si>
    <t>Max. Prod(y (A+B))</t>
  </si>
  <si>
    <t>C1</t>
  </si>
  <si>
    <t>C5</t>
  </si>
  <si>
    <t>C6</t>
  </si>
  <si>
    <t>C2</t>
  </si>
  <si>
    <t>C3</t>
  </si>
  <si>
    <t>C4</t>
  </si>
  <si>
    <t>C7</t>
  </si>
  <si>
    <t>C8</t>
  </si>
  <si>
    <t>Min. Custo(y Esc/Kg)</t>
  </si>
  <si>
    <t>Planilha: [Motorauto.xlsx]EX13</t>
  </si>
  <si>
    <t>Valores x1</t>
  </si>
  <si>
    <t>Valores x2</t>
  </si>
  <si>
    <t>$D$7</t>
  </si>
  <si>
    <t>C1 Equações</t>
  </si>
  <si>
    <t>$D$8</t>
  </si>
  <si>
    <t>C2 Equações</t>
  </si>
  <si>
    <t>$D$9</t>
  </si>
  <si>
    <t>C3 Equações</t>
  </si>
  <si>
    <t>Max. Lucro(y u.m.)</t>
  </si>
  <si>
    <t>Max. Lucro(y contos)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</si>
  <si>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</si>
  <si>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</si>
  <si>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</si>
  <si>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</si>
  <si>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</si>
  <si>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</si>
  <si>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</si>
  <si>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</si>
  <si>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</si>
  <si>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</si>
  <si>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</si>
  <si>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Max.Lucro(y u.m./s)</t>
  </si>
  <si>
    <t>Seção1</t>
  </si>
  <si>
    <t>Seção2</t>
  </si>
  <si>
    <t>Célula do Objetivo (Máx.)</t>
  </si>
  <si>
    <t>Valor Original</t>
  </si>
  <si>
    <t>Valor Final</t>
  </si>
  <si>
    <t>Valor da Célula</t>
  </si>
  <si>
    <t>Fórmula</t>
  </si>
  <si>
    <t>$Q$6</t>
  </si>
  <si>
    <t>Valores x3</t>
  </si>
  <si>
    <t>Valores x4</t>
  </si>
  <si>
    <t>$F$3</t>
  </si>
  <si>
    <t>Valores x5</t>
  </si>
  <si>
    <t>$G$3</t>
  </si>
  <si>
    <t>Valores x6</t>
  </si>
  <si>
    <t>$H$3</t>
  </si>
  <si>
    <t>Valores x7</t>
  </si>
  <si>
    <t>$I$3</t>
  </si>
  <si>
    <t>Valores x8</t>
  </si>
  <si>
    <t>$J$3</t>
  </si>
  <si>
    <t>Valores x9</t>
  </si>
  <si>
    <t>$K$3</t>
  </si>
  <si>
    <t>Valores x10</t>
  </si>
  <si>
    <t>$L$3</t>
  </si>
  <si>
    <t>Valores x11</t>
  </si>
  <si>
    <t>$M$3</t>
  </si>
  <si>
    <t>Valores x12</t>
  </si>
  <si>
    <t>$N$3</t>
  </si>
  <si>
    <t>Valores x13</t>
  </si>
  <si>
    <t>$O$3</t>
  </si>
  <si>
    <t>Valores x14</t>
  </si>
  <si>
    <t>$P$3</t>
  </si>
  <si>
    <t>Valores x15</t>
  </si>
  <si>
    <t>$Q$7</t>
  </si>
  <si>
    <t>Seção1 Equações</t>
  </si>
  <si>
    <t>$Q$8</t>
  </si>
  <si>
    <t>Seção2 Equações</t>
  </si>
  <si>
    <t>Microsoft Excel 16.0 Relatório de Respostas</t>
  </si>
  <si>
    <t>Resultado: O Solver encontrou uma solução de número inteiro dentro da tolerância. Todas as Restrições foram satisfeitas.</t>
  </si>
  <si>
    <t>Mecanismo do Solver</t>
  </si>
  <si>
    <t>Opções do Solver</t>
  </si>
  <si>
    <t>Tempo Máx. Ilimitado,  Iterações Ilimitado, Precision 0,000001, Usar Escala Automática</t>
  </si>
  <si>
    <t>Número Inteiro</t>
  </si>
  <si>
    <t>Status</t>
  </si>
  <si>
    <t>Margem de Atraso</t>
  </si>
  <si>
    <t>Associação</t>
  </si>
  <si>
    <t>x1 &amp;&amp; x2 (x1==x2)</t>
  </si>
  <si>
    <t>x3 &amp;&amp; x4 (x3 == x4)</t>
  </si>
  <si>
    <t>total de A</t>
  </si>
  <si>
    <t>total de B</t>
  </si>
  <si>
    <t>uso de C</t>
  </si>
  <si>
    <t>uso de D</t>
  </si>
  <si>
    <t>Afinidade</t>
  </si>
  <si>
    <t>Inclusão: Condições</t>
  </si>
  <si>
    <t>Max.Coluna</t>
  </si>
  <si>
    <t>Max.Linha</t>
  </si>
  <si>
    <t>...</t>
  </si>
  <si>
    <t>Max. Afinidade(y)</t>
  </si>
  <si>
    <t>Max.Lucro(y)</t>
  </si>
  <si>
    <t>Relatório Criado: 21/03/2021 21:19:01</t>
  </si>
  <si>
    <t>Planilha: [Motorauto.xlsx]EX14</t>
  </si>
  <si>
    <t>Relatório Criado: 21/03/2021 21:42:30</t>
  </si>
  <si>
    <t>$E$7</t>
  </si>
  <si>
    <t>$E$8</t>
  </si>
  <si>
    <t>$E$9</t>
  </si>
  <si>
    <t>Planilha: [Motorauto.xlsx]EX15</t>
  </si>
  <si>
    <t>Relatório Criado: 21/03/2021 21:43:01</t>
  </si>
  <si>
    <t>Resultado: O Solver encontrou uma solução.  Todas as Restrições e condições de adequação foram satisfeitas.</t>
  </si>
  <si>
    <t>Mecanismo: LP Simplex</t>
  </si>
  <si>
    <t>Tempo da Solução: 0,031 Segundos.</t>
  </si>
  <si>
    <t>Iterações: 11 Subproblemas: 0</t>
  </si>
  <si>
    <t>Subproblemas Máx. Ilimitado, Soluç. Máx. Núm. Inteiro Ilimitado, Tolerância de Número Inteiro 1%, Assumir Não Negativo</t>
  </si>
  <si>
    <t>$K$10</t>
  </si>
  <si>
    <t>$B$14</t>
  </si>
  <si>
    <t>x1 xa</t>
  </si>
  <si>
    <t>$C$14</t>
  </si>
  <si>
    <t>x1 xb</t>
  </si>
  <si>
    <t>$D$14</t>
  </si>
  <si>
    <t>x1 xc</t>
  </si>
  <si>
    <t>$E$14</t>
  </si>
  <si>
    <t>x1 xd</t>
  </si>
  <si>
    <t>$B$15</t>
  </si>
  <si>
    <t>x2 xa</t>
  </si>
  <si>
    <t>$C$15</t>
  </si>
  <si>
    <t>x2 xb</t>
  </si>
  <si>
    <t>$D$15</t>
  </si>
  <si>
    <t>x2 xc</t>
  </si>
  <si>
    <t>$E$15</t>
  </si>
  <si>
    <t>x2 xd</t>
  </si>
  <si>
    <t>$B$16</t>
  </si>
  <si>
    <t>x3 xa</t>
  </si>
  <si>
    <t>$C$16</t>
  </si>
  <si>
    <t>x3 xb</t>
  </si>
  <si>
    <t>$D$16</t>
  </si>
  <si>
    <t>x3 xc</t>
  </si>
  <si>
    <t>$E$16</t>
  </si>
  <si>
    <t>x3 xd</t>
  </si>
  <si>
    <t>$B$17</t>
  </si>
  <si>
    <t>x4 xa</t>
  </si>
  <si>
    <t>$C$17</t>
  </si>
  <si>
    <t>x4 xb</t>
  </si>
  <si>
    <t>$D$17</t>
  </si>
  <si>
    <t>x4 xc</t>
  </si>
  <si>
    <t>$E$17</t>
  </si>
  <si>
    <t>x4 xd</t>
  </si>
  <si>
    <t>$B$18</t>
  </si>
  <si>
    <t>... xa</t>
  </si>
  <si>
    <t>$B$18=$B$19</t>
  </si>
  <si>
    <t>$C$18</t>
  </si>
  <si>
    <t>... xb</t>
  </si>
  <si>
    <t>$C$18=$C$19</t>
  </si>
  <si>
    <t>$D$18</t>
  </si>
  <si>
    <t>... xc</t>
  </si>
  <si>
    <t>$D$18=$D$19</t>
  </si>
  <si>
    <t>$E$18</t>
  </si>
  <si>
    <t>... xd</t>
  </si>
  <si>
    <t>$E$18=$E$19</t>
  </si>
  <si>
    <t>$F$14</t>
  </si>
  <si>
    <t>x1 ...</t>
  </si>
  <si>
    <t>$F$14=$G$14</t>
  </si>
  <si>
    <t>$F$15</t>
  </si>
  <si>
    <t>x2 ...</t>
  </si>
  <si>
    <t>$F$15=$G$15</t>
  </si>
  <si>
    <t>$F$16</t>
  </si>
  <si>
    <t>x3 ...</t>
  </si>
  <si>
    <t>$F$16=$G$16</t>
  </si>
  <si>
    <t>$F$17</t>
  </si>
  <si>
    <t>x4 ...</t>
  </si>
  <si>
    <t>$F$17=$G$17</t>
  </si>
  <si>
    <t>$B$14:$E$17=Número Inteiro</t>
  </si>
  <si>
    <t>Planilha: [Motorauto.xlsx]EX4</t>
  </si>
  <si>
    <t>Relatório Criado: 21/03/2021 21:43:47</t>
  </si>
  <si>
    <t>C4 Equações</t>
  </si>
  <si>
    <t>$K$11</t>
  </si>
  <si>
    <t>C5 Equações</t>
  </si>
  <si>
    <t>$K$12</t>
  </si>
  <si>
    <t>C6 Equações</t>
  </si>
  <si>
    <t>$K$13</t>
  </si>
  <si>
    <t>C7 Equações</t>
  </si>
  <si>
    <t>$K$14</t>
  </si>
  <si>
    <t>C8 Equações</t>
  </si>
  <si>
    <t>$K$7</t>
  </si>
  <si>
    <t>$K$8</t>
  </si>
  <si>
    <t>$K$9</t>
  </si>
  <si>
    <t>Planilha: [Motorauto.xlsx]EX12</t>
  </si>
  <si>
    <t>Relatório Criado: 21/03/2021 21:44:22</t>
  </si>
  <si>
    <t>Tempo da Solução: 0,015 Segundos.</t>
  </si>
  <si>
    <t>Iterações: 5 Subproblemas: 0</t>
  </si>
  <si>
    <t>$D$6</t>
  </si>
  <si>
    <t>Max. Prod(y (A+B)) Equações</t>
  </si>
  <si>
    <t>Valores x1 &amp;&amp; x2 (x1==x2)</t>
  </si>
  <si>
    <t>Valores x3 &amp;&amp; x4 (x3 == x4)</t>
  </si>
  <si>
    <t>$D$10</t>
  </si>
  <si>
    <t>uso de D Equações</t>
  </si>
  <si>
    <t>$D$10&lt;=$E$10</t>
  </si>
  <si>
    <t>total de A Equações</t>
  </si>
  <si>
    <t>$D$7&gt;=$E$7</t>
  </si>
  <si>
    <t>Não-associação</t>
  </si>
  <si>
    <t>total de B Equações</t>
  </si>
  <si>
    <t>$D$8&gt;=$E$8</t>
  </si>
  <si>
    <t>uso de C Equações</t>
  </si>
  <si>
    <t>$D$9&lt;=$E$9</t>
  </si>
  <si>
    <t>$B$3:$C$3=Número Inteiro</t>
  </si>
  <si>
    <t>Relatório Criado: 21/03/2021 21:45:20</t>
  </si>
  <si>
    <t>Planilha: [Motorauto.xlsx]EX16</t>
  </si>
  <si>
    <t>Relatório Criado: 21/03/2021 21:45:49</t>
  </si>
  <si>
    <t>Tempo da Solução: 0,032 Segundos.</t>
  </si>
  <si>
    <t>Iterações: 0 Subproblemas: 2</t>
  </si>
  <si>
    <t>Max. Lucro(y u.m.) Equações</t>
  </si>
  <si>
    <t>$D$9=$E$9</t>
  </si>
  <si>
    <t>$B$3=Número Inteiro</t>
  </si>
  <si>
    <t>$C$3=Número Inteiro</t>
  </si>
  <si>
    <t>Max.Lucro(y euro)</t>
  </si>
  <si>
    <t>O1</t>
  </si>
  <si>
    <t>O2</t>
  </si>
  <si>
    <t>Eqauções</t>
  </si>
  <si>
    <t>Planilha: [Motorauto.xlsx]EX1</t>
  </si>
  <si>
    <t>Relatório Criado: 24/03/2021 19:02:59</t>
  </si>
  <si>
    <t>O1 Eqauções</t>
  </si>
  <si>
    <t>O2 Eqauções</t>
  </si>
  <si>
    <t>Min.Custo(y tonelada)</t>
  </si>
  <si>
    <t>Planilha: [Motorauto.xlsx]EX7</t>
  </si>
  <si>
    <t>Relatório Criado: 24/03/2021 19:21:38</t>
  </si>
  <si>
    <t>$Q$9</t>
  </si>
  <si>
    <t>$Q$10</t>
  </si>
  <si>
    <t>$Q$11</t>
  </si>
  <si>
    <t>$Q$12</t>
  </si>
  <si>
    <t>$Q$13</t>
  </si>
  <si>
    <t>Max. Prod.D.(y)</t>
  </si>
  <si>
    <t>$B$3:$D$3=Número Inteiro</t>
  </si>
  <si>
    <t>$E$11&lt;=$F$11</t>
  </si>
  <si>
    <t>$E$11</t>
  </si>
  <si>
    <t>$E$10&lt;=$F$10</t>
  </si>
  <si>
    <t>$E$10</t>
  </si>
  <si>
    <t>$E$9&lt;=$F$9</t>
  </si>
  <si>
    <t>$E$8&lt;=$F$8</t>
  </si>
  <si>
    <t>$E$7&lt;=$F$7</t>
  </si>
  <si>
    <t>$E$6&lt;=$F$6</t>
  </si>
  <si>
    <t>$E$6</t>
  </si>
  <si>
    <t>$E$12&gt;=$F$12</t>
  </si>
  <si>
    <t>$E$12</t>
  </si>
  <si>
    <t>Max. Prod.D.(y) Equações</t>
  </si>
  <si>
    <t>$E$5</t>
  </si>
  <si>
    <t>Iterações: 2 Subproblemas: 4</t>
  </si>
  <si>
    <t>Tempo da Solução: 0,016 Segundos.</t>
  </si>
  <si>
    <t>Relatório Criado: 24/03/2021 20:11:20</t>
  </si>
  <si>
    <t>Planilha: [exercicios_389.xlsx]EX9</t>
  </si>
  <si>
    <t>Maquina E</t>
  </si>
  <si>
    <t>Maquina D</t>
  </si>
  <si>
    <t>Maquina C</t>
  </si>
  <si>
    <t>Maquina B</t>
  </si>
  <si>
    <t>Maquina A</t>
  </si>
  <si>
    <t>Max. Margem Bruta(y)</t>
  </si>
  <si>
    <t>$B$4:$C$4=Número Inteiro</t>
  </si>
  <si>
    <t>$D$11&lt;=$E$11</t>
  </si>
  <si>
    <t>Maquina E Equações</t>
  </si>
  <si>
    <t>$D$11</t>
  </si>
  <si>
    <t>Maquina D Equações</t>
  </si>
  <si>
    <t>Maquina C Equações</t>
  </si>
  <si>
    <t>$D$8&lt;=$E$8</t>
  </si>
  <si>
    <t>Maquina B Equações</t>
  </si>
  <si>
    <t>$D$7&lt;=$E$7</t>
  </si>
  <si>
    <t>Maquina A Equações</t>
  </si>
  <si>
    <t>$C$4</t>
  </si>
  <si>
    <t>$B$4</t>
  </si>
  <si>
    <t>Max. Margem Bruta(y) Equações</t>
  </si>
  <si>
    <t>Relatório Criado: 24/03/2021 20:09:47</t>
  </si>
  <si>
    <t>Planilha: [exercicios_389.xlsx]EX3</t>
  </si>
  <si>
    <t xml:space="preserve"> </t>
  </si>
  <si>
    <t>Vitamina C</t>
  </si>
  <si>
    <t>Vitamina B</t>
  </si>
  <si>
    <t>Vitamina A</t>
  </si>
  <si>
    <t>Fósforo</t>
  </si>
  <si>
    <t>Ferro</t>
  </si>
  <si>
    <t>Min. Custo(y $)</t>
  </si>
  <si>
    <t>Batata</t>
  </si>
  <si>
    <t>Nabo</t>
  </si>
  <si>
    <t>Couve</t>
  </si>
  <si>
    <t>Brócolis</t>
  </si>
  <si>
    <t>Cenouras</t>
  </si>
  <si>
    <t>FeijaoVerde</t>
  </si>
  <si>
    <t>$B$3:$G$3=Número Inteiro</t>
  </si>
  <si>
    <t>$H$10&gt;=$I$10</t>
  </si>
  <si>
    <t>Vitamina C Equações</t>
  </si>
  <si>
    <t>$H$9&gt;=$I$9</t>
  </si>
  <si>
    <t>Vitamina B Equações</t>
  </si>
  <si>
    <t>$H$8&gt;=$I$8</t>
  </si>
  <si>
    <t>Vitamina A Equações</t>
  </si>
  <si>
    <t>$H$7&gt;=$I$7</t>
  </si>
  <si>
    <t>Fósforo Equações</t>
  </si>
  <si>
    <t>$H$6&gt;=$I$6</t>
  </si>
  <si>
    <t>Ferro Equações</t>
  </si>
  <si>
    <t>$H$16&lt;=$I$16</t>
  </si>
  <si>
    <t>x6 Equações</t>
  </si>
  <si>
    <t>$H$16</t>
  </si>
  <si>
    <t>$H$15&lt;=$I$15</t>
  </si>
  <si>
    <t>x5 Equações</t>
  </si>
  <si>
    <t>$H$15</t>
  </si>
  <si>
    <t>$H$14&lt;=$I$14</t>
  </si>
  <si>
    <t>x4 Equações</t>
  </si>
  <si>
    <t>$H$14</t>
  </si>
  <si>
    <t>$H$13&lt;=$I$13</t>
  </si>
  <si>
    <t>x3 Equações</t>
  </si>
  <si>
    <t>$H$13</t>
  </si>
  <si>
    <t>$H$12&lt;=$I$12</t>
  </si>
  <si>
    <t>x2 Equações</t>
  </si>
  <si>
    <t>$H$12</t>
  </si>
  <si>
    <t>$H$11&lt;=$I$11</t>
  </si>
  <si>
    <t>x1 Equações</t>
  </si>
  <si>
    <t>Min. Custo(y $) Equações</t>
  </si>
  <si>
    <t>$H$5</t>
  </si>
  <si>
    <t>Célula do Objetivo (Mín.)</t>
  </si>
  <si>
    <t>Iterações: 4 Subproblemas: 10</t>
  </si>
  <si>
    <t>Tempo da Solução: 0,047 Segundos.</t>
  </si>
  <si>
    <t>Relatório Criado: 24/03/2021 19:58:18</t>
  </si>
  <si>
    <t>Planilha: [Motorauto.xlsx]EX5</t>
  </si>
  <si>
    <t>c4</t>
  </si>
  <si>
    <t>c3</t>
  </si>
  <si>
    <t>c2</t>
  </si>
  <si>
    <t>c1</t>
  </si>
  <si>
    <t>restrições</t>
  </si>
  <si>
    <t>Máx Lucro(y)</t>
  </si>
  <si>
    <t>condições</t>
  </si>
  <si>
    <t>valores</t>
  </si>
  <si>
    <t>variaveis</t>
  </si>
  <si>
    <t>$B$2:$D$2=Número Inteiro</t>
  </si>
  <si>
    <t>c4 equacoes</t>
  </si>
  <si>
    <t>c3 equacoes</t>
  </si>
  <si>
    <t>c2 equacoes</t>
  </si>
  <si>
    <t>$E$6=$F$6</t>
  </si>
  <si>
    <t>c1 equacoes</t>
  </si>
  <si>
    <t>valores x3</t>
  </si>
  <si>
    <t>valores x2</t>
  </si>
  <si>
    <t>valores x1</t>
  </si>
  <si>
    <t>Máx Lucro(y) equacoes</t>
  </si>
  <si>
    <t>Iterações: 2 Subproblemas: 6</t>
  </si>
  <si>
    <t>Relatório Criado: 24/03/2021 20:25:35</t>
  </si>
  <si>
    <t>Planilha: [exLista2 (1).xlsx]Ex2(Metodo2)</t>
  </si>
  <si>
    <t>equações</t>
  </si>
  <si>
    <t>c5</t>
  </si>
  <si>
    <t>Min. Custo</t>
  </si>
  <si>
    <t>condicoes</t>
  </si>
  <si>
    <t>variáveis</t>
  </si>
  <si>
    <t>c5 equações</t>
  </si>
  <si>
    <t>c4 equações</t>
  </si>
  <si>
    <t>c3 equações</t>
  </si>
  <si>
    <t>c2 equações</t>
  </si>
  <si>
    <t>c1 equações</t>
  </si>
  <si>
    <t>Relatório Criado: 24/03/2021 20:33:01</t>
  </si>
  <si>
    <t>Planilha: [exLista2 (1).xlsx]Ex6</t>
  </si>
  <si>
    <t>x1 &gt;=</t>
  </si>
  <si>
    <t>fiação</t>
  </si>
  <si>
    <t>tinturaria</t>
  </si>
  <si>
    <t>Disponibilidade</t>
  </si>
  <si>
    <t>Lucro total</t>
  </si>
  <si>
    <t>fiação Lucro total</t>
  </si>
  <si>
    <t>tinturaria Lucro total</t>
  </si>
  <si>
    <t>$D$4</t>
  </si>
  <si>
    <t>Relatório Criado: 24/03/2021 20:47:36</t>
  </si>
  <si>
    <t>Planilha: [exercicios_389 (1).xlsx]EX8</t>
  </si>
  <si>
    <t>Planilha: [Lista02.xlsx]EX10</t>
  </si>
  <si>
    <t xml:space="preserve">Valores </t>
  </si>
  <si>
    <t>Valores  x1</t>
  </si>
  <si>
    <t>Valores  x2</t>
  </si>
  <si>
    <t>Valores  x3</t>
  </si>
  <si>
    <t>Valores  x4</t>
  </si>
  <si>
    <t>Valores  x5</t>
  </si>
  <si>
    <t>Valores  x6</t>
  </si>
  <si>
    <t>Valores  x7</t>
  </si>
  <si>
    <t>Valores  x8</t>
  </si>
  <si>
    <t>Valores  x9</t>
  </si>
  <si>
    <t>Valores  x10</t>
  </si>
  <si>
    <t>Valores  x11</t>
  </si>
  <si>
    <t>Valores  x12</t>
  </si>
  <si>
    <t>Valores  x13</t>
  </si>
  <si>
    <t>Valores  x14</t>
  </si>
  <si>
    <t>Valores  x15</t>
  </si>
  <si>
    <t>Total</t>
  </si>
  <si>
    <t>Relatório Criado: 07/04/2021 19:15:24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</si>
</sst>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Fill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/>
    <xf numFmtId="0" fontId="1" fillId="0" borderId="1" xfId="0" applyFont="1" applyFill="1" applyBorder="1" applyAlignment="1">
      <alignment horizontal="center" vertical="center"/>
    </xf>
    <xf numFmtId="0" fontId="1" fillId="0" borderId="10" xfId="0" applyFont="1" applyFill="1" applyBorder="1"/>
    <xf numFmtId="0" fontId="1" fillId="0" borderId="12" xfId="0" applyFont="1" applyFill="1" applyBorder="1"/>
    <xf numFmtId="0" fontId="1" fillId="0" borderId="11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10" xfId="0" applyFont="1" applyFill="1" applyBorder="1" applyAlignment="1"/>
    <xf numFmtId="0" fontId="1" fillId="0" borderId="12" xfId="0" applyFont="1" applyFill="1" applyBorder="1" applyAlignment="1"/>
    <xf numFmtId="0" fontId="1" fillId="0" borderId="1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4" fillId="0" borderId="0" xfId="0" applyFont="1" applyFill="1"/>
    <xf numFmtId="0" fontId="3" fillId="0" borderId="0" xfId="0" applyFont="1" applyFill="1"/>
    <xf numFmtId="3" fontId="1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4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/>
    <xf numFmtId="0" fontId="6" fillId="0" borderId="0" xfId="0" applyFont="1"/>
    <xf numFmtId="0" fontId="0" fillId="0" borderId="15" xfId="0" applyFill="1" applyBorder="1" applyAlignment="1"/>
    <xf numFmtId="0" fontId="0" fillId="0" borderId="16" xfId="0" applyFill="1" applyBorder="1" applyAlignment="1"/>
    <xf numFmtId="0" fontId="0" fillId="0" borderId="16" xfId="0" applyNumberFormat="1" applyFill="1" applyBorder="1" applyAlignment="1"/>
    <xf numFmtId="0" fontId="0" fillId="0" borderId="15" xfId="0" applyNumberFormat="1" applyFill="1" applyBorder="1" applyAlignment="1"/>
    <xf numFmtId="0" fontId="0" fillId="0" borderId="0" xfId="0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0" fillId="0" borderId="16" xfId="0" applyBorder="1"/>
    <xf numFmtId="0" fontId="0" fillId="0" borderId="15" xfId="0" applyBorder="1"/>
    <xf numFmtId="0" fontId="9" fillId="0" borderId="17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0" fillId="0" borderId="0" xfId="0" quotePrefix="1"/>
    <xf numFmtId="0" fontId="0" fillId="0" borderId="0" xfId="0" applyFill="1"/>
    <xf numFmtId="0" fontId="12" fillId="0" borderId="0" xfId="0" applyFont="1"/>
    <xf numFmtId="0" fontId="0" fillId="0" borderId="0" xfId="0" applyAlignment="1">
      <alignment horizontal="center"/>
    </xf>
    <xf numFmtId="0" fontId="1" fillId="0" borderId="12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/>
    </xf>
    <xf numFmtId="0" fontId="13" fillId="0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AABCC-CF58-4C4E-B14C-B7C2D7F3ED26}">
  <dimension ref="A2:E7"/>
  <sheetViews>
    <sheetView workbookViewId="0">
      <selection activeCell="D5" sqref="D5"/>
    </sheetView>
  </sheetViews>
  <sheetFormatPr defaultRowHeight="14.4" x14ac:dyDescent="0.3"/>
  <cols>
    <col min="1" max="1" width="16.5546875" customWidth="1"/>
  </cols>
  <sheetData>
    <row r="2" spans="1:5" x14ac:dyDescent="0.3">
      <c r="A2" t="s">
        <v>0</v>
      </c>
      <c r="B2" t="s">
        <v>59</v>
      </c>
      <c r="C2" t="s">
        <v>60</v>
      </c>
    </row>
    <row r="3" spans="1:5" x14ac:dyDescent="0.3">
      <c r="A3" t="s">
        <v>95</v>
      </c>
      <c r="B3">
        <v>0</v>
      </c>
      <c r="C3">
        <v>30</v>
      </c>
    </row>
    <row r="4" spans="1:5" x14ac:dyDescent="0.3">
      <c r="D4" t="s">
        <v>304</v>
      </c>
    </row>
    <row r="5" spans="1:5" x14ac:dyDescent="0.3">
      <c r="A5" t="s">
        <v>301</v>
      </c>
      <c r="B5">
        <v>30</v>
      </c>
      <c r="C5">
        <v>40</v>
      </c>
      <c r="D5">
        <f>SUMPRODUCT(B3:C3,B5:C5)</f>
        <v>1200</v>
      </c>
      <c r="E5" t="s">
        <v>19</v>
      </c>
    </row>
    <row r="6" spans="1:5" x14ac:dyDescent="0.3">
      <c r="A6" t="s">
        <v>302</v>
      </c>
      <c r="B6">
        <v>6</v>
      </c>
      <c r="C6">
        <v>4</v>
      </c>
      <c r="D6">
        <f>SUMPRODUCT(B3:C3,B6:C6)</f>
        <v>120</v>
      </c>
      <c r="E6">
        <v>120</v>
      </c>
    </row>
    <row r="7" spans="1:5" x14ac:dyDescent="0.3">
      <c r="A7" t="s">
        <v>303</v>
      </c>
      <c r="B7">
        <v>3</v>
      </c>
      <c r="C7">
        <v>1</v>
      </c>
      <c r="D7">
        <f>SUMPRODUCT(B3:C3,B7:C7)</f>
        <v>30</v>
      </c>
      <c r="E7">
        <v>180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BB8CA-F06A-46CE-8EB2-CE0F0A0B76F6}">
  <dimension ref="A1:G42"/>
  <sheetViews>
    <sheetView showGridLines="0" topLeftCell="A12" zoomScaleNormal="100" workbookViewId="0">
      <selection activeCell="J25" sqref="J25"/>
    </sheetView>
  </sheetViews>
  <sheetFormatPr defaultRowHeight="14.4" x14ac:dyDescent="0.3"/>
  <cols>
    <col min="1" max="1" width="2.21875" customWidth="1"/>
    <col min="2" max="2" width="23.77734375" bestFit="1" customWidth="1"/>
    <col min="3" max="3" width="22.109375" bestFit="1" customWidth="1"/>
    <col min="4" max="4" width="13.44140625" bestFit="1" customWidth="1"/>
    <col min="5" max="5" width="12.6640625" bestFit="1" customWidth="1"/>
    <col min="6" max="6" width="13.77734375" bestFit="1" customWidth="1"/>
    <col min="7" max="7" width="16.44140625" bestFit="1" customWidth="1"/>
  </cols>
  <sheetData>
    <row r="1" spans="1:5" x14ac:dyDescent="0.3">
      <c r="A1" s="27" t="s">
        <v>166</v>
      </c>
    </row>
    <row r="2" spans="1:5" x14ac:dyDescent="0.3">
      <c r="A2" s="27" t="s">
        <v>404</v>
      </c>
    </row>
    <row r="3" spans="1:5" x14ac:dyDescent="0.3">
      <c r="A3" s="27" t="s">
        <v>403</v>
      </c>
    </row>
    <row r="4" spans="1:5" x14ac:dyDescent="0.3">
      <c r="A4" s="27" t="s">
        <v>196</v>
      </c>
    </row>
    <row r="5" spans="1:5" x14ac:dyDescent="0.3">
      <c r="A5" s="27" t="s">
        <v>168</v>
      </c>
    </row>
    <row r="6" spans="1:5" x14ac:dyDescent="0.3">
      <c r="A6" s="27"/>
      <c r="B6" t="s">
        <v>197</v>
      </c>
    </row>
    <row r="7" spans="1:5" x14ac:dyDescent="0.3">
      <c r="A7" s="27"/>
      <c r="B7" t="s">
        <v>402</v>
      </c>
    </row>
    <row r="8" spans="1:5" x14ac:dyDescent="0.3">
      <c r="A8" s="27"/>
      <c r="B8" t="s">
        <v>401</v>
      </c>
    </row>
    <row r="9" spans="1:5" x14ac:dyDescent="0.3">
      <c r="A9" s="27" t="s">
        <v>169</v>
      </c>
    </row>
    <row r="10" spans="1:5" x14ac:dyDescent="0.3">
      <c r="B10" t="s">
        <v>170</v>
      </c>
    </row>
    <row r="11" spans="1:5" x14ac:dyDescent="0.3">
      <c r="B11" t="s">
        <v>200</v>
      </c>
    </row>
    <row r="14" spans="1:5" ht="15" thickBot="1" x14ac:dyDescent="0.35">
      <c r="A14" t="s">
        <v>400</v>
      </c>
    </row>
    <row r="15" spans="1:5" ht="15" thickBot="1" x14ac:dyDescent="0.35">
      <c r="B15" s="42" t="s">
        <v>9</v>
      </c>
      <c r="C15" s="42" t="s">
        <v>10</v>
      </c>
      <c r="D15" s="42" t="s">
        <v>133</v>
      </c>
      <c r="E15" s="42" t="s">
        <v>134</v>
      </c>
    </row>
    <row r="16" spans="1:5" ht="15" thickBot="1" x14ac:dyDescent="0.35">
      <c r="B16" s="39" t="s">
        <v>399</v>
      </c>
      <c r="C16" s="39" t="s">
        <v>398</v>
      </c>
      <c r="D16" s="39">
        <v>510</v>
      </c>
      <c r="E16" s="39">
        <v>510</v>
      </c>
    </row>
    <row r="19" spans="1:7" ht="15" thickBot="1" x14ac:dyDescent="0.35">
      <c r="A19" t="s">
        <v>8</v>
      </c>
    </row>
    <row r="20" spans="1:7" ht="15" thickBot="1" x14ac:dyDescent="0.35">
      <c r="B20" s="42" t="s">
        <v>9</v>
      </c>
      <c r="C20" s="42" t="s">
        <v>10</v>
      </c>
      <c r="D20" s="42" t="s">
        <v>133</v>
      </c>
      <c r="E20" s="42" t="s">
        <v>134</v>
      </c>
      <c r="F20" s="42" t="s">
        <v>171</v>
      </c>
    </row>
    <row r="21" spans="1:7" x14ac:dyDescent="0.3">
      <c r="B21" s="40" t="s">
        <v>77</v>
      </c>
      <c r="C21" s="40" t="s">
        <v>108</v>
      </c>
      <c r="D21" s="40">
        <v>0</v>
      </c>
      <c r="E21" s="40">
        <v>0</v>
      </c>
      <c r="F21" s="40" t="s">
        <v>171</v>
      </c>
    </row>
    <row r="22" spans="1:7" x14ac:dyDescent="0.3">
      <c r="B22" s="40" t="s">
        <v>79</v>
      </c>
      <c r="C22" s="40" t="s">
        <v>109</v>
      </c>
      <c r="D22" s="40">
        <v>1</v>
      </c>
      <c r="E22" s="40">
        <v>1</v>
      </c>
      <c r="F22" s="40" t="s">
        <v>171</v>
      </c>
    </row>
    <row r="23" spans="1:7" x14ac:dyDescent="0.3">
      <c r="B23" s="40" t="s">
        <v>81</v>
      </c>
      <c r="C23" s="40" t="s">
        <v>138</v>
      </c>
      <c r="D23" s="40">
        <v>4</v>
      </c>
      <c r="E23" s="40">
        <v>4</v>
      </c>
      <c r="F23" s="40" t="s">
        <v>171</v>
      </c>
    </row>
    <row r="24" spans="1:7" x14ac:dyDescent="0.3">
      <c r="B24" s="40" t="s">
        <v>83</v>
      </c>
      <c r="C24" s="40" t="s">
        <v>139</v>
      </c>
      <c r="D24" s="40">
        <v>1</v>
      </c>
      <c r="E24" s="40">
        <v>1</v>
      </c>
      <c r="F24" s="40" t="s">
        <v>171</v>
      </c>
    </row>
    <row r="25" spans="1:7" x14ac:dyDescent="0.3">
      <c r="B25" s="40" t="s">
        <v>140</v>
      </c>
      <c r="C25" s="40" t="s">
        <v>141</v>
      </c>
      <c r="D25" s="40">
        <v>0</v>
      </c>
      <c r="E25" s="40">
        <v>0</v>
      </c>
      <c r="F25" s="40" t="s">
        <v>171</v>
      </c>
    </row>
    <row r="26" spans="1:7" ht="15" thickBot="1" x14ac:dyDescent="0.35">
      <c r="B26" s="39" t="s">
        <v>142</v>
      </c>
      <c r="C26" s="39" t="s">
        <v>143</v>
      </c>
      <c r="D26" s="39">
        <v>4</v>
      </c>
      <c r="E26" s="39">
        <v>4</v>
      </c>
      <c r="F26" s="39" t="s">
        <v>171</v>
      </c>
    </row>
    <row r="29" spans="1:7" ht="15" thickBot="1" x14ac:dyDescent="0.35">
      <c r="A29" t="s">
        <v>19</v>
      </c>
    </row>
    <row r="30" spans="1:7" ht="15" thickBot="1" x14ac:dyDescent="0.35">
      <c r="B30" s="42" t="s">
        <v>9</v>
      </c>
      <c r="C30" s="42" t="s">
        <v>10</v>
      </c>
      <c r="D30" s="42" t="s">
        <v>135</v>
      </c>
      <c r="E30" s="42" t="s">
        <v>136</v>
      </c>
      <c r="F30" s="42" t="s">
        <v>172</v>
      </c>
      <c r="G30" s="42" t="s">
        <v>173</v>
      </c>
    </row>
    <row r="31" spans="1:7" x14ac:dyDescent="0.3">
      <c r="B31" s="40" t="s">
        <v>37</v>
      </c>
      <c r="C31" s="40" t="s">
        <v>397</v>
      </c>
      <c r="D31" s="40">
        <v>0</v>
      </c>
      <c r="E31" s="40" t="s">
        <v>396</v>
      </c>
      <c r="F31" s="40" t="s">
        <v>286</v>
      </c>
      <c r="G31" s="40">
        <v>4</v>
      </c>
    </row>
    <row r="32" spans="1:7" x14ac:dyDescent="0.3">
      <c r="B32" s="40" t="s">
        <v>395</v>
      </c>
      <c r="C32" s="40" t="s">
        <v>394</v>
      </c>
      <c r="D32" s="40">
        <v>1</v>
      </c>
      <c r="E32" s="40" t="s">
        <v>393</v>
      </c>
      <c r="F32" s="40" t="s">
        <v>286</v>
      </c>
      <c r="G32" s="40">
        <v>3</v>
      </c>
    </row>
    <row r="33" spans="2:7" x14ac:dyDescent="0.3">
      <c r="B33" s="40" t="s">
        <v>392</v>
      </c>
      <c r="C33" s="40" t="s">
        <v>391</v>
      </c>
      <c r="D33" s="40">
        <v>4</v>
      </c>
      <c r="E33" s="40" t="s">
        <v>390</v>
      </c>
      <c r="F33" s="40" t="s">
        <v>174</v>
      </c>
      <c r="G33" s="40">
        <v>0</v>
      </c>
    </row>
    <row r="34" spans="2:7" x14ac:dyDescent="0.3">
      <c r="B34" s="40" t="s">
        <v>389</v>
      </c>
      <c r="C34" s="40" t="s">
        <v>388</v>
      </c>
      <c r="D34" s="40">
        <v>1</v>
      </c>
      <c r="E34" s="40" t="s">
        <v>387</v>
      </c>
      <c r="F34" s="40" t="s">
        <v>286</v>
      </c>
      <c r="G34" s="40">
        <v>1</v>
      </c>
    </row>
    <row r="35" spans="2:7" x14ac:dyDescent="0.3">
      <c r="B35" s="40" t="s">
        <v>386</v>
      </c>
      <c r="C35" s="40" t="s">
        <v>385</v>
      </c>
      <c r="D35" s="40">
        <v>0</v>
      </c>
      <c r="E35" s="40" t="s">
        <v>384</v>
      </c>
      <c r="F35" s="40" t="s">
        <v>286</v>
      </c>
      <c r="G35" s="40">
        <v>4</v>
      </c>
    </row>
    <row r="36" spans="2:7" x14ac:dyDescent="0.3">
      <c r="B36" s="40" t="s">
        <v>383</v>
      </c>
      <c r="C36" s="40" t="s">
        <v>382</v>
      </c>
      <c r="D36" s="40">
        <v>4</v>
      </c>
      <c r="E36" s="40" t="s">
        <v>381</v>
      </c>
      <c r="F36" s="40" t="s">
        <v>174</v>
      </c>
      <c r="G36" s="40">
        <v>0</v>
      </c>
    </row>
    <row r="37" spans="2:7" x14ac:dyDescent="0.3">
      <c r="B37" s="40" t="s">
        <v>39</v>
      </c>
      <c r="C37" s="40" t="s">
        <v>380</v>
      </c>
      <c r="D37" s="40">
        <v>7.0500000000000007</v>
      </c>
      <c r="E37" s="40" t="s">
        <v>379</v>
      </c>
      <c r="F37" s="40" t="s">
        <v>286</v>
      </c>
      <c r="G37" s="40">
        <v>5.0000000000000711E-2</v>
      </c>
    </row>
    <row r="38" spans="2:7" x14ac:dyDescent="0.3">
      <c r="B38" s="40" t="s">
        <v>41</v>
      </c>
      <c r="C38" s="40" t="s">
        <v>378</v>
      </c>
      <c r="D38" s="40">
        <v>553</v>
      </c>
      <c r="E38" s="40" t="s">
        <v>377</v>
      </c>
      <c r="F38" s="40" t="s">
        <v>286</v>
      </c>
      <c r="G38" s="40">
        <v>227</v>
      </c>
    </row>
    <row r="39" spans="2:7" x14ac:dyDescent="0.3">
      <c r="B39" s="40" t="s">
        <v>43</v>
      </c>
      <c r="C39" s="40" t="s">
        <v>376</v>
      </c>
      <c r="D39" s="40">
        <v>20280</v>
      </c>
      <c r="E39" s="40" t="s">
        <v>375</v>
      </c>
      <c r="F39" s="40" t="s">
        <v>286</v>
      </c>
      <c r="G39" s="40">
        <v>2779</v>
      </c>
    </row>
    <row r="40" spans="2:7" x14ac:dyDescent="0.3">
      <c r="B40" s="40" t="s">
        <v>45</v>
      </c>
      <c r="C40" s="40" t="s">
        <v>374</v>
      </c>
      <c r="D40" s="40">
        <v>274</v>
      </c>
      <c r="E40" s="40" t="s">
        <v>373</v>
      </c>
      <c r="F40" s="40" t="s">
        <v>286</v>
      </c>
      <c r="G40" s="40">
        <v>28</v>
      </c>
    </row>
    <row r="41" spans="2:7" x14ac:dyDescent="0.3">
      <c r="B41" s="40" t="s">
        <v>35</v>
      </c>
      <c r="C41" s="40" t="s">
        <v>372</v>
      </c>
      <c r="D41" s="40">
        <v>6.1</v>
      </c>
      <c r="E41" s="40" t="s">
        <v>371</v>
      </c>
      <c r="F41" s="40" t="s">
        <v>286</v>
      </c>
      <c r="G41" s="40">
        <v>9.9999999999999645E-2</v>
      </c>
    </row>
    <row r="42" spans="2:7" ht="15" thickBot="1" x14ac:dyDescent="0.35">
      <c r="B42" s="39" t="s">
        <v>370</v>
      </c>
      <c r="C42" s="39"/>
      <c r="D42" s="39"/>
      <c r="E42" s="39"/>
      <c r="F42" s="39"/>
      <c r="G42" s="39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09369-D488-436A-8987-46D05C7873DC}">
  <dimension ref="A1:F10"/>
  <sheetViews>
    <sheetView workbookViewId="0">
      <selection activeCell="F7" sqref="F7"/>
    </sheetView>
  </sheetViews>
  <sheetFormatPr defaultRowHeight="14.4" x14ac:dyDescent="0.3"/>
  <cols>
    <col min="1" max="1" width="10.44140625" bestFit="1" customWidth="1"/>
    <col min="5" max="5" width="9.44140625" bestFit="1" customWidth="1"/>
    <col min="6" max="6" width="11" bestFit="1" customWidth="1"/>
  </cols>
  <sheetData>
    <row r="1" spans="1:6" x14ac:dyDescent="0.3">
      <c r="A1" t="s">
        <v>431</v>
      </c>
      <c r="B1" t="s">
        <v>59</v>
      </c>
      <c r="C1" t="s">
        <v>60</v>
      </c>
      <c r="D1" t="s">
        <v>61</v>
      </c>
    </row>
    <row r="2" spans="1:6" x14ac:dyDescent="0.3">
      <c r="A2" t="s">
        <v>412</v>
      </c>
      <c r="B2">
        <v>1</v>
      </c>
      <c r="C2">
        <v>1</v>
      </c>
      <c r="D2">
        <v>1</v>
      </c>
    </row>
    <row r="4" spans="1:6" x14ac:dyDescent="0.3">
      <c r="A4" t="s">
        <v>430</v>
      </c>
      <c r="E4" t="s">
        <v>427</v>
      </c>
    </row>
    <row r="5" spans="1:6" x14ac:dyDescent="0.3">
      <c r="A5" t="s">
        <v>429</v>
      </c>
      <c r="B5">
        <v>25</v>
      </c>
      <c r="C5">
        <v>41</v>
      </c>
      <c r="D5">
        <v>39</v>
      </c>
      <c r="E5">
        <f t="shared" ref="E5:E10" si="0">SUMPRODUCT($B$2:$D$2,B5:D5)</f>
        <v>105</v>
      </c>
      <c r="F5" t="s">
        <v>409</v>
      </c>
    </row>
    <row r="6" spans="1:6" x14ac:dyDescent="0.3">
      <c r="A6" t="s">
        <v>408</v>
      </c>
      <c r="B6">
        <v>0.22</v>
      </c>
      <c r="C6">
        <v>0.52</v>
      </c>
      <c r="D6">
        <v>0.42</v>
      </c>
      <c r="E6">
        <f t="shared" si="0"/>
        <v>1.1599999999999999</v>
      </c>
      <c r="F6">
        <f>0.22*(B2+C2+D2)</f>
        <v>0.66</v>
      </c>
    </row>
    <row r="7" spans="1:6" x14ac:dyDescent="0.3">
      <c r="A7" t="s">
        <v>407</v>
      </c>
      <c r="B7">
        <v>0.02</v>
      </c>
      <c r="C7">
        <v>0.02</v>
      </c>
      <c r="D7">
        <v>0.1</v>
      </c>
      <c r="E7">
        <f t="shared" si="0"/>
        <v>0.14000000000000001</v>
      </c>
      <c r="F7">
        <f>0.036*(B2+C2+D2)</f>
        <v>0.10799999999999998</v>
      </c>
    </row>
    <row r="8" spans="1:6" x14ac:dyDescent="0.3">
      <c r="A8" t="s">
        <v>406</v>
      </c>
      <c r="B8">
        <v>1</v>
      </c>
      <c r="C8">
        <v>0</v>
      </c>
      <c r="D8">
        <v>0</v>
      </c>
      <c r="E8">
        <f t="shared" si="0"/>
        <v>1</v>
      </c>
      <c r="F8">
        <v>1</v>
      </c>
    </row>
    <row r="9" spans="1:6" x14ac:dyDescent="0.3">
      <c r="A9" t="s">
        <v>405</v>
      </c>
      <c r="B9">
        <v>0</v>
      </c>
      <c r="C9">
        <v>1</v>
      </c>
      <c r="D9">
        <v>0</v>
      </c>
      <c r="E9">
        <f t="shared" si="0"/>
        <v>1</v>
      </c>
      <c r="F9">
        <v>1</v>
      </c>
    </row>
    <row r="10" spans="1:6" x14ac:dyDescent="0.3">
      <c r="A10" t="s">
        <v>428</v>
      </c>
      <c r="B10">
        <v>0</v>
      </c>
      <c r="C10">
        <v>0</v>
      </c>
      <c r="D10">
        <v>1</v>
      </c>
      <c r="E10">
        <f t="shared" si="0"/>
        <v>1</v>
      </c>
      <c r="F10">
        <v>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AF572-E599-4349-8283-8C357C69D5B9}">
  <dimension ref="A1:H20"/>
  <sheetViews>
    <sheetView showGridLines="0" topLeftCell="A4" workbookViewId="0">
      <selection activeCell="H20" sqref="H20"/>
    </sheetView>
  </sheetViews>
  <sheetFormatPr defaultRowHeight="14.4" x14ac:dyDescent="0.3"/>
  <cols>
    <col min="1" max="1" width="2.33203125" customWidth="1"/>
    <col min="2" max="2" width="6.109375" bestFit="1" customWidth="1"/>
    <col min="3" max="3" width="11.109375" bestFit="1" customWidth="1"/>
    <col min="4" max="4" width="5.44140625" bestFit="1" customWidth="1"/>
    <col min="5" max="5" width="8.77734375" bestFit="1" customWidth="1"/>
    <col min="6" max="6" width="10.5546875" bestFit="1" customWidth="1"/>
    <col min="7" max="7" width="9.44140625" bestFit="1" customWidth="1"/>
    <col min="8" max="8" width="9.21875" bestFit="1" customWidth="1"/>
  </cols>
  <sheetData>
    <row r="1" spans="1:8" x14ac:dyDescent="0.3">
      <c r="A1" s="27" t="s">
        <v>75</v>
      </c>
    </row>
    <row r="2" spans="1:8" x14ac:dyDescent="0.3">
      <c r="A2" s="27" t="s">
        <v>438</v>
      </c>
    </row>
    <row r="3" spans="1:8" x14ac:dyDescent="0.3">
      <c r="A3" s="27" t="s">
        <v>437</v>
      </c>
    </row>
    <row r="6" spans="1:8" ht="15" thickBot="1" x14ac:dyDescent="0.35">
      <c r="A6" t="s">
        <v>8</v>
      </c>
    </row>
    <row r="7" spans="1:8" x14ac:dyDescent="0.3">
      <c r="B7" s="45"/>
      <c r="C7" s="45"/>
      <c r="D7" s="45" t="s">
        <v>11</v>
      </c>
      <c r="E7" s="45" t="s">
        <v>12</v>
      </c>
      <c r="F7" s="45" t="s">
        <v>14</v>
      </c>
      <c r="G7" s="45" t="s">
        <v>16</v>
      </c>
      <c r="H7" s="45" t="s">
        <v>16</v>
      </c>
    </row>
    <row r="8" spans="1:8" ht="15" thickBot="1" x14ac:dyDescent="0.35">
      <c r="B8" s="44" t="s">
        <v>9</v>
      </c>
      <c r="C8" s="44" t="s">
        <v>10</v>
      </c>
      <c r="D8" s="44" t="s">
        <v>1</v>
      </c>
      <c r="E8" s="44" t="s">
        <v>13</v>
      </c>
      <c r="F8" s="44" t="s">
        <v>15</v>
      </c>
      <c r="G8" s="44" t="s">
        <v>17</v>
      </c>
      <c r="H8" s="44" t="s">
        <v>18</v>
      </c>
    </row>
    <row r="9" spans="1:8" x14ac:dyDescent="0.3">
      <c r="B9" s="40" t="s">
        <v>23</v>
      </c>
      <c r="C9" s="40" t="s">
        <v>422</v>
      </c>
      <c r="D9" s="40">
        <v>1</v>
      </c>
      <c r="E9" s="40">
        <v>0</v>
      </c>
      <c r="F9" s="40">
        <v>25</v>
      </c>
      <c r="G9" s="40">
        <v>1E+30</v>
      </c>
      <c r="H9" s="40">
        <v>25</v>
      </c>
    </row>
    <row r="10" spans="1:8" x14ac:dyDescent="0.3">
      <c r="B10" s="40" t="s">
        <v>25</v>
      </c>
      <c r="C10" s="40" t="s">
        <v>421</v>
      </c>
      <c r="D10" s="40">
        <v>1</v>
      </c>
      <c r="E10" s="40">
        <v>0</v>
      </c>
      <c r="F10" s="40">
        <v>41</v>
      </c>
      <c r="G10" s="40">
        <v>1E+30</v>
      </c>
      <c r="H10" s="40">
        <v>40.999999999999993</v>
      </c>
    </row>
    <row r="11" spans="1:8" ht="15" thickBot="1" x14ac:dyDescent="0.35">
      <c r="B11" s="39" t="s">
        <v>27</v>
      </c>
      <c r="C11" s="39" t="s">
        <v>420</v>
      </c>
      <c r="D11" s="39">
        <v>1</v>
      </c>
      <c r="E11" s="39">
        <v>0</v>
      </c>
      <c r="F11" s="39">
        <v>39</v>
      </c>
      <c r="G11" s="39">
        <v>1E+30</v>
      </c>
      <c r="H11" s="39">
        <v>39</v>
      </c>
    </row>
    <row r="13" spans="1:8" ht="15" thickBot="1" x14ac:dyDescent="0.35">
      <c r="A13" t="s">
        <v>19</v>
      </c>
    </row>
    <row r="14" spans="1:8" x14ac:dyDescent="0.3">
      <c r="B14" s="45"/>
      <c r="C14" s="45"/>
      <c r="D14" s="45" t="s">
        <v>11</v>
      </c>
      <c r="E14" s="45" t="s">
        <v>20</v>
      </c>
      <c r="F14" s="45" t="s">
        <v>3</v>
      </c>
      <c r="G14" s="45" t="s">
        <v>16</v>
      </c>
      <c r="H14" s="45" t="s">
        <v>16</v>
      </c>
    </row>
    <row r="15" spans="1:8" ht="15" thickBot="1" x14ac:dyDescent="0.35">
      <c r="B15" s="44" t="s">
        <v>9</v>
      </c>
      <c r="C15" s="44" t="s">
        <v>10</v>
      </c>
      <c r="D15" s="44" t="s">
        <v>1</v>
      </c>
      <c r="E15" s="44" t="s">
        <v>21</v>
      </c>
      <c r="F15" s="44" t="s">
        <v>22</v>
      </c>
      <c r="G15" s="44" t="s">
        <v>17</v>
      </c>
      <c r="H15" s="44" t="s">
        <v>18</v>
      </c>
    </row>
    <row r="16" spans="1:8" x14ac:dyDescent="0.3">
      <c r="B16" s="40" t="s">
        <v>327</v>
      </c>
      <c r="C16" s="40" t="s">
        <v>436</v>
      </c>
      <c r="D16" s="40">
        <v>1.1599999999999999</v>
      </c>
      <c r="E16" s="40">
        <v>0</v>
      </c>
      <c r="F16" s="40">
        <v>0</v>
      </c>
      <c r="G16" s="40">
        <v>0.49999999999999989</v>
      </c>
      <c r="H16" s="40">
        <v>1E+30</v>
      </c>
    </row>
    <row r="17" spans="2:8" x14ac:dyDescent="0.3">
      <c r="B17" s="40" t="s">
        <v>191</v>
      </c>
      <c r="C17" s="40" t="s">
        <v>435</v>
      </c>
      <c r="D17" s="40">
        <v>0.14000000000000001</v>
      </c>
      <c r="E17" s="40">
        <v>0</v>
      </c>
      <c r="F17" s="40">
        <v>0</v>
      </c>
      <c r="G17" s="40">
        <v>3.2000000000000042E-2</v>
      </c>
      <c r="H17" s="40">
        <v>1E+30</v>
      </c>
    </row>
    <row r="18" spans="2:8" x14ac:dyDescent="0.3">
      <c r="B18" s="40" t="s">
        <v>192</v>
      </c>
      <c r="C18" s="40" t="s">
        <v>434</v>
      </c>
      <c r="D18" s="40">
        <v>1</v>
      </c>
      <c r="E18" s="40">
        <v>25</v>
      </c>
      <c r="F18" s="40">
        <v>1</v>
      </c>
      <c r="G18" s="40">
        <v>2.0000000000000031</v>
      </c>
      <c r="H18" s="40">
        <v>1</v>
      </c>
    </row>
    <row r="19" spans="2:8" x14ac:dyDescent="0.3">
      <c r="B19" s="40" t="s">
        <v>193</v>
      </c>
      <c r="C19" s="40" t="s">
        <v>433</v>
      </c>
      <c r="D19" s="40">
        <v>1</v>
      </c>
      <c r="E19" s="40">
        <v>40.999999999999993</v>
      </c>
      <c r="F19" s="40">
        <v>1</v>
      </c>
      <c r="G19" s="40">
        <v>2.0000000000000031</v>
      </c>
      <c r="H19" s="40">
        <v>1</v>
      </c>
    </row>
    <row r="20" spans="2:8" ht="15" thickBot="1" x14ac:dyDescent="0.35">
      <c r="B20" s="39" t="s">
        <v>322</v>
      </c>
      <c r="C20" s="39" t="s">
        <v>432</v>
      </c>
      <c r="D20" s="39">
        <v>1</v>
      </c>
      <c r="E20" s="39">
        <v>39</v>
      </c>
      <c r="F20" s="39">
        <v>1</v>
      </c>
      <c r="G20" s="39">
        <v>1E+30</v>
      </c>
      <c r="H20" s="39">
        <v>0.50000000000000044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14869-3179-4E28-A3C1-E23E6852E818}">
  <dimension ref="A2:R13"/>
  <sheetViews>
    <sheetView zoomScale="85" zoomScaleNormal="85" workbookViewId="0">
      <selection activeCell="K34" sqref="K34"/>
    </sheetView>
  </sheetViews>
  <sheetFormatPr defaultRowHeight="14.4" x14ac:dyDescent="0.3"/>
  <cols>
    <col min="1" max="1" width="19.33203125" customWidth="1"/>
  </cols>
  <sheetData>
    <row r="2" spans="1:18" x14ac:dyDescent="0.3">
      <c r="A2" t="s">
        <v>0</v>
      </c>
      <c r="B2" t="s">
        <v>59</v>
      </c>
      <c r="C2" t="s">
        <v>60</v>
      </c>
      <c r="D2" t="s">
        <v>61</v>
      </c>
      <c r="E2" t="s">
        <v>93</v>
      </c>
      <c r="F2" t="s">
        <v>118</v>
      </c>
      <c r="G2" t="s">
        <v>119</v>
      </c>
      <c r="H2" t="s">
        <v>120</v>
      </c>
      <c r="I2" t="s">
        <v>121</v>
      </c>
      <c r="J2" t="s">
        <v>122</v>
      </c>
      <c r="K2" t="s">
        <v>123</v>
      </c>
      <c r="L2" t="s">
        <v>124</v>
      </c>
      <c r="M2" t="s">
        <v>125</v>
      </c>
      <c r="N2" t="s">
        <v>126</v>
      </c>
      <c r="O2" t="s">
        <v>127</v>
      </c>
      <c r="P2" t="s">
        <v>128</v>
      </c>
    </row>
    <row r="3" spans="1:18" x14ac:dyDescent="0.3">
      <c r="A3" t="s">
        <v>95</v>
      </c>
      <c r="B3">
        <v>10</v>
      </c>
      <c r="C3">
        <v>0</v>
      </c>
      <c r="D3">
        <v>30</v>
      </c>
      <c r="E3">
        <v>50</v>
      </c>
      <c r="F3">
        <v>0</v>
      </c>
      <c r="G3">
        <v>0</v>
      </c>
      <c r="H3">
        <v>40</v>
      </c>
      <c r="I3">
        <v>30</v>
      </c>
      <c r="J3">
        <v>0</v>
      </c>
      <c r="K3">
        <v>0</v>
      </c>
      <c r="L3">
        <v>0</v>
      </c>
      <c r="M3">
        <v>90</v>
      </c>
      <c r="N3">
        <v>0</v>
      </c>
      <c r="O3">
        <v>90</v>
      </c>
      <c r="P3">
        <v>0</v>
      </c>
    </row>
    <row r="4" spans="1:18" x14ac:dyDescent="0.3">
      <c r="Q4" t="s">
        <v>4</v>
      </c>
    </row>
    <row r="5" spans="1:18" x14ac:dyDescent="0.3">
      <c r="A5" t="s">
        <v>309</v>
      </c>
      <c r="B5">
        <v>4</v>
      </c>
      <c r="C5">
        <v>6</v>
      </c>
      <c r="D5">
        <v>5</v>
      </c>
      <c r="E5">
        <v>1</v>
      </c>
      <c r="F5">
        <v>4</v>
      </c>
      <c r="G5">
        <v>2</v>
      </c>
      <c r="H5">
        <v>2</v>
      </c>
      <c r="I5">
        <v>3</v>
      </c>
      <c r="J5">
        <v>6</v>
      </c>
      <c r="K5">
        <v>6</v>
      </c>
      <c r="L5">
        <v>5</v>
      </c>
      <c r="M5">
        <v>2</v>
      </c>
      <c r="N5">
        <v>9</v>
      </c>
      <c r="O5">
        <v>7</v>
      </c>
      <c r="P5">
        <v>8</v>
      </c>
      <c r="Q5">
        <f>SUMPRODUCT($B$3:$P$3,$B5:$P5)</f>
        <v>1220</v>
      </c>
      <c r="R5" t="s">
        <v>19</v>
      </c>
    </row>
    <row r="6" spans="1:18" x14ac:dyDescent="0.3">
      <c r="A6" t="s">
        <v>98</v>
      </c>
      <c r="B6">
        <v>1</v>
      </c>
      <c r="C6">
        <v>0</v>
      </c>
      <c r="D6">
        <v>0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  <c r="L6">
        <v>0</v>
      </c>
      <c r="M6">
        <v>0</v>
      </c>
      <c r="N6">
        <v>1</v>
      </c>
      <c r="O6">
        <v>0</v>
      </c>
      <c r="P6">
        <v>0</v>
      </c>
      <c r="Q6">
        <f t="shared" ref="Q6:Q11" si="0">SUMPRODUCT($B$3:$P$3,$B6:$P6)</f>
        <v>100</v>
      </c>
      <c r="R6">
        <v>100</v>
      </c>
    </row>
    <row r="7" spans="1:18" x14ac:dyDescent="0.3">
      <c r="A7" t="s">
        <v>101</v>
      </c>
      <c r="B7">
        <v>0</v>
      </c>
      <c r="C7">
        <v>1</v>
      </c>
      <c r="D7">
        <v>0</v>
      </c>
      <c r="E7">
        <v>0</v>
      </c>
      <c r="F7">
        <v>1</v>
      </c>
      <c r="G7">
        <v>0</v>
      </c>
      <c r="H7">
        <v>0</v>
      </c>
      <c r="I7">
        <v>1</v>
      </c>
      <c r="J7">
        <v>0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f t="shared" si="0"/>
        <v>120</v>
      </c>
      <c r="R7">
        <v>120</v>
      </c>
    </row>
    <row r="8" spans="1:18" x14ac:dyDescent="0.3">
      <c r="A8" t="s">
        <v>102</v>
      </c>
      <c r="B8">
        <v>0</v>
      </c>
      <c r="C8">
        <v>0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1</v>
      </c>
      <c r="N8">
        <v>0</v>
      </c>
      <c r="O8">
        <v>0</v>
      </c>
      <c r="P8">
        <v>1</v>
      </c>
      <c r="Q8">
        <f t="shared" si="0"/>
        <v>120</v>
      </c>
      <c r="R8">
        <v>120</v>
      </c>
    </row>
    <row r="9" spans="1:18" x14ac:dyDescent="0.3">
      <c r="A9" t="s">
        <v>103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f t="shared" si="0"/>
        <v>40</v>
      </c>
      <c r="R9">
        <v>40</v>
      </c>
    </row>
    <row r="10" spans="1:18" x14ac:dyDescent="0.3">
      <c r="A10" t="s">
        <v>99</v>
      </c>
      <c r="B10">
        <v>0</v>
      </c>
      <c r="C10">
        <v>0</v>
      </c>
      <c r="D10">
        <v>0</v>
      </c>
      <c r="E10">
        <v>1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f t="shared" si="0"/>
        <v>50</v>
      </c>
      <c r="R10">
        <v>50</v>
      </c>
    </row>
    <row r="11" spans="1:18" x14ac:dyDescent="0.3">
      <c r="A11" t="s">
        <v>100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f t="shared" si="0"/>
        <v>70</v>
      </c>
      <c r="R11">
        <v>70</v>
      </c>
    </row>
    <row r="12" spans="1:18" x14ac:dyDescent="0.3">
      <c r="A12" t="s">
        <v>104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  <c r="N12">
        <v>0</v>
      </c>
      <c r="O12">
        <v>0</v>
      </c>
      <c r="P12">
        <v>0</v>
      </c>
      <c r="Q12">
        <f>SUMPRODUCT($B$3:$P$3,$B12:$P12)</f>
        <v>90</v>
      </c>
      <c r="R12">
        <v>90</v>
      </c>
    </row>
    <row r="13" spans="1:18" x14ac:dyDescent="0.3">
      <c r="A13" t="s">
        <v>105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  <c r="P13">
        <v>1</v>
      </c>
      <c r="Q13">
        <f>SUMPRODUCT($B$3:$P$3,$B13:$P13)</f>
        <v>90</v>
      </c>
      <c r="R13">
        <v>90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8CF3D-766C-46A3-8AB6-B99B86C83BF8}">
  <dimension ref="A1:H35"/>
  <sheetViews>
    <sheetView showGridLines="0" topLeftCell="A19" zoomScale="130" zoomScaleNormal="130" workbookViewId="0">
      <selection activeCell="L29" sqref="L29"/>
    </sheetView>
  </sheetViews>
  <sheetFormatPr defaultRowHeight="14.4" x14ac:dyDescent="0.3"/>
  <cols>
    <col min="1" max="1" width="2.33203125" customWidth="1"/>
    <col min="2" max="2" width="6.33203125" bestFit="1" customWidth="1"/>
    <col min="3" max="3" width="11.33203125" bestFit="1" customWidth="1"/>
    <col min="4" max="4" width="5.44140625" bestFit="1" customWidth="1"/>
    <col min="5" max="5" width="8.77734375" bestFit="1" customWidth="1"/>
    <col min="6" max="6" width="10.5546875" bestFit="1" customWidth="1"/>
    <col min="7" max="7" width="9.44140625" bestFit="1" customWidth="1"/>
    <col min="8" max="8" width="9.21875" bestFit="1" customWidth="1"/>
  </cols>
  <sheetData>
    <row r="1" spans="1:8" x14ac:dyDescent="0.3">
      <c r="A1" s="27" t="s">
        <v>75</v>
      </c>
    </row>
    <row r="2" spans="1:8" x14ac:dyDescent="0.3">
      <c r="A2" s="27" t="s">
        <v>310</v>
      </c>
    </row>
    <row r="3" spans="1:8" x14ac:dyDescent="0.3">
      <c r="A3" s="27" t="s">
        <v>311</v>
      </c>
    </row>
    <row r="6" spans="1:8" ht="15" thickBot="1" x14ac:dyDescent="0.35">
      <c r="A6" t="s">
        <v>8</v>
      </c>
    </row>
    <row r="7" spans="1:8" x14ac:dyDescent="0.3">
      <c r="B7" s="37"/>
      <c r="C7" s="37"/>
      <c r="D7" s="37" t="s">
        <v>11</v>
      </c>
      <c r="E7" s="37" t="s">
        <v>12</v>
      </c>
      <c r="F7" s="37" t="s">
        <v>14</v>
      </c>
      <c r="G7" s="37" t="s">
        <v>16</v>
      </c>
      <c r="H7" s="37" t="s">
        <v>16</v>
      </c>
    </row>
    <row r="8" spans="1:8" ht="15" thickBot="1" x14ac:dyDescent="0.35">
      <c r="B8" s="38" t="s">
        <v>9</v>
      </c>
      <c r="C8" s="38" t="s">
        <v>10</v>
      </c>
      <c r="D8" s="38" t="s">
        <v>1</v>
      </c>
      <c r="E8" s="38" t="s">
        <v>13</v>
      </c>
      <c r="F8" s="38" t="s">
        <v>15</v>
      </c>
      <c r="G8" s="38" t="s">
        <v>17</v>
      </c>
      <c r="H8" s="38" t="s">
        <v>18</v>
      </c>
    </row>
    <row r="9" spans="1:8" x14ac:dyDescent="0.3">
      <c r="B9" s="28" t="s">
        <v>77</v>
      </c>
      <c r="C9" s="28" t="s">
        <v>108</v>
      </c>
      <c r="D9" s="28">
        <v>10</v>
      </c>
      <c r="E9" s="28">
        <v>0</v>
      </c>
      <c r="F9" s="28">
        <v>4</v>
      </c>
      <c r="G9" s="28">
        <v>1</v>
      </c>
      <c r="H9" s="28">
        <v>0</v>
      </c>
    </row>
    <row r="10" spans="1:8" x14ac:dyDescent="0.3">
      <c r="B10" s="28" t="s">
        <v>79</v>
      </c>
      <c r="C10" s="28" t="s">
        <v>109</v>
      </c>
      <c r="D10" s="28">
        <v>0</v>
      </c>
      <c r="E10" s="28">
        <v>1</v>
      </c>
      <c r="F10" s="28">
        <v>6</v>
      </c>
      <c r="G10" s="28">
        <v>1E+30</v>
      </c>
      <c r="H10" s="28">
        <v>1</v>
      </c>
    </row>
    <row r="11" spans="1:8" x14ac:dyDescent="0.3">
      <c r="B11" s="28" t="s">
        <v>81</v>
      </c>
      <c r="C11" s="28" t="s">
        <v>138</v>
      </c>
      <c r="D11" s="28">
        <v>30</v>
      </c>
      <c r="E11" s="28">
        <v>0</v>
      </c>
      <c r="F11" s="28">
        <v>5</v>
      </c>
      <c r="G11" s="28">
        <v>0</v>
      </c>
      <c r="H11" s="28">
        <v>3</v>
      </c>
    </row>
    <row r="12" spans="1:8" x14ac:dyDescent="0.3">
      <c r="B12" s="28" t="s">
        <v>83</v>
      </c>
      <c r="C12" s="28" t="s">
        <v>139</v>
      </c>
      <c r="D12" s="28">
        <v>50</v>
      </c>
      <c r="E12" s="28">
        <v>0</v>
      </c>
      <c r="F12" s="28">
        <v>1</v>
      </c>
      <c r="G12" s="28">
        <v>0</v>
      </c>
      <c r="H12" s="28">
        <v>1E+30</v>
      </c>
    </row>
    <row r="13" spans="1:8" x14ac:dyDescent="0.3">
      <c r="B13" s="28" t="s">
        <v>140</v>
      </c>
      <c r="C13" s="28" t="s">
        <v>141</v>
      </c>
      <c r="D13" s="28">
        <v>0</v>
      </c>
      <c r="E13" s="28">
        <v>2</v>
      </c>
      <c r="F13" s="28">
        <v>4</v>
      </c>
      <c r="G13" s="28">
        <v>1E+30</v>
      </c>
      <c r="H13" s="28">
        <v>2</v>
      </c>
    </row>
    <row r="14" spans="1:8" x14ac:dyDescent="0.3">
      <c r="B14" s="28" t="s">
        <v>142</v>
      </c>
      <c r="C14" s="28" t="s">
        <v>143</v>
      </c>
      <c r="D14" s="28">
        <v>0</v>
      </c>
      <c r="E14" s="28">
        <v>0</v>
      </c>
      <c r="F14" s="28">
        <v>2</v>
      </c>
      <c r="G14" s="28">
        <v>1E+30</v>
      </c>
      <c r="H14" s="28">
        <v>0</v>
      </c>
    </row>
    <row r="15" spans="1:8" x14ac:dyDescent="0.3">
      <c r="B15" s="28" t="s">
        <v>144</v>
      </c>
      <c r="C15" s="28" t="s">
        <v>145</v>
      </c>
      <c r="D15" s="28">
        <v>40</v>
      </c>
      <c r="E15" s="28">
        <v>0</v>
      </c>
      <c r="F15" s="28">
        <v>2</v>
      </c>
      <c r="G15" s="28">
        <v>1</v>
      </c>
      <c r="H15" s="28">
        <v>1</v>
      </c>
    </row>
    <row r="16" spans="1:8" x14ac:dyDescent="0.3">
      <c r="B16" s="28" t="s">
        <v>146</v>
      </c>
      <c r="C16" s="28" t="s">
        <v>147</v>
      </c>
      <c r="D16" s="28">
        <v>30</v>
      </c>
      <c r="E16" s="28">
        <v>0</v>
      </c>
      <c r="F16" s="28">
        <v>3</v>
      </c>
      <c r="G16" s="28">
        <v>1</v>
      </c>
      <c r="H16" s="28">
        <v>1</v>
      </c>
    </row>
    <row r="17" spans="1:8" x14ac:dyDescent="0.3">
      <c r="B17" s="28" t="s">
        <v>148</v>
      </c>
      <c r="C17" s="28" t="s">
        <v>149</v>
      </c>
      <c r="D17" s="28">
        <v>0</v>
      </c>
      <c r="E17" s="28">
        <v>3</v>
      </c>
      <c r="F17" s="28">
        <v>6</v>
      </c>
      <c r="G17" s="28">
        <v>1E+30</v>
      </c>
      <c r="H17" s="28">
        <v>3</v>
      </c>
    </row>
    <row r="18" spans="1:8" x14ac:dyDescent="0.3">
      <c r="B18" s="28" t="s">
        <v>150</v>
      </c>
      <c r="C18" s="28" t="s">
        <v>151</v>
      </c>
      <c r="D18" s="28">
        <v>0</v>
      </c>
      <c r="E18" s="28">
        <v>5</v>
      </c>
      <c r="F18" s="28">
        <v>6</v>
      </c>
      <c r="G18" s="28">
        <v>1E+30</v>
      </c>
      <c r="H18" s="28">
        <v>5</v>
      </c>
    </row>
    <row r="19" spans="1:8" x14ac:dyDescent="0.3">
      <c r="B19" s="28" t="s">
        <v>152</v>
      </c>
      <c r="C19" s="28" t="s">
        <v>153</v>
      </c>
      <c r="D19" s="28">
        <v>0</v>
      </c>
      <c r="E19" s="28">
        <v>3</v>
      </c>
      <c r="F19" s="28">
        <v>5</v>
      </c>
      <c r="G19" s="28">
        <v>1E+30</v>
      </c>
      <c r="H19" s="28">
        <v>3</v>
      </c>
    </row>
    <row r="20" spans="1:8" x14ac:dyDescent="0.3">
      <c r="B20" s="28" t="s">
        <v>154</v>
      </c>
      <c r="C20" s="28" t="s">
        <v>155</v>
      </c>
      <c r="D20" s="28">
        <v>90</v>
      </c>
      <c r="E20" s="28">
        <v>0</v>
      </c>
      <c r="F20" s="28">
        <v>2</v>
      </c>
      <c r="G20" s="28">
        <v>3</v>
      </c>
      <c r="H20" s="28">
        <v>1E+30</v>
      </c>
    </row>
    <row r="21" spans="1:8" x14ac:dyDescent="0.3">
      <c r="B21" s="28" t="s">
        <v>156</v>
      </c>
      <c r="C21" s="28" t="s">
        <v>157</v>
      </c>
      <c r="D21" s="28">
        <v>0</v>
      </c>
      <c r="E21" s="28">
        <v>3</v>
      </c>
      <c r="F21" s="28">
        <v>9</v>
      </c>
      <c r="G21" s="28">
        <v>1E+30</v>
      </c>
      <c r="H21" s="28">
        <v>3</v>
      </c>
    </row>
    <row r="22" spans="1:8" x14ac:dyDescent="0.3">
      <c r="B22" s="28" t="s">
        <v>158</v>
      </c>
      <c r="C22" s="28" t="s">
        <v>159</v>
      </c>
      <c r="D22" s="28">
        <v>90</v>
      </c>
      <c r="E22" s="28">
        <v>0</v>
      </c>
      <c r="F22" s="28">
        <v>7</v>
      </c>
      <c r="G22" s="28">
        <v>1</v>
      </c>
      <c r="H22" s="28">
        <v>1E+30</v>
      </c>
    </row>
    <row r="23" spans="1:8" ht="15" thickBot="1" x14ac:dyDescent="0.35">
      <c r="B23" s="29" t="s">
        <v>160</v>
      </c>
      <c r="C23" s="29" t="s">
        <v>161</v>
      </c>
      <c r="D23" s="29">
        <v>0</v>
      </c>
      <c r="E23" s="29">
        <v>1</v>
      </c>
      <c r="F23" s="29">
        <v>8</v>
      </c>
      <c r="G23" s="29">
        <v>1E+30</v>
      </c>
      <c r="H23" s="29">
        <v>1</v>
      </c>
    </row>
    <row r="25" spans="1:8" ht="15" thickBot="1" x14ac:dyDescent="0.35">
      <c r="A25" t="s">
        <v>19</v>
      </c>
    </row>
    <row r="26" spans="1:8" x14ac:dyDescent="0.3">
      <c r="B26" s="37"/>
      <c r="C26" s="37"/>
      <c r="D26" s="37" t="s">
        <v>11</v>
      </c>
      <c r="E26" s="37" t="s">
        <v>20</v>
      </c>
      <c r="F26" s="37" t="s">
        <v>3</v>
      </c>
      <c r="G26" s="37" t="s">
        <v>16</v>
      </c>
      <c r="H26" s="37" t="s">
        <v>16</v>
      </c>
    </row>
    <row r="27" spans="1:8" ht="15" thickBot="1" x14ac:dyDescent="0.35">
      <c r="B27" s="38" t="s">
        <v>9</v>
      </c>
      <c r="C27" s="38" t="s">
        <v>10</v>
      </c>
      <c r="D27" s="38" t="s">
        <v>1</v>
      </c>
      <c r="E27" s="38" t="s">
        <v>21</v>
      </c>
      <c r="F27" s="38" t="s">
        <v>22</v>
      </c>
      <c r="G27" s="38" t="s">
        <v>17</v>
      </c>
      <c r="H27" s="38" t="s">
        <v>18</v>
      </c>
    </row>
    <row r="28" spans="1:8" x14ac:dyDescent="0.3">
      <c r="B28" s="28" t="s">
        <v>137</v>
      </c>
      <c r="C28" s="28" t="s">
        <v>111</v>
      </c>
      <c r="D28" s="28">
        <v>100</v>
      </c>
      <c r="E28" s="28">
        <v>1</v>
      </c>
      <c r="F28" s="28">
        <v>100</v>
      </c>
      <c r="G28" s="28">
        <v>0</v>
      </c>
      <c r="H28" s="28">
        <v>10</v>
      </c>
    </row>
    <row r="29" spans="1:8" x14ac:dyDescent="0.3">
      <c r="B29" s="28" t="s">
        <v>162</v>
      </c>
      <c r="C29" s="28" t="s">
        <v>113</v>
      </c>
      <c r="D29" s="28">
        <v>120</v>
      </c>
      <c r="E29" s="28">
        <v>2</v>
      </c>
      <c r="F29" s="28">
        <v>120</v>
      </c>
      <c r="G29" s="28">
        <v>0</v>
      </c>
      <c r="H29" s="28">
        <v>10</v>
      </c>
    </row>
    <row r="30" spans="1:8" x14ac:dyDescent="0.3">
      <c r="B30" s="28" t="s">
        <v>164</v>
      </c>
      <c r="C30" s="28" t="s">
        <v>115</v>
      </c>
      <c r="D30" s="28">
        <v>120</v>
      </c>
      <c r="E30" s="28">
        <v>2</v>
      </c>
      <c r="F30" s="28">
        <v>120</v>
      </c>
      <c r="G30" s="28">
        <v>0</v>
      </c>
      <c r="H30" s="28">
        <v>90</v>
      </c>
    </row>
    <row r="31" spans="1:8" x14ac:dyDescent="0.3">
      <c r="B31" s="28" t="s">
        <v>312</v>
      </c>
      <c r="C31" s="28" t="s">
        <v>261</v>
      </c>
      <c r="D31" s="28">
        <v>40</v>
      </c>
      <c r="E31" s="28">
        <v>3</v>
      </c>
      <c r="F31" s="28">
        <v>40</v>
      </c>
      <c r="G31" s="28">
        <v>90</v>
      </c>
      <c r="H31" s="28">
        <v>0</v>
      </c>
    </row>
    <row r="32" spans="1:8" x14ac:dyDescent="0.3">
      <c r="B32" s="28" t="s">
        <v>313</v>
      </c>
      <c r="C32" s="28" t="s">
        <v>263</v>
      </c>
      <c r="D32" s="28">
        <v>50</v>
      </c>
      <c r="E32" s="28">
        <v>0</v>
      </c>
      <c r="F32" s="28">
        <v>50</v>
      </c>
      <c r="G32" s="28">
        <v>10</v>
      </c>
      <c r="H32" s="28">
        <v>0</v>
      </c>
    </row>
    <row r="33" spans="2:8" x14ac:dyDescent="0.3">
      <c r="B33" s="28" t="s">
        <v>314</v>
      </c>
      <c r="C33" s="28" t="s">
        <v>265</v>
      </c>
      <c r="D33" s="28">
        <v>70</v>
      </c>
      <c r="E33" s="28">
        <v>1</v>
      </c>
      <c r="F33" s="28">
        <v>70</v>
      </c>
      <c r="G33" s="28">
        <v>10</v>
      </c>
      <c r="H33" s="28">
        <v>0</v>
      </c>
    </row>
    <row r="34" spans="2:8" x14ac:dyDescent="0.3">
      <c r="B34" s="28" t="s">
        <v>315</v>
      </c>
      <c r="C34" s="28" t="s">
        <v>267</v>
      </c>
      <c r="D34" s="28">
        <v>90</v>
      </c>
      <c r="E34" s="28">
        <v>0</v>
      </c>
      <c r="F34" s="28">
        <v>90</v>
      </c>
      <c r="G34" s="28">
        <v>0</v>
      </c>
      <c r="H34" s="28">
        <v>1E+30</v>
      </c>
    </row>
    <row r="35" spans="2:8" ht="15" thickBot="1" x14ac:dyDescent="0.35">
      <c r="B35" s="29" t="s">
        <v>316</v>
      </c>
      <c r="C35" s="29" t="s">
        <v>269</v>
      </c>
      <c r="D35" s="29">
        <v>90</v>
      </c>
      <c r="E35" s="29">
        <v>5</v>
      </c>
      <c r="F35" s="29">
        <v>90</v>
      </c>
      <c r="G35" s="29">
        <v>10</v>
      </c>
      <c r="H35" s="29">
        <v>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B13E7-57E3-4352-9779-FCD335F3073C}">
  <dimension ref="B3:F18"/>
  <sheetViews>
    <sheetView workbookViewId="0">
      <selection activeCell="E18" sqref="E18"/>
    </sheetView>
  </sheetViews>
  <sheetFormatPr defaultRowHeight="14.4" x14ac:dyDescent="0.3"/>
  <cols>
    <col min="2" max="2" width="17.6640625" bestFit="1" customWidth="1"/>
    <col min="6" max="6" width="15.109375" bestFit="1" customWidth="1"/>
  </cols>
  <sheetData>
    <row r="3" spans="2:6" x14ac:dyDescent="0.3">
      <c r="B3" t="s">
        <v>0</v>
      </c>
      <c r="C3" t="s">
        <v>59</v>
      </c>
      <c r="D3" t="s">
        <v>60</v>
      </c>
    </row>
    <row r="4" spans="2:6" x14ac:dyDescent="0.3">
      <c r="B4" t="s">
        <v>95</v>
      </c>
      <c r="C4">
        <v>300</v>
      </c>
      <c r="D4">
        <v>450.00000000000006</v>
      </c>
    </row>
    <row r="5" spans="2:6" x14ac:dyDescent="0.3">
      <c r="E5" t="s">
        <v>443</v>
      </c>
    </row>
    <row r="6" spans="2:6" x14ac:dyDescent="0.3">
      <c r="B6" t="s">
        <v>187</v>
      </c>
      <c r="C6">
        <v>5</v>
      </c>
      <c r="D6">
        <v>10</v>
      </c>
      <c r="E6">
        <f>(C6*(C4/100)) + (D6*(D4/100))</f>
        <v>60.000000000000007</v>
      </c>
    </row>
    <row r="7" spans="2:6" x14ac:dyDescent="0.3">
      <c r="F7" t="s">
        <v>442</v>
      </c>
    </row>
    <row r="8" spans="2:6" x14ac:dyDescent="0.3">
      <c r="B8" t="s">
        <v>441</v>
      </c>
      <c r="C8">
        <v>2</v>
      </c>
      <c r="D8">
        <v>1.5</v>
      </c>
      <c r="E8">
        <f>($C$4/100) * C8 + ($D$4/100) *D8</f>
        <v>12.750000000000002</v>
      </c>
      <c r="F8">
        <v>15</v>
      </c>
    </row>
    <row r="9" spans="2:6" x14ac:dyDescent="0.3">
      <c r="B9" t="s">
        <v>440</v>
      </c>
      <c r="C9">
        <v>1</v>
      </c>
      <c r="D9">
        <v>2</v>
      </c>
      <c r="E9">
        <f>($C$4/100) * C9 + ($D$4/100) *D9</f>
        <v>12.000000000000002</v>
      </c>
      <c r="F9">
        <v>12</v>
      </c>
    </row>
    <row r="11" spans="2:6" x14ac:dyDescent="0.3">
      <c r="F11" t="s">
        <v>439</v>
      </c>
    </row>
    <row r="12" spans="2:6" x14ac:dyDescent="0.3">
      <c r="F12">
        <v>300</v>
      </c>
    </row>
    <row r="18" spans="5:5" x14ac:dyDescent="0.3">
      <c r="E18" s="50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081DB-FA08-4C22-AEB0-E7E155951779}">
  <dimension ref="A1:H16"/>
  <sheetViews>
    <sheetView showGridLines="0" tabSelected="1" workbookViewId="0">
      <selection activeCell="L10" sqref="L10"/>
    </sheetView>
  </sheetViews>
  <sheetFormatPr defaultRowHeight="14.4" x14ac:dyDescent="0.3"/>
  <cols>
    <col min="1" max="1" width="2.33203125" customWidth="1"/>
    <col min="2" max="2" width="6.109375" bestFit="1" customWidth="1"/>
    <col min="3" max="3" width="18.109375" bestFit="1" customWidth="1"/>
    <col min="4" max="4" width="6" bestFit="1" customWidth="1"/>
    <col min="5" max="5" width="12.6640625" bestFit="1" customWidth="1"/>
    <col min="6" max="6" width="10.5546875" bestFit="1" customWidth="1"/>
    <col min="7" max="8" width="12" bestFit="1" customWidth="1"/>
  </cols>
  <sheetData>
    <row r="1" spans="1:8" x14ac:dyDescent="0.3">
      <c r="A1" s="27" t="s">
        <v>75</v>
      </c>
    </row>
    <row r="2" spans="1:8" x14ac:dyDescent="0.3">
      <c r="A2" s="27" t="s">
        <v>448</v>
      </c>
    </row>
    <row r="3" spans="1:8" x14ac:dyDescent="0.3">
      <c r="A3" s="27" t="s">
        <v>447</v>
      </c>
    </row>
    <row r="6" spans="1:8" ht="15" thickBot="1" x14ac:dyDescent="0.35">
      <c r="A6" t="s">
        <v>8</v>
      </c>
    </row>
    <row r="7" spans="1:8" x14ac:dyDescent="0.3">
      <c r="B7" s="47"/>
      <c r="C7" s="47"/>
      <c r="D7" s="47" t="s">
        <v>11</v>
      </c>
      <c r="E7" s="47" t="s">
        <v>12</v>
      </c>
      <c r="F7" s="47" t="s">
        <v>14</v>
      </c>
      <c r="G7" s="47" t="s">
        <v>16</v>
      </c>
      <c r="H7" s="47" t="s">
        <v>16</v>
      </c>
    </row>
    <row r="8" spans="1:8" ht="15" thickBot="1" x14ac:dyDescent="0.35">
      <c r="B8" s="46" t="s">
        <v>9</v>
      </c>
      <c r="C8" s="46" t="s">
        <v>10</v>
      </c>
      <c r="D8" s="46" t="s">
        <v>1</v>
      </c>
      <c r="E8" s="46" t="s">
        <v>13</v>
      </c>
      <c r="F8" s="46" t="s">
        <v>15</v>
      </c>
      <c r="G8" s="46" t="s">
        <v>17</v>
      </c>
      <c r="H8" s="46" t="s">
        <v>18</v>
      </c>
    </row>
    <row r="9" spans="1:8" x14ac:dyDescent="0.3">
      <c r="B9" s="40" t="s">
        <v>352</v>
      </c>
      <c r="C9" s="40" t="s">
        <v>108</v>
      </c>
      <c r="D9" s="40">
        <v>300</v>
      </c>
      <c r="E9" s="40">
        <v>-2.0816681711721685E-17</v>
      </c>
      <c r="F9" s="40">
        <v>0.05</v>
      </c>
      <c r="G9" s="40">
        <v>2.0816681711721685E-17</v>
      </c>
      <c r="H9" s="40">
        <v>1E+30</v>
      </c>
    </row>
    <row r="10" spans="1:8" ht="15" thickBot="1" x14ac:dyDescent="0.35">
      <c r="B10" s="39" t="s">
        <v>446</v>
      </c>
      <c r="C10" s="39" t="s">
        <v>109</v>
      </c>
      <c r="D10" s="39">
        <v>450.00000000000006</v>
      </c>
      <c r="E10" s="39">
        <v>0</v>
      </c>
      <c r="F10" s="39">
        <v>0.10000000000000002</v>
      </c>
      <c r="G10" s="39">
        <v>1E+30</v>
      </c>
      <c r="H10" s="39">
        <v>4.1633363423443364E-17</v>
      </c>
    </row>
    <row r="12" spans="1:8" ht="15" thickBot="1" x14ac:dyDescent="0.35">
      <c r="A12" t="s">
        <v>19</v>
      </c>
    </row>
    <row r="13" spans="1:8" x14ac:dyDescent="0.3">
      <c r="B13" s="47"/>
      <c r="C13" s="47"/>
      <c r="D13" s="47" t="s">
        <v>11</v>
      </c>
      <c r="E13" s="47" t="s">
        <v>20</v>
      </c>
      <c r="F13" s="47" t="s">
        <v>3</v>
      </c>
      <c r="G13" s="47" t="s">
        <v>16</v>
      </c>
      <c r="H13" s="47" t="s">
        <v>16</v>
      </c>
    </row>
    <row r="14" spans="1:8" ht="15" thickBot="1" x14ac:dyDescent="0.35">
      <c r="B14" s="46" t="s">
        <v>9</v>
      </c>
      <c r="C14" s="46" t="s">
        <v>10</v>
      </c>
      <c r="D14" s="46" t="s">
        <v>1</v>
      </c>
      <c r="E14" s="46" t="s">
        <v>21</v>
      </c>
      <c r="F14" s="46" t="s">
        <v>22</v>
      </c>
      <c r="G14" s="46" t="s">
        <v>17</v>
      </c>
      <c r="H14" s="46" t="s">
        <v>18</v>
      </c>
    </row>
    <row r="15" spans="1:8" x14ac:dyDescent="0.3">
      <c r="B15" s="40" t="s">
        <v>192</v>
      </c>
      <c r="C15" s="40" t="s">
        <v>445</v>
      </c>
      <c r="D15" s="40">
        <v>12.750000000000002</v>
      </c>
      <c r="E15" s="40">
        <v>0</v>
      </c>
      <c r="F15" s="40">
        <v>15</v>
      </c>
      <c r="G15" s="40">
        <v>1E+30</v>
      </c>
      <c r="H15" s="40">
        <v>2.2499999999999982</v>
      </c>
    </row>
    <row r="16" spans="1:8" ht="15" thickBot="1" x14ac:dyDescent="0.35">
      <c r="B16" s="39" t="s">
        <v>193</v>
      </c>
      <c r="C16" s="39" t="s">
        <v>444</v>
      </c>
      <c r="D16" s="39">
        <v>12.000000000000002</v>
      </c>
      <c r="E16" s="39">
        <v>5.0000000000000018</v>
      </c>
      <c r="F16" s="39">
        <v>12</v>
      </c>
      <c r="G16" s="39">
        <v>2.9999999999999969</v>
      </c>
      <c r="H16" s="39">
        <v>9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3FC2D-BC82-4DC3-941B-AC044DBFEB1B}">
  <dimension ref="A2:F12"/>
  <sheetViews>
    <sheetView workbookViewId="0">
      <selection activeCell="L16" sqref="L16"/>
    </sheetView>
  </sheetViews>
  <sheetFormatPr defaultRowHeight="14.4" x14ac:dyDescent="0.3"/>
  <cols>
    <col min="1" max="1" width="14.33203125" customWidth="1"/>
  </cols>
  <sheetData>
    <row r="2" spans="1:6" x14ac:dyDescent="0.3">
      <c r="A2" t="s">
        <v>0</v>
      </c>
      <c r="B2" t="s">
        <v>59</v>
      </c>
      <c r="C2" t="s">
        <v>60</v>
      </c>
      <c r="D2" t="s">
        <v>61</v>
      </c>
    </row>
    <row r="3" spans="1:6" x14ac:dyDescent="0.3">
      <c r="A3" t="s">
        <v>95</v>
      </c>
      <c r="B3">
        <v>4</v>
      </c>
      <c r="C3">
        <v>4</v>
      </c>
      <c r="D3">
        <v>5</v>
      </c>
    </row>
    <row r="4" spans="1:6" x14ac:dyDescent="0.3">
      <c r="E4" t="s">
        <v>4</v>
      </c>
    </row>
    <row r="5" spans="1:6" x14ac:dyDescent="0.3">
      <c r="A5" t="s">
        <v>317</v>
      </c>
      <c r="B5">
        <v>20</v>
      </c>
      <c r="C5">
        <v>16</v>
      </c>
      <c r="D5">
        <v>12</v>
      </c>
      <c r="E5">
        <f>SUMPRODUCT($B$3:$D$3,$B5:$D5)</f>
        <v>204</v>
      </c>
      <c r="F5" t="s">
        <v>19</v>
      </c>
    </row>
    <row r="6" spans="1:6" x14ac:dyDescent="0.3">
      <c r="A6" t="s">
        <v>98</v>
      </c>
      <c r="B6">
        <v>1</v>
      </c>
      <c r="C6">
        <v>1</v>
      </c>
      <c r="D6">
        <v>1</v>
      </c>
      <c r="E6">
        <f>SUMPRODUCT($B$3:$D$3,$B6:$D6)*0.3</f>
        <v>3.9</v>
      </c>
      <c r="F6">
        <f>B3</f>
        <v>4</v>
      </c>
    </row>
    <row r="7" spans="1:6" x14ac:dyDescent="0.3">
      <c r="A7" t="s">
        <v>101</v>
      </c>
      <c r="B7">
        <v>0</v>
      </c>
      <c r="C7">
        <v>1</v>
      </c>
      <c r="D7">
        <v>0</v>
      </c>
      <c r="E7">
        <f t="shared" ref="E7:E12" si="0">SUMPRODUCT($B$3:$D$3,$B7:$D7)</f>
        <v>4</v>
      </c>
      <c r="F7">
        <f>D3</f>
        <v>5</v>
      </c>
    </row>
    <row r="8" spans="1:6" x14ac:dyDescent="0.3">
      <c r="A8" t="s">
        <v>102</v>
      </c>
      <c r="B8">
        <v>1</v>
      </c>
      <c r="C8">
        <v>0</v>
      </c>
      <c r="D8">
        <v>0</v>
      </c>
      <c r="E8">
        <f t="shared" si="0"/>
        <v>4</v>
      </c>
      <c r="F8">
        <v>4</v>
      </c>
    </row>
    <row r="9" spans="1:6" x14ac:dyDescent="0.3">
      <c r="A9" t="s">
        <v>103</v>
      </c>
      <c r="B9">
        <v>0</v>
      </c>
      <c r="C9">
        <v>1</v>
      </c>
      <c r="D9">
        <v>0</v>
      </c>
      <c r="E9">
        <f t="shared" si="0"/>
        <v>4</v>
      </c>
      <c r="F9">
        <v>7</v>
      </c>
    </row>
    <row r="10" spans="1:6" x14ac:dyDescent="0.3">
      <c r="A10" t="s">
        <v>99</v>
      </c>
      <c r="B10">
        <v>0</v>
      </c>
      <c r="C10">
        <v>0</v>
      </c>
      <c r="D10">
        <v>1</v>
      </c>
      <c r="E10">
        <f t="shared" si="0"/>
        <v>5</v>
      </c>
      <c r="F10">
        <v>9</v>
      </c>
    </row>
    <row r="11" spans="1:6" x14ac:dyDescent="0.3">
      <c r="A11" t="s">
        <v>100</v>
      </c>
      <c r="B11">
        <v>40</v>
      </c>
      <c r="C11">
        <v>30</v>
      </c>
      <c r="D11">
        <v>20</v>
      </c>
      <c r="E11">
        <f t="shared" si="0"/>
        <v>380</v>
      </c>
      <c r="F11">
        <v>400</v>
      </c>
    </row>
    <row r="12" spans="1:6" x14ac:dyDescent="0.3">
      <c r="A12" t="s">
        <v>104</v>
      </c>
      <c r="B12">
        <v>10</v>
      </c>
      <c r="C12">
        <v>6</v>
      </c>
      <c r="D12">
        <v>1</v>
      </c>
      <c r="E12">
        <f t="shared" si="0"/>
        <v>69</v>
      </c>
      <c r="F12">
        <v>60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D6C6-9805-474F-A72D-B4E94EBB19E0}">
  <dimension ref="A1:G35"/>
  <sheetViews>
    <sheetView showGridLines="0" topLeftCell="A13" workbookViewId="0"/>
  </sheetViews>
  <sheetFormatPr defaultRowHeight="14.4" x14ac:dyDescent="0.3"/>
  <cols>
    <col min="1" max="1" width="2.33203125" customWidth="1"/>
    <col min="2" max="2" width="23.77734375" bestFit="1" customWidth="1"/>
    <col min="3" max="3" width="22.21875" bestFit="1" customWidth="1"/>
    <col min="4" max="4" width="13.6640625" bestFit="1" customWidth="1"/>
    <col min="5" max="5" width="12.88671875" bestFit="1" customWidth="1"/>
    <col min="6" max="6" width="14.21875" bestFit="1" customWidth="1"/>
    <col min="7" max="7" width="16.6640625" bestFit="1" customWidth="1"/>
  </cols>
  <sheetData>
    <row r="1" spans="1:5" x14ac:dyDescent="0.3">
      <c r="A1" s="27" t="s">
        <v>166</v>
      </c>
    </row>
    <row r="2" spans="1:5" x14ac:dyDescent="0.3">
      <c r="A2" s="27" t="s">
        <v>335</v>
      </c>
    </row>
    <row r="3" spans="1:5" x14ac:dyDescent="0.3">
      <c r="A3" s="27" t="s">
        <v>334</v>
      </c>
    </row>
    <row r="4" spans="1:5" x14ac:dyDescent="0.3">
      <c r="A4" s="27" t="s">
        <v>167</v>
      </c>
    </row>
    <row r="5" spans="1:5" x14ac:dyDescent="0.3">
      <c r="A5" s="27" t="s">
        <v>168</v>
      </c>
    </row>
    <row r="6" spans="1:5" x14ac:dyDescent="0.3">
      <c r="A6" s="27"/>
      <c r="B6" t="s">
        <v>197</v>
      </c>
    </row>
    <row r="7" spans="1:5" x14ac:dyDescent="0.3">
      <c r="A7" s="27"/>
      <c r="B7" t="s">
        <v>333</v>
      </c>
    </row>
    <row r="8" spans="1:5" x14ac:dyDescent="0.3">
      <c r="A8" s="27"/>
      <c r="B8" t="s">
        <v>332</v>
      </c>
    </row>
    <row r="9" spans="1:5" x14ac:dyDescent="0.3">
      <c r="A9" s="27" t="s">
        <v>169</v>
      </c>
    </row>
    <row r="10" spans="1:5" x14ac:dyDescent="0.3">
      <c r="B10" t="s">
        <v>170</v>
      </c>
    </row>
    <row r="11" spans="1:5" x14ac:dyDescent="0.3">
      <c r="B11" t="s">
        <v>200</v>
      </c>
    </row>
    <row r="14" spans="1:5" ht="15" thickBot="1" x14ac:dyDescent="0.35">
      <c r="A14" t="s">
        <v>132</v>
      </c>
    </row>
    <row r="15" spans="1:5" ht="15" thickBot="1" x14ac:dyDescent="0.35">
      <c r="B15" s="41" t="s">
        <v>9</v>
      </c>
      <c r="C15" s="41" t="s">
        <v>10</v>
      </c>
      <c r="D15" s="41" t="s">
        <v>133</v>
      </c>
      <c r="E15" s="41" t="s">
        <v>134</v>
      </c>
    </row>
    <row r="16" spans="1:5" ht="15" thickBot="1" x14ac:dyDescent="0.35">
      <c r="B16" s="39" t="s">
        <v>331</v>
      </c>
      <c r="C16" s="39" t="s">
        <v>330</v>
      </c>
      <c r="D16" s="39">
        <v>204</v>
      </c>
      <c r="E16" s="39">
        <v>204</v>
      </c>
    </row>
    <row r="19" spans="1:7" ht="15" thickBot="1" x14ac:dyDescent="0.35">
      <c r="A19" t="s">
        <v>8</v>
      </c>
    </row>
    <row r="20" spans="1:7" ht="15" thickBot="1" x14ac:dyDescent="0.35">
      <c r="B20" s="41" t="s">
        <v>9</v>
      </c>
      <c r="C20" s="41" t="s">
        <v>10</v>
      </c>
      <c r="D20" s="41" t="s">
        <v>133</v>
      </c>
      <c r="E20" s="41" t="s">
        <v>134</v>
      </c>
      <c r="F20" s="41" t="s">
        <v>171</v>
      </c>
    </row>
    <row r="21" spans="1:7" x14ac:dyDescent="0.3">
      <c r="B21" s="40" t="s">
        <v>77</v>
      </c>
      <c r="C21" s="40" t="s">
        <v>108</v>
      </c>
      <c r="D21" s="40">
        <v>4</v>
      </c>
      <c r="E21" s="40">
        <v>4</v>
      </c>
      <c r="F21" s="40" t="s">
        <v>171</v>
      </c>
    </row>
    <row r="22" spans="1:7" x14ac:dyDescent="0.3">
      <c r="B22" s="40" t="s">
        <v>79</v>
      </c>
      <c r="C22" s="40" t="s">
        <v>109</v>
      </c>
      <c r="D22" s="40">
        <v>4</v>
      </c>
      <c r="E22" s="40">
        <v>4</v>
      </c>
      <c r="F22" s="40" t="s">
        <v>171</v>
      </c>
    </row>
    <row r="23" spans="1:7" ht="15" thickBot="1" x14ac:dyDescent="0.35">
      <c r="B23" s="39" t="s">
        <v>81</v>
      </c>
      <c r="C23" s="39" t="s">
        <v>138</v>
      </c>
      <c r="D23" s="39">
        <v>5</v>
      </c>
      <c r="E23" s="39">
        <v>5</v>
      </c>
      <c r="F23" s="39" t="s">
        <v>171</v>
      </c>
    </row>
    <row r="26" spans="1:7" ht="15" thickBot="1" x14ac:dyDescent="0.35">
      <c r="A26" t="s">
        <v>19</v>
      </c>
    </row>
    <row r="27" spans="1:7" ht="15" thickBot="1" x14ac:dyDescent="0.35">
      <c r="B27" s="41" t="s">
        <v>9</v>
      </c>
      <c r="C27" s="41" t="s">
        <v>10</v>
      </c>
      <c r="D27" s="41" t="s">
        <v>135</v>
      </c>
      <c r="E27" s="41" t="s">
        <v>136</v>
      </c>
      <c r="F27" s="41" t="s">
        <v>172</v>
      </c>
      <c r="G27" s="41" t="s">
        <v>173</v>
      </c>
    </row>
    <row r="28" spans="1:7" x14ac:dyDescent="0.3">
      <c r="B28" s="40" t="s">
        <v>329</v>
      </c>
      <c r="C28" s="40" t="s">
        <v>267</v>
      </c>
      <c r="D28" s="40">
        <v>69</v>
      </c>
      <c r="E28" s="40" t="s">
        <v>328</v>
      </c>
      <c r="F28" s="40" t="s">
        <v>286</v>
      </c>
      <c r="G28" s="40">
        <v>9</v>
      </c>
    </row>
    <row r="29" spans="1:7" x14ac:dyDescent="0.3">
      <c r="B29" s="40" t="s">
        <v>327</v>
      </c>
      <c r="C29" s="40" t="s">
        <v>111</v>
      </c>
      <c r="D29" s="40">
        <v>3.9</v>
      </c>
      <c r="E29" s="40" t="s">
        <v>326</v>
      </c>
      <c r="F29" s="40" t="s">
        <v>286</v>
      </c>
      <c r="G29" s="40">
        <v>0.10000000000000009</v>
      </c>
    </row>
    <row r="30" spans="1:7" x14ac:dyDescent="0.3">
      <c r="B30" s="40" t="s">
        <v>191</v>
      </c>
      <c r="C30" s="40" t="s">
        <v>113</v>
      </c>
      <c r="D30" s="40">
        <v>4</v>
      </c>
      <c r="E30" s="40" t="s">
        <v>325</v>
      </c>
      <c r="F30" s="40" t="s">
        <v>286</v>
      </c>
      <c r="G30" s="40">
        <v>1</v>
      </c>
    </row>
    <row r="31" spans="1:7" x14ac:dyDescent="0.3">
      <c r="B31" s="40" t="s">
        <v>192</v>
      </c>
      <c r="C31" s="40" t="s">
        <v>115</v>
      </c>
      <c r="D31" s="40">
        <v>4</v>
      </c>
      <c r="E31" s="40" t="s">
        <v>324</v>
      </c>
      <c r="F31" s="40" t="s">
        <v>174</v>
      </c>
      <c r="G31" s="40">
        <v>0</v>
      </c>
    </row>
    <row r="32" spans="1:7" x14ac:dyDescent="0.3">
      <c r="B32" s="40" t="s">
        <v>193</v>
      </c>
      <c r="C32" s="40" t="s">
        <v>261</v>
      </c>
      <c r="D32" s="40">
        <v>4</v>
      </c>
      <c r="E32" s="40" t="s">
        <v>323</v>
      </c>
      <c r="F32" s="40" t="s">
        <v>286</v>
      </c>
      <c r="G32" s="40">
        <v>3</v>
      </c>
    </row>
    <row r="33" spans="2:7" x14ac:dyDescent="0.3">
      <c r="B33" s="40" t="s">
        <v>322</v>
      </c>
      <c r="C33" s="40" t="s">
        <v>263</v>
      </c>
      <c r="D33" s="40">
        <v>5</v>
      </c>
      <c r="E33" s="40" t="s">
        <v>321</v>
      </c>
      <c r="F33" s="40" t="s">
        <v>286</v>
      </c>
      <c r="G33" s="40">
        <v>4</v>
      </c>
    </row>
    <row r="34" spans="2:7" x14ac:dyDescent="0.3">
      <c r="B34" s="40" t="s">
        <v>320</v>
      </c>
      <c r="C34" s="40" t="s">
        <v>265</v>
      </c>
      <c r="D34" s="40">
        <v>380</v>
      </c>
      <c r="E34" s="40" t="s">
        <v>319</v>
      </c>
      <c r="F34" s="40" t="s">
        <v>286</v>
      </c>
      <c r="G34" s="40">
        <v>20</v>
      </c>
    </row>
    <row r="35" spans="2:7" ht="15" thickBot="1" x14ac:dyDescent="0.35">
      <c r="B35" s="39" t="s">
        <v>318</v>
      </c>
      <c r="C35" s="39"/>
      <c r="D35" s="39"/>
      <c r="E35" s="39"/>
      <c r="F35" s="39"/>
      <c r="G35" s="39"/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E8E39-9A0B-4858-8F5E-E2056D165CE3}">
  <dimension ref="A2:R13"/>
  <sheetViews>
    <sheetView workbookViewId="0">
      <selection activeCell="G27" sqref="G27"/>
    </sheetView>
  </sheetViews>
  <sheetFormatPr defaultRowHeight="14.4" x14ac:dyDescent="0.3"/>
  <cols>
    <col min="1" max="1" width="17.21875" customWidth="1"/>
  </cols>
  <sheetData>
    <row r="2" spans="1:18" x14ac:dyDescent="0.3">
      <c r="A2" t="s">
        <v>0</v>
      </c>
      <c r="B2" t="s">
        <v>59</v>
      </c>
      <c r="C2" t="s">
        <v>60</v>
      </c>
      <c r="D2" t="s">
        <v>61</v>
      </c>
      <c r="E2" t="s">
        <v>93</v>
      </c>
      <c r="F2" t="s">
        <v>118</v>
      </c>
      <c r="G2" t="s">
        <v>119</v>
      </c>
      <c r="H2" t="s">
        <v>120</v>
      </c>
      <c r="I2" t="s">
        <v>121</v>
      </c>
      <c r="J2" t="s">
        <v>122</v>
      </c>
      <c r="K2" t="s">
        <v>123</v>
      </c>
      <c r="L2" t="s">
        <v>124</v>
      </c>
      <c r="M2" t="s">
        <v>125</v>
      </c>
      <c r="N2" t="s">
        <v>126</v>
      </c>
      <c r="O2" t="s">
        <v>127</v>
      </c>
      <c r="P2" t="s">
        <v>128</v>
      </c>
    </row>
    <row r="3" spans="1:18" x14ac:dyDescent="0.3">
      <c r="A3" s="49" t="s">
        <v>450</v>
      </c>
      <c r="B3">
        <v>0</v>
      </c>
      <c r="C3">
        <v>0</v>
      </c>
      <c r="D3">
        <v>0</v>
      </c>
      <c r="E3">
        <v>16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</row>
    <row r="4" spans="1:18" x14ac:dyDescent="0.3">
      <c r="A4" s="49"/>
    </row>
    <row r="5" spans="1:18" x14ac:dyDescent="0.3">
      <c r="A5" s="49" t="s">
        <v>96</v>
      </c>
      <c r="Q5" t="s">
        <v>4</v>
      </c>
    </row>
    <row r="6" spans="1:18" x14ac:dyDescent="0.3">
      <c r="A6" s="49" t="s">
        <v>129</v>
      </c>
      <c r="B6">
        <f>45</f>
        <v>45</v>
      </c>
      <c r="C6">
        <f>35</f>
        <v>35</v>
      </c>
      <c r="D6">
        <f>41</f>
        <v>41</v>
      </c>
      <c r="E6">
        <f>37</f>
        <v>37</v>
      </c>
      <c r="F6">
        <f>31</f>
        <v>31</v>
      </c>
      <c r="G6">
        <f>28</f>
        <v>28</v>
      </c>
      <c r="H6">
        <f>25</f>
        <v>25</v>
      </c>
      <c r="I6">
        <f>27</f>
        <v>27</v>
      </c>
      <c r="J6">
        <f>24</f>
        <v>24</v>
      </c>
      <c r="K6">
        <f>21</f>
        <v>21</v>
      </c>
      <c r="L6">
        <f>23</f>
        <v>23</v>
      </c>
      <c r="M6">
        <f>20</f>
        <v>20</v>
      </c>
      <c r="N6">
        <f>17</f>
        <v>17</v>
      </c>
      <c r="O6">
        <f>32</f>
        <v>32</v>
      </c>
      <c r="P6">
        <f>29</f>
        <v>29</v>
      </c>
      <c r="Q6">
        <f>SUMPRODUCT(B6:P6,B3:P3)</f>
        <v>609</v>
      </c>
      <c r="R6" t="s">
        <v>19</v>
      </c>
    </row>
    <row r="7" spans="1:18" x14ac:dyDescent="0.3">
      <c r="A7" s="49" t="s">
        <v>130</v>
      </c>
      <c r="B7">
        <v>16</v>
      </c>
      <c r="C7">
        <v>14</v>
      </c>
      <c r="D7">
        <v>14</v>
      </c>
      <c r="E7">
        <v>12</v>
      </c>
      <c r="F7">
        <v>12</v>
      </c>
      <c r="G7">
        <v>11</v>
      </c>
      <c r="H7">
        <v>10</v>
      </c>
      <c r="I7">
        <v>10</v>
      </c>
      <c r="J7">
        <v>9</v>
      </c>
      <c r="K7">
        <v>8</v>
      </c>
      <c r="L7">
        <v>8</v>
      </c>
      <c r="M7">
        <v>7</v>
      </c>
      <c r="N7">
        <v>6</v>
      </c>
      <c r="O7">
        <v>13</v>
      </c>
      <c r="P7">
        <v>12</v>
      </c>
      <c r="Q7">
        <f>SUMPRODUCT(B3:P3,B7:P7)</f>
        <v>198</v>
      </c>
      <c r="R7">
        <v>200</v>
      </c>
    </row>
    <row r="8" spans="1:18" x14ac:dyDescent="0.3">
      <c r="A8" s="49" t="s">
        <v>131</v>
      </c>
      <c r="B8">
        <v>18</v>
      </c>
      <c r="C8">
        <v>14</v>
      </c>
      <c r="D8">
        <v>16</v>
      </c>
      <c r="E8">
        <v>14</v>
      </c>
      <c r="F8">
        <v>12</v>
      </c>
      <c r="G8">
        <v>10</v>
      </c>
      <c r="H8">
        <v>8</v>
      </c>
      <c r="I8">
        <v>10</v>
      </c>
      <c r="J8">
        <v>8</v>
      </c>
      <c r="K8">
        <v>6</v>
      </c>
      <c r="L8">
        <v>8</v>
      </c>
      <c r="M8">
        <v>6</v>
      </c>
      <c r="N8">
        <v>4</v>
      </c>
      <c r="O8">
        <v>12</v>
      </c>
      <c r="P8">
        <v>10</v>
      </c>
      <c r="Q8">
        <f>SUMPRODUCT(B3:P3,B8:P8)</f>
        <v>228</v>
      </c>
      <c r="R8">
        <v>230</v>
      </c>
    </row>
    <row r="9" spans="1:18" x14ac:dyDescent="0.3">
      <c r="A9" s="49"/>
      <c r="R9" s="48"/>
    </row>
    <row r="10" spans="1:18" x14ac:dyDescent="0.3">
      <c r="A10" s="49"/>
      <c r="N10" t="s">
        <v>466</v>
      </c>
      <c r="O10">
        <f>Q6-INT(Q8/150)*(Q8-150)</f>
        <v>531</v>
      </c>
    </row>
    <row r="11" spans="1:18" x14ac:dyDescent="0.3">
      <c r="A11" s="49"/>
    </row>
    <row r="13" spans="1:18" x14ac:dyDescent="0.3">
      <c r="P13" s="4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48BAD-C364-4D1B-8F1C-48F035B105B0}">
  <dimension ref="A1:H16"/>
  <sheetViews>
    <sheetView showGridLines="0" workbookViewId="0">
      <selection activeCell="H15" sqref="H15"/>
    </sheetView>
  </sheetViews>
  <sheetFormatPr defaultRowHeight="14.4" x14ac:dyDescent="0.3"/>
  <cols>
    <col min="1" max="1" width="2.33203125" customWidth="1"/>
    <col min="2" max="2" width="6.109375" bestFit="1" customWidth="1"/>
    <col min="3" max="3" width="11.5546875" bestFit="1" customWidth="1"/>
    <col min="4" max="4" width="5.44140625" bestFit="1" customWidth="1"/>
    <col min="5" max="5" width="8.77734375" bestFit="1" customWidth="1"/>
    <col min="6" max="6" width="10.5546875" bestFit="1" customWidth="1"/>
    <col min="7" max="7" width="9.44140625" bestFit="1" customWidth="1"/>
    <col min="8" max="8" width="9.21875" bestFit="1" customWidth="1"/>
  </cols>
  <sheetData>
    <row r="1" spans="1:8" x14ac:dyDescent="0.3">
      <c r="A1" s="27" t="s">
        <v>75</v>
      </c>
    </row>
    <row r="2" spans="1:8" x14ac:dyDescent="0.3">
      <c r="A2" s="27" t="s">
        <v>305</v>
      </c>
    </row>
    <row r="3" spans="1:8" x14ac:dyDescent="0.3">
      <c r="A3" s="27" t="s">
        <v>306</v>
      </c>
    </row>
    <row r="6" spans="1:8" ht="15" thickBot="1" x14ac:dyDescent="0.35">
      <c r="A6" t="s">
        <v>8</v>
      </c>
    </row>
    <row r="7" spans="1:8" x14ac:dyDescent="0.3">
      <c r="B7" s="37"/>
      <c r="C7" s="37"/>
      <c r="D7" s="37" t="s">
        <v>11</v>
      </c>
      <c r="E7" s="37" t="s">
        <v>12</v>
      </c>
      <c r="F7" s="37" t="s">
        <v>14</v>
      </c>
      <c r="G7" s="37" t="s">
        <v>16</v>
      </c>
      <c r="H7" s="37" t="s">
        <v>16</v>
      </c>
    </row>
    <row r="8" spans="1:8" ht="15" thickBot="1" x14ac:dyDescent="0.35">
      <c r="B8" s="38" t="s">
        <v>9</v>
      </c>
      <c r="C8" s="38" t="s">
        <v>10</v>
      </c>
      <c r="D8" s="38" t="s">
        <v>1</v>
      </c>
      <c r="E8" s="38" t="s">
        <v>13</v>
      </c>
      <c r="F8" s="38" t="s">
        <v>15</v>
      </c>
      <c r="G8" s="38" t="s">
        <v>17</v>
      </c>
      <c r="H8" s="38" t="s">
        <v>18</v>
      </c>
    </row>
    <row r="9" spans="1:8" x14ac:dyDescent="0.3">
      <c r="B9" s="28" t="s">
        <v>77</v>
      </c>
      <c r="C9" s="28" t="s">
        <v>108</v>
      </c>
      <c r="D9" s="28">
        <v>0</v>
      </c>
      <c r="E9" s="28">
        <v>-30</v>
      </c>
      <c r="F9" s="28">
        <v>30</v>
      </c>
      <c r="G9" s="28">
        <v>30</v>
      </c>
      <c r="H9" s="28">
        <v>1E+30</v>
      </c>
    </row>
    <row r="10" spans="1:8" ht="15" thickBot="1" x14ac:dyDescent="0.35">
      <c r="B10" s="29" t="s">
        <v>79</v>
      </c>
      <c r="C10" s="29" t="s">
        <v>109</v>
      </c>
      <c r="D10" s="29">
        <v>30</v>
      </c>
      <c r="E10" s="29">
        <v>0</v>
      </c>
      <c r="F10" s="29">
        <v>40</v>
      </c>
      <c r="G10" s="29">
        <v>1E+30</v>
      </c>
      <c r="H10" s="29">
        <v>20</v>
      </c>
    </row>
    <row r="12" spans="1:8" ht="15" thickBot="1" x14ac:dyDescent="0.35">
      <c r="A12" t="s">
        <v>19</v>
      </c>
    </row>
    <row r="13" spans="1:8" x14ac:dyDescent="0.3">
      <c r="B13" s="37"/>
      <c r="C13" s="37"/>
      <c r="D13" s="37" t="s">
        <v>11</v>
      </c>
      <c r="E13" s="37" t="s">
        <v>20</v>
      </c>
      <c r="F13" s="37" t="s">
        <v>3</v>
      </c>
      <c r="G13" s="37" t="s">
        <v>16</v>
      </c>
      <c r="H13" s="37" t="s">
        <v>16</v>
      </c>
    </row>
    <row r="14" spans="1:8" ht="15" thickBot="1" x14ac:dyDescent="0.35">
      <c r="B14" s="38" t="s">
        <v>9</v>
      </c>
      <c r="C14" s="38" t="s">
        <v>10</v>
      </c>
      <c r="D14" s="38" t="s">
        <v>1</v>
      </c>
      <c r="E14" s="38" t="s">
        <v>21</v>
      </c>
      <c r="F14" s="38" t="s">
        <v>22</v>
      </c>
      <c r="G14" s="38" t="s">
        <v>17</v>
      </c>
      <c r="H14" s="38" t="s">
        <v>18</v>
      </c>
    </row>
    <row r="15" spans="1:8" x14ac:dyDescent="0.3">
      <c r="B15" s="28" t="s">
        <v>277</v>
      </c>
      <c r="C15" s="28" t="s">
        <v>307</v>
      </c>
      <c r="D15" s="28">
        <v>120</v>
      </c>
      <c r="E15" s="28">
        <v>10</v>
      </c>
      <c r="F15" s="28">
        <v>120</v>
      </c>
      <c r="G15" s="28">
        <v>600</v>
      </c>
      <c r="H15" s="28">
        <v>120</v>
      </c>
    </row>
    <row r="16" spans="1:8" ht="15" thickBot="1" x14ac:dyDescent="0.35">
      <c r="B16" s="29" t="s">
        <v>110</v>
      </c>
      <c r="C16" s="29" t="s">
        <v>308</v>
      </c>
      <c r="D16" s="29">
        <v>30</v>
      </c>
      <c r="E16" s="29">
        <v>0</v>
      </c>
      <c r="F16" s="29">
        <v>180</v>
      </c>
      <c r="G16" s="29">
        <v>1E+30</v>
      </c>
      <c r="H16" s="29">
        <v>150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38EC7-97EA-4CE2-AB96-4A173DA07159}">
  <dimension ref="A1:H29"/>
  <sheetViews>
    <sheetView showGridLines="0" topLeftCell="A4" zoomScale="85" zoomScaleNormal="85" workbookViewId="0">
      <selection activeCell="G31" sqref="G31"/>
    </sheetView>
  </sheetViews>
  <sheetFormatPr defaultRowHeight="14.4" x14ac:dyDescent="0.3"/>
  <cols>
    <col min="1" max="1" width="2.33203125" customWidth="1"/>
    <col min="2" max="2" width="6.109375" bestFit="1" customWidth="1"/>
    <col min="3" max="3" width="15.21875" bestFit="1" customWidth="1"/>
    <col min="4" max="4" width="12" bestFit="1" customWidth="1"/>
    <col min="5" max="5" width="8.77734375" bestFit="1" customWidth="1"/>
    <col min="6" max="6" width="10.5546875" bestFit="1" customWidth="1"/>
    <col min="7" max="8" width="12" bestFit="1" customWidth="1"/>
  </cols>
  <sheetData>
    <row r="1" spans="1:8" x14ac:dyDescent="0.3">
      <c r="A1" s="27" t="s">
        <v>75</v>
      </c>
    </row>
    <row r="2" spans="1:8" x14ac:dyDescent="0.3">
      <c r="A2" s="27" t="s">
        <v>449</v>
      </c>
    </row>
    <row r="3" spans="1:8" x14ac:dyDescent="0.3">
      <c r="A3" s="27" t="s">
        <v>467</v>
      </c>
    </row>
    <row r="6" spans="1:8" ht="15" thickBot="1" x14ac:dyDescent="0.35">
      <c r="A6" t="s">
        <v>8</v>
      </c>
    </row>
    <row r="7" spans="1:8" x14ac:dyDescent="0.3">
      <c r="B7" s="63"/>
      <c r="C7" s="63"/>
      <c r="D7" s="63" t="s">
        <v>11</v>
      </c>
      <c r="E7" s="63" t="s">
        <v>12</v>
      </c>
      <c r="F7" s="63" t="s">
        <v>14</v>
      </c>
      <c r="G7" s="63" t="s">
        <v>16</v>
      </c>
      <c r="H7" s="63" t="s">
        <v>16</v>
      </c>
    </row>
    <row r="8" spans="1:8" ht="15" thickBot="1" x14ac:dyDescent="0.35">
      <c r="B8" s="64" t="s">
        <v>9</v>
      </c>
      <c r="C8" s="64" t="s">
        <v>10</v>
      </c>
      <c r="D8" s="64" t="s">
        <v>1</v>
      </c>
      <c r="E8" s="64" t="s">
        <v>13</v>
      </c>
      <c r="F8" s="64" t="s">
        <v>15</v>
      </c>
      <c r="G8" s="64" t="s">
        <v>17</v>
      </c>
      <c r="H8" s="64" t="s">
        <v>18</v>
      </c>
    </row>
    <row r="9" spans="1:8" x14ac:dyDescent="0.3">
      <c r="B9" s="28" t="s">
        <v>77</v>
      </c>
      <c r="C9" s="28" t="s">
        <v>451</v>
      </c>
      <c r="D9" s="28">
        <v>0</v>
      </c>
      <c r="E9" s="28">
        <v>-4.0000000000000027</v>
      </c>
      <c r="F9" s="28">
        <v>45</v>
      </c>
      <c r="G9" s="28">
        <v>4.0000000000000027</v>
      </c>
      <c r="H9" s="28">
        <v>1E+30</v>
      </c>
    </row>
    <row r="10" spans="1:8" x14ac:dyDescent="0.3">
      <c r="B10" s="28" t="s">
        <v>79</v>
      </c>
      <c r="C10" s="28" t="s">
        <v>452</v>
      </c>
      <c r="D10" s="28">
        <v>0</v>
      </c>
      <c r="E10" s="28">
        <v>-7.0000000000000071</v>
      </c>
      <c r="F10" s="28">
        <v>35</v>
      </c>
      <c r="G10" s="28">
        <v>7.0000000000000071</v>
      </c>
      <c r="H10" s="28">
        <v>1E+30</v>
      </c>
    </row>
    <row r="11" spans="1:8" x14ac:dyDescent="0.3">
      <c r="B11" s="28" t="s">
        <v>81</v>
      </c>
      <c r="C11" s="28" t="s">
        <v>453</v>
      </c>
      <c r="D11" s="28">
        <v>0</v>
      </c>
      <c r="E11" s="28">
        <v>-2.0000000000000044</v>
      </c>
      <c r="F11" s="28">
        <v>41</v>
      </c>
      <c r="G11" s="28">
        <v>2.0000000000000044</v>
      </c>
      <c r="H11" s="28">
        <v>1E+30</v>
      </c>
    </row>
    <row r="12" spans="1:8" x14ac:dyDescent="0.3">
      <c r="B12" s="28" t="s">
        <v>83</v>
      </c>
      <c r="C12" s="28" t="s">
        <v>454</v>
      </c>
      <c r="D12" s="28">
        <v>16.111111111111111</v>
      </c>
      <c r="E12" s="28">
        <v>0</v>
      </c>
      <c r="F12" s="28">
        <v>37</v>
      </c>
      <c r="G12" s="28">
        <v>22.49999999999994</v>
      </c>
      <c r="H12" s="28">
        <v>1.8000000000000043</v>
      </c>
    </row>
    <row r="13" spans="1:8" x14ac:dyDescent="0.3">
      <c r="B13" s="28" t="s">
        <v>140</v>
      </c>
      <c r="C13" s="28" t="s">
        <v>455</v>
      </c>
      <c r="D13" s="28">
        <v>0</v>
      </c>
      <c r="E13" s="28">
        <v>-4.9999999999999991</v>
      </c>
      <c r="F13" s="28">
        <v>31</v>
      </c>
      <c r="G13" s="28">
        <v>4.9999999999999991</v>
      </c>
      <c r="H13" s="28">
        <v>1E+30</v>
      </c>
    </row>
    <row r="14" spans="1:8" x14ac:dyDescent="0.3">
      <c r="B14" s="28" t="s">
        <v>142</v>
      </c>
      <c r="C14" s="28" t="s">
        <v>456</v>
      </c>
      <c r="D14" s="28">
        <v>0</v>
      </c>
      <c r="E14" s="28">
        <v>-4.5000000000000053</v>
      </c>
      <c r="F14" s="28">
        <v>28</v>
      </c>
      <c r="G14" s="28">
        <v>4.5000000000000053</v>
      </c>
      <c r="H14" s="28">
        <v>1E+30</v>
      </c>
    </row>
    <row r="15" spans="1:8" x14ac:dyDescent="0.3">
      <c r="B15" s="28" t="s">
        <v>144</v>
      </c>
      <c r="C15" s="28" t="s">
        <v>457</v>
      </c>
      <c r="D15" s="28">
        <v>0</v>
      </c>
      <c r="E15" s="28">
        <v>-3.9999999999999973</v>
      </c>
      <c r="F15" s="28">
        <v>25</v>
      </c>
      <c r="G15" s="28">
        <v>3.9999999999999973</v>
      </c>
      <c r="H15" s="28">
        <v>1E+30</v>
      </c>
    </row>
    <row r="16" spans="1:8" x14ac:dyDescent="0.3">
      <c r="B16" s="28" t="s">
        <v>146</v>
      </c>
      <c r="C16" s="28" t="s">
        <v>458</v>
      </c>
      <c r="D16" s="28">
        <v>0</v>
      </c>
      <c r="E16" s="28">
        <v>-3.0000000000000009</v>
      </c>
      <c r="F16" s="28">
        <v>27</v>
      </c>
      <c r="G16" s="28">
        <v>3.0000000000000009</v>
      </c>
      <c r="H16" s="28">
        <v>1E+30</v>
      </c>
    </row>
    <row r="17" spans="1:8" x14ac:dyDescent="0.3">
      <c r="B17" s="28" t="s">
        <v>148</v>
      </c>
      <c r="C17" s="28" t="s">
        <v>459</v>
      </c>
      <c r="D17" s="28">
        <v>0</v>
      </c>
      <c r="E17" s="28">
        <v>-2.5000000000000009</v>
      </c>
      <c r="F17" s="28">
        <v>24</v>
      </c>
      <c r="G17" s="28">
        <v>2.5000000000000009</v>
      </c>
      <c r="H17" s="28">
        <v>1E+30</v>
      </c>
    </row>
    <row r="18" spans="1:8" x14ac:dyDescent="0.3">
      <c r="B18" s="28" t="s">
        <v>150</v>
      </c>
      <c r="C18" s="28" t="s">
        <v>460</v>
      </c>
      <c r="D18" s="28">
        <v>0</v>
      </c>
      <c r="E18" s="28">
        <v>-2.0000000000000027</v>
      </c>
      <c r="F18" s="28">
        <v>21</v>
      </c>
      <c r="G18" s="28">
        <v>2.0000000000000027</v>
      </c>
      <c r="H18" s="28">
        <v>1E+30</v>
      </c>
    </row>
    <row r="19" spans="1:8" x14ac:dyDescent="0.3">
      <c r="B19" s="28" t="s">
        <v>152</v>
      </c>
      <c r="C19" s="28" t="s">
        <v>461</v>
      </c>
      <c r="D19" s="28">
        <v>0</v>
      </c>
      <c r="E19" s="28">
        <v>-1.0000000000000018</v>
      </c>
      <c r="F19" s="28">
        <v>23</v>
      </c>
      <c r="G19" s="28">
        <v>1.0000000000000018</v>
      </c>
      <c r="H19" s="28">
        <v>1E+30</v>
      </c>
    </row>
    <row r="20" spans="1:8" x14ac:dyDescent="0.3">
      <c r="B20" s="28" t="s">
        <v>154</v>
      </c>
      <c r="C20" s="28" t="s">
        <v>462</v>
      </c>
      <c r="D20" s="28">
        <v>0</v>
      </c>
      <c r="E20" s="28">
        <v>-0.50000000000000355</v>
      </c>
      <c r="F20" s="28">
        <v>20</v>
      </c>
      <c r="G20" s="28">
        <v>0.50000000000000355</v>
      </c>
      <c r="H20" s="28">
        <v>1E+30</v>
      </c>
    </row>
    <row r="21" spans="1:8" x14ac:dyDescent="0.3">
      <c r="B21" s="28" t="s">
        <v>156</v>
      </c>
      <c r="C21" s="28" t="s">
        <v>463</v>
      </c>
      <c r="D21" s="28">
        <v>1.1111111111111098</v>
      </c>
      <c r="E21" s="28">
        <v>0</v>
      </c>
      <c r="F21" s="28">
        <v>17</v>
      </c>
      <c r="G21" s="28">
        <v>1.4999999999999971</v>
      </c>
      <c r="H21" s="28">
        <v>0.69230769230769706</v>
      </c>
    </row>
    <row r="22" spans="1:8" x14ac:dyDescent="0.3">
      <c r="B22" s="28" t="s">
        <v>158</v>
      </c>
      <c r="C22" s="28" t="s">
        <v>464</v>
      </c>
      <c r="D22" s="28">
        <v>0</v>
      </c>
      <c r="E22" s="28">
        <v>-6.5000000000000036</v>
      </c>
      <c r="F22" s="28">
        <v>32</v>
      </c>
      <c r="G22" s="28">
        <v>6.5000000000000036</v>
      </c>
      <c r="H22" s="28">
        <v>1E+30</v>
      </c>
    </row>
    <row r="23" spans="1:8" ht="15" thickBot="1" x14ac:dyDescent="0.35">
      <c r="B23" s="29" t="s">
        <v>160</v>
      </c>
      <c r="C23" s="29" t="s">
        <v>465</v>
      </c>
      <c r="D23" s="29">
        <v>0</v>
      </c>
      <c r="E23" s="29">
        <v>-6.0000000000000036</v>
      </c>
      <c r="F23" s="29">
        <v>29</v>
      </c>
      <c r="G23" s="29">
        <v>6.0000000000000036</v>
      </c>
      <c r="H23" s="29">
        <v>1E+30</v>
      </c>
    </row>
    <row r="25" spans="1:8" ht="15" thickBot="1" x14ac:dyDescent="0.35">
      <c r="A25" t="s">
        <v>19</v>
      </c>
    </row>
    <row r="26" spans="1:8" x14ac:dyDescent="0.3">
      <c r="B26" s="63"/>
      <c r="C26" s="63"/>
      <c r="D26" s="63" t="s">
        <v>11</v>
      </c>
      <c r="E26" s="63" t="s">
        <v>20</v>
      </c>
      <c r="F26" s="63" t="s">
        <v>3</v>
      </c>
      <c r="G26" s="63" t="s">
        <v>16</v>
      </c>
      <c r="H26" s="63" t="s">
        <v>16</v>
      </c>
    </row>
    <row r="27" spans="1:8" ht="15" thickBot="1" x14ac:dyDescent="0.35">
      <c r="B27" s="64" t="s">
        <v>9</v>
      </c>
      <c r="C27" s="64" t="s">
        <v>10</v>
      </c>
      <c r="D27" s="64" t="s">
        <v>1</v>
      </c>
      <c r="E27" s="64" t="s">
        <v>21</v>
      </c>
      <c r="F27" s="64" t="s">
        <v>22</v>
      </c>
      <c r="G27" s="64" t="s">
        <v>17</v>
      </c>
      <c r="H27" s="64" t="s">
        <v>18</v>
      </c>
    </row>
    <row r="28" spans="1:8" x14ac:dyDescent="0.3">
      <c r="B28" s="28" t="s">
        <v>162</v>
      </c>
      <c r="C28" s="28" t="s">
        <v>163</v>
      </c>
      <c r="D28" s="28">
        <v>199.99999999999997</v>
      </c>
      <c r="E28" s="28">
        <v>2.5000000000000004</v>
      </c>
      <c r="F28" s="28">
        <v>200</v>
      </c>
      <c r="G28" s="28">
        <v>144.9999999999996</v>
      </c>
      <c r="H28" s="28">
        <v>2.8571428571428532</v>
      </c>
    </row>
    <row r="29" spans="1:8" ht="15" thickBot="1" x14ac:dyDescent="0.35">
      <c r="B29" s="29" t="s">
        <v>164</v>
      </c>
      <c r="C29" s="29" t="s">
        <v>165</v>
      </c>
      <c r="D29" s="29">
        <v>229.99999999999997</v>
      </c>
      <c r="E29" s="29">
        <v>0.49999999999999911</v>
      </c>
      <c r="F29" s="29">
        <v>230</v>
      </c>
      <c r="G29" s="29">
        <v>3.333333333333329</v>
      </c>
      <c r="H29" s="29">
        <v>96.666666666666401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DA4DC-9A53-4E3F-82D4-869EBFA04232}">
  <dimension ref="A2:G9"/>
  <sheetViews>
    <sheetView zoomScale="115" zoomScaleNormal="115" workbookViewId="0">
      <selection activeCell="F23" sqref="F23"/>
    </sheetView>
  </sheetViews>
  <sheetFormatPr defaultRowHeight="14.4" x14ac:dyDescent="0.3"/>
  <cols>
    <col min="1" max="1" width="20.109375" customWidth="1"/>
  </cols>
  <sheetData>
    <row r="2" spans="1:7" x14ac:dyDescent="0.3">
      <c r="A2" t="s">
        <v>0</v>
      </c>
      <c r="B2" t="s">
        <v>68</v>
      </c>
      <c r="C2" t="s">
        <v>69</v>
      </c>
      <c r="D2" t="s">
        <v>70</v>
      </c>
      <c r="E2" t="s">
        <v>71</v>
      </c>
      <c r="F2" t="s">
        <v>59</v>
      </c>
      <c r="G2" t="s">
        <v>60</v>
      </c>
    </row>
    <row r="3" spans="1:7" x14ac:dyDescent="0.3">
      <c r="A3" t="s">
        <v>1</v>
      </c>
      <c r="B3">
        <v>25</v>
      </c>
      <c r="C3">
        <v>0</v>
      </c>
      <c r="D3">
        <v>0</v>
      </c>
      <c r="E3">
        <v>0</v>
      </c>
      <c r="F3">
        <v>22</v>
      </c>
      <c r="G3">
        <v>20</v>
      </c>
    </row>
    <row r="6" spans="1:7" x14ac:dyDescent="0.3">
      <c r="F6" t="s">
        <v>4</v>
      </c>
    </row>
    <row r="7" spans="1:7" x14ac:dyDescent="0.3">
      <c r="A7" t="s">
        <v>72</v>
      </c>
      <c r="B7">
        <f>(70 - (F3*2+G3*1))</f>
        <v>6</v>
      </c>
      <c r="C7">
        <f>(70-(F3*1+G3*2))</f>
        <v>8</v>
      </c>
      <c r="D7">
        <f>(70-(F3*3))</f>
        <v>4</v>
      </c>
      <c r="E7">
        <f>(70-(G3*3))</f>
        <v>10</v>
      </c>
      <c r="F7">
        <f>SUMPRODUCT(B3:E3,B7:E7)</f>
        <v>150</v>
      </c>
      <c r="G7" t="s">
        <v>19</v>
      </c>
    </row>
    <row r="8" spans="1:7" x14ac:dyDescent="0.3">
      <c r="A8" t="s">
        <v>73</v>
      </c>
      <c r="B8">
        <v>2</v>
      </c>
      <c r="C8">
        <v>1</v>
      </c>
      <c r="D8">
        <v>3</v>
      </c>
      <c r="E8">
        <v>0</v>
      </c>
      <c r="F8">
        <f>SUMPRODUCT(B3:E3,B8:E8)</f>
        <v>50</v>
      </c>
      <c r="G8">
        <v>50</v>
      </c>
    </row>
    <row r="9" spans="1:7" x14ac:dyDescent="0.3">
      <c r="A9" t="s">
        <v>74</v>
      </c>
      <c r="B9">
        <v>1</v>
      </c>
      <c r="C9">
        <v>2</v>
      </c>
      <c r="D9">
        <v>0</v>
      </c>
      <c r="E9">
        <v>3</v>
      </c>
      <c r="F9">
        <f>SUMPRODUCT(B3:E3,B9:E9)</f>
        <v>25</v>
      </c>
      <c r="G9">
        <v>25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26C07-96ED-47F0-987B-279D3F6CFF53}">
  <dimension ref="A1:H18"/>
  <sheetViews>
    <sheetView showGridLines="0" workbookViewId="0">
      <selection activeCell="F19" sqref="F19"/>
    </sheetView>
  </sheetViews>
  <sheetFormatPr defaultRowHeight="14.4" x14ac:dyDescent="0.3"/>
  <cols>
    <col min="1" max="1" width="2.33203125" customWidth="1"/>
    <col min="2" max="2" width="6.109375" bestFit="1" customWidth="1"/>
    <col min="3" max="3" width="19.6640625" bestFit="1" customWidth="1"/>
    <col min="4" max="4" width="5.44140625" bestFit="1" customWidth="1"/>
    <col min="5" max="5" width="12" bestFit="1" customWidth="1"/>
    <col min="6" max="6" width="10.5546875" bestFit="1" customWidth="1"/>
    <col min="7" max="7" width="9.44140625" bestFit="1" customWidth="1"/>
    <col min="8" max="8" width="9.21875" bestFit="1" customWidth="1"/>
  </cols>
  <sheetData>
    <row r="1" spans="1:8" x14ac:dyDescent="0.3">
      <c r="A1" s="27" t="s">
        <v>75</v>
      </c>
    </row>
    <row r="2" spans="1:8" x14ac:dyDescent="0.3">
      <c r="A2" s="27" t="s">
        <v>76</v>
      </c>
    </row>
    <row r="3" spans="1:8" x14ac:dyDescent="0.3">
      <c r="A3" s="27" t="s">
        <v>188</v>
      </c>
    </row>
    <row r="6" spans="1:8" ht="15" thickBot="1" x14ac:dyDescent="0.35">
      <c r="A6" t="s">
        <v>8</v>
      </c>
    </row>
    <row r="7" spans="1:8" x14ac:dyDescent="0.3">
      <c r="B7" s="34"/>
      <c r="C7" s="34"/>
      <c r="D7" s="34" t="s">
        <v>11</v>
      </c>
      <c r="E7" s="34" t="s">
        <v>12</v>
      </c>
      <c r="F7" s="34" t="s">
        <v>14</v>
      </c>
      <c r="G7" s="34" t="s">
        <v>16</v>
      </c>
      <c r="H7" s="34" t="s">
        <v>16</v>
      </c>
    </row>
    <row r="8" spans="1:8" ht="15" thickBot="1" x14ac:dyDescent="0.35">
      <c r="B8" s="35" t="s">
        <v>9</v>
      </c>
      <c r="C8" s="35" t="s">
        <v>10</v>
      </c>
      <c r="D8" s="35" t="s">
        <v>1</v>
      </c>
      <c r="E8" s="35" t="s">
        <v>13</v>
      </c>
      <c r="F8" s="35" t="s">
        <v>15</v>
      </c>
      <c r="G8" s="35" t="s">
        <v>17</v>
      </c>
      <c r="H8" s="35" t="s">
        <v>18</v>
      </c>
    </row>
    <row r="9" spans="1:8" x14ac:dyDescent="0.3">
      <c r="B9" s="28" t="s">
        <v>77</v>
      </c>
      <c r="C9" s="28" t="s">
        <v>78</v>
      </c>
      <c r="D9" s="28">
        <v>25</v>
      </c>
      <c r="E9" s="28">
        <v>0</v>
      </c>
      <c r="F9" s="28">
        <v>6</v>
      </c>
      <c r="G9" s="28">
        <v>0</v>
      </c>
      <c r="H9" s="28">
        <v>1E+30</v>
      </c>
    </row>
    <row r="10" spans="1:8" x14ac:dyDescent="0.3">
      <c r="B10" s="28" t="s">
        <v>79</v>
      </c>
      <c r="C10" s="28" t="s">
        <v>80</v>
      </c>
      <c r="D10" s="28">
        <v>0</v>
      </c>
      <c r="E10" s="28">
        <v>0</v>
      </c>
      <c r="F10" s="28">
        <v>8</v>
      </c>
      <c r="G10" s="28">
        <v>1E+30</v>
      </c>
      <c r="H10" s="28">
        <v>0</v>
      </c>
    </row>
    <row r="11" spans="1:8" x14ac:dyDescent="0.3">
      <c r="B11" s="28" t="s">
        <v>81</v>
      </c>
      <c r="C11" s="28" t="s">
        <v>82</v>
      </c>
      <c r="D11" s="28">
        <v>0</v>
      </c>
      <c r="E11" s="28">
        <v>0</v>
      </c>
      <c r="F11" s="28">
        <v>4</v>
      </c>
      <c r="G11" s="28">
        <v>1E+30</v>
      </c>
      <c r="H11" s="28">
        <v>0</v>
      </c>
    </row>
    <row r="12" spans="1:8" ht="15" thickBot="1" x14ac:dyDescent="0.35">
      <c r="B12" s="29" t="s">
        <v>83</v>
      </c>
      <c r="C12" s="29" t="s">
        <v>84</v>
      </c>
      <c r="D12" s="29">
        <v>0</v>
      </c>
      <c r="E12" s="29">
        <v>0</v>
      </c>
      <c r="F12" s="29">
        <v>10</v>
      </c>
      <c r="G12" s="29">
        <v>0</v>
      </c>
      <c r="H12" s="29">
        <v>0</v>
      </c>
    </row>
    <row r="14" spans="1:8" ht="15" thickBot="1" x14ac:dyDescent="0.35">
      <c r="A14" t="s">
        <v>19</v>
      </c>
    </row>
    <row r="15" spans="1:8" x14ac:dyDescent="0.3">
      <c r="B15" s="34"/>
      <c r="C15" s="34"/>
      <c r="D15" s="34" t="s">
        <v>11</v>
      </c>
      <c r="E15" s="34" t="s">
        <v>20</v>
      </c>
      <c r="F15" s="34" t="s">
        <v>3</v>
      </c>
      <c r="G15" s="34" t="s">
        <v>16</v>
      </c>
      <c r="H15" s="34" t="s">
        <v>16</v>
      </c>
    </row>
    <row r="16" spans="1:8" ht="15" thickBot="1" x14ac:dyDescent="0.35">
      <c r="B16" s="35" t="s">
        <v>9</v>
      </c>
      <c r="C16" s="35" t="s">
        <v>10</v>
      </c>
      <c r="D16" s="35" t="s">
        <v>1</v>
      </c>
      <c r="E16" s="35" t="s">
        <v>21</v>
      </c>
      <c r="F16" s="35" t="s">
        <v>22</v>
      </c>
      <c r="G16" s="35" t="s">
        <v>17</v>
      </c>
      <c r="H16" s="35" t="s">
        <v>18</v>
      </c>
    </row>
    <row r="17" spans="2:8" x14ac:dyDescent="0.3">
      <c r="B17" s="28" t="s">
        <v>85</v>
      </c>
      <c r="C17" s="28" t="s">
        <v>86</v>
      </c>
      <c r="D17" s="28">
        <v>50</v>
      </c>
      <c r="E17" s="28">
        <v>1.3333333333333335</v>
      </c>
      <c r="F17" s="28">
        <v>50</v>
      </c>
      <c r="G17" s="28">
        <v>0</v>
      </c>
      <c r="H17" s="28">
        <v>50</v>
      </c>
    </row>
    <row r="18" spans="2:8" ht="15" thickBot="1" x14ac:dyDescent="0.35">
      <c r="B18" s="29" t="s">
        <v>87</v>
      </c>
      <c r="C18" s="29" t="s">
        <v>88</v>
      </c>
      <c r="D18" s="29">
        <v>25</v>
      </c>
      <c r="E18" s="29">
        <v>3.333333333333333</v>
      </c>
      <c r="F18" s="29">
        <v>25</v>
      </c>
      <c r="G18" s="29">
        <v>1E+30</v>
      </c>
      <c r="H18" s="29">
        <v>0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1BA74-5710-4D62-8BCB-030B8EC0ED3A}">
  <dimension ref="A2:E10"/>
  <sheetViews>
    <sheetView workbookViewId="0">
      <selection activeCell="D6" sqref="D6"/>
    </sheetView>
  </sheetViews>
  <sheetFormatPr defaultRowHeight="14.4" x14ac:dyDescent="0.3"/>
  <cols>
    <col min="1" max="1" width="17.109375" customWidth="1"/>
    <col min="2" max="2" width="16.88671875" customWidth="1"/>
    <col min="3" max="3" width="17.44140625" customWidth="1"/>
    <col min="4" max="4" width="10.77734375" customWidth="1"/>
    <col min="5" max="5" width="11.88671875" customWidth="1"/>
  </cols>
  <sheetData>
    <row r="2" spans="1:5" x14ac:dyDescent="0.3">
      <c r="A2" t="s">
        <v>94</v>
      </c>
      <c r="B2" t="s">
        <v>175</v>
      </c>
      <c r="C2" t="s">
        <v>176</v>
      </c>
    </row>
    <row r="3" spans="1:5" x14ac:dyDescent="0.3">
      <c r="A3" t="s">
        <v>95</v>
      </c>
      <c r="B3">
        <v>40</v>
      </c>
      <c r="C3">
        <v>15</v>
      </c>
    </row>
    <row r="5" spans="1:5" x14ac:dyDescent="0.3">
      <c r="A5" t="s">
        <v>96</v>
      </c>
      <c r="D5" t="s">
        <v>4</v>
      </c>
    </row>
    <row r="6" spans="1:5" x14ac:dyDescent="0.3">
      <c r="A6" t="s">
        <v>97</v>
      </c>
      <c r="B6">
        <f>B7+B8</f>
        <v>7</v>
      </c>
      <c r="C6">
        <f>C7+C8</f>
        <v>11</v>
      </c>
      <c r="D6">
        <f>SUMPRODUCT(B3:C3,B6:C6)</f>
        <v>445</v>
      </c>
      <c r="E6" t="s">
        <v>19</v>
      </c>
    </row>
    <row r="7" spans="1:5" x14ac:dyDescent="0.3">
      <c r="A7" t="s">
        <v>177</v>
      </c>
      <c r="B7">
        <v>5</v>
      </c>
      <c r="C7">
        <v>3</v>
      </c>
      <c r="D7">
        <f>SUMPRODUCT(B3:C3,B7:C7)</f>
        <v>245</v>
      </c>
      <c r="E7">
        <v>200</v>
      </c>
    </row>
    <row r="8" spans="1:5" x14ac:dyDescent="0.3">
      <c r="A8" t="s">
        <v>178</v>
      </c>
      <c r="B8">
        <v>2</v>
      </c>
      <c r="C8">
        <v>8</v>
      </c>
      <c r="D8">
        <f>SUMPRODUCT(B3:C3,B8:C8)</f>
        <v>200</v>
      </c>
      <c r="E8">
        <v>75</v>
      </c>
    </row>
    <row r="9" spans="1:5" x14ac:dyDescent="0.3">
      <c r="A9" t="s">
        <v>179</v>
      </c>
      <c r="B9">
        <v>1</v>
      </c>
      <c r="C9">
        <v>4</v>
      </c>
      <c r="D9">
        <f>SUMPRODUCT(B3:C3,B9:C9)</f>
        <v>100</v>
      </c>
      <c r="E9">
        <v>100</v>
      </c>
    </row>
    <row r="10" spans="1:5" x14ac:dyDescent="0.3">
      <c r="A10" t="s">
        <v>180</v>
      </c>
      <c r="B10">
        <v>3</v>
      </c>
      <c r="C10">
        <v>2</v>
      </c>
      <c r="D10">
        <f>SUMPRODUCT(B3:C3,B10:C10)</f>
        <v>150</v>
      </c>
      <c r="E10">
        <v>150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7B4BC-15A6-4474-BF1E-81ABD3C09C53}">
  <dimension ref="A1:G31"/>
  <sheetViews>
    <sheetView showGridLines="0" topLeftCell="A10" workbookViewId="0"/>
  </sheetViews>
  <sheetFormatPr defaultRowHeight="14.4" x14ac:dyDescent="0.3"/>
  <cols>
    <col min="1" max="1" width="2.33203125" customWidth="1"/>
    <col min="2" max="2" width="23.6640625" bestFit="1" customWidth="1"/>
    <col min="3" max="3" width="24.6640625" bestFit="1" customWidth="1"/>
    <col min="4" max="4" width="13.6640625" bestFit="1" customWidth="1"/>
    <col min="5" max="5" width="13.33203125" bestFit="1" customWidth="1"/>
    <col min="6" max="6" width="14.21875" bestFit="1" customWidth="1"/>
    <col min="7" max="7" width="16.6640625" bestFit="1" customWidth="1"/>
  </cols>
  <sheetData>
    <row r="1" spans="1:5" x14ac:dyDescent="0.3">
      <c r="A1" s="27" t="s">
        <v>166</v>
      </c>
    </row>
    <row r="2" spans="1:5" x14ac:dyDescent="0.3">
      <c r="A2" s="27" t="s">
        <v>273</v>
      </c>
    </row>
    <row r="3" spans="1:5" x14ac:dyDescent="0.3">
      <c r="A3" s="27" t="s">
        <v>274</v>
      </c>
    </row>
    <row r="4" spans="1:5" x14ac:dyDescent="0.3">
      <c r="A4" s="27" t="s">
        <v>196</v>
      </c>
    </row>
    <row r="5" spans="1:5" x14ac:dyDescent="0.3">
      <c r="A5" s="27" t="s">
        <v>168</v>
      </c>
    </row>
    <row r="6" spans="1:5" x14ac:dyDescent="0.3">
      <c r="A6" s="27"/>
      <c r="B6" t="s">
        <v>197</v>
      </c>
    </row>
    <row r="7" spans="1:5" x14ac:dyDescent="0.3">
      <c r="A7" s="27"/>
      <c r="B7" t="s">
        <v>275</v>
      </c>
    </row>
    <row r="8" spans="1:5" x14ac:dyDescent="0.3">
      <c r="A8" s="27"/>
      <c r="B8" t="s">
        <v>276</v>
      </c>
    </row>
    <row r="9" spans="1:5" x14ac:dyDescent="0.3">
      <c r="A9" s="27" t="s">
        <v>169</v>
      </c>
    </row>
    <row r="10" spans="1:5" x14ac:dyDescent="0.3">
      <c r="B10" t="s">
        <v>170</v>
      </c>
    </row>
    <row r="11" spans="1:5" x14ac:dyDescent="0.3">
      <c r="B11" t="s">
        <v>200</v>
      </c>
    </row>
    <row r="14" spans="1:5" ht="15" thickBot="1" x14ac:dyDescent="0.35">
      <c r="A14" t="s">
        <v>132</v>
      </c>
    </row>
    <row r="15" spans="1:5" ht="15" thickBot="1" x14ac:dyDescent="0.35">
      <c r="B15" s="33" t="s">
        <v>9</v>
      </c>
      <c r="C15" s="33" t="s">
        <v>10</v>
      </c>
      <c r="D15" s="33" t="s">
        <v>133</v>
      </c>
      <c r="E15" s="33" t="s">
        <v>134</v>
      </c>
    </row>
    <row r="16" spans="1:5" ht="15" thickBot="1" x14ac:dyDescent="0.35">
      <c r="B16" s="29" t="s">
        <v>277</v>
      </c>
      <c r="C16" s="29" t="s">
        <v>278</v>
      </c>
      <c r="D16" s="30">
        <v>445</v>
      </c>
      <c r="E16" s="30">
        <v>445</v>
      </c>
    </row>
    <row r="19" spans="1:7" ht="15" thickBot="1" x14ac:dyDescent="0.35">
      <c r="A19" t="s">
        <v>8</v>
      </c>
    </row>
    <row r="20" spans="1:7" ht="15" thickBot="1" x14ac:dyDescent="0.35">
      <c r="B20" s="33" t="s">
        <v>9</v>
      </c>
      <c r="C20" s="33" t="s">
        <v>10</v>
      </c>
      <c r="D20" s="33" t="s">
        <v>133</v>
      </c>
      <c r="E20" s="33" t="s">
        <v>134</v>
      </c>
      <c r="F20" s="33" t="s">
        <v>171</v>
      </c>
    </row>
    <row r="21" spans="1:7" x14ac:dyDescent="0.3">
      <c r="B21" s="28" t="s">
        <v>77</v>
      </c>
      <c r="C21" s="28" t="s">
        <v>279</v>
      </c>
      <c r="D21" s="31">
        <v>40</v>
      </c>
      <c r="E21" s="31">
        <v>40</v>
      </c>
      <c r="F21" s="28" t="s">
        <v>171</v>
      </c>
    </row>
    <row r="22" spans="1:7" ht="15" thickBot="1" x14ac:dyDescent="0.35">
      <c r="B22" s="29" t="s">
        <v>79</v>
      </c>
      <c r="C22" s="29" t="s">
        <v>280</v>
      </c>
      <c r="D22" s="30">
        <v>15</v>
      </c>
      <c r="E22" s="30">
        <v>15</v>
      </c>
      <c r="F22" s="29" t="s">
        <v>171</v>
      </c>
    </row>
    <row r="25" spans="1:7" ht="15" thickBot="1" x14ac:dyDescent="0.35">
      <c r="A25" t="s">
        <v>19</v>
      </c>
    </row>
    <row r="26" spans="1:7" ht="15" thickBot="1" x14ac:dyDescent="0.35">
      <c r="B26" s="33" t="s">
        <v>9</v>
      </c>
      <c r="C26" s="33" t="s">
        <v>10</v>
      </c>
      <c r="D26" s="33" t="s">
        <v>135</v>
      </c>
      <c r="E26" s="33" t="s">
        <v>136</v>
      </c>
      <c r="F26" s="33" t="s">
        <v>172</v>
      </c>
      <c r="G26" s="33" t="s">
        <v>173</v>
      </c>
    </row>
    <row r="27" spans="1:7" x14ac:dyDescent="0.3">
      <c r="B27" s="28" t="s">
        <v>281</v>
      </c>
      <c r="C27" s="28" t="s">
        <v>282</v>
      </c>
      <c r="D27" s="31">
        <v>150</v>
      </c>
      <c r="E27" s="28" t="s">
        <v>283</v>
      </c>
      <c r="F27" s="28" t="s">
        <v>174</v>
      </c>
      <c r="G27" s="28">
        <v>0</v>
      </c>
    </row>
    <row r="28" spans="1:7" x14ac:dyDescent="0.3">
      <c r="B28" s="28" t="s">
        <v>110</v>
      </c>
      <c r="C28" s="28" t="s">
        <v>284</v>
      </c>
      <c r="D28" s="31">
        <v>245</v>
      </c>
      <c r="E28" s="28" t="s">
        <v>285</v>
      </c>
      <c r="F28" s="28" t="s">
        <v>286</v>
      </c>
      <c r="G28" s="31">
        <v>45</v>
      </c>
    </row>
    <row r="29" spans="1:7" x14ac:dyDescent="0.3">
      <c r="B29" s="28" t="s">
        <v>112</v>
      </c>
      <c r="C29" s="28" t="s">
        <v>287</v>
      </c>
      <c r="D29" s="31">
        <v>200</v>
      </c>
      <c r="E29" s="28" t="s">
        <v>288</v>
      </c>
      <c r="F29" s="28" t="s">
        <v>286</v>
      </c>
      <c r="G29" s="31">
        <v>125</v>
      </c>
    </row>
    <row r="30" spans="1:7" x14ac:dyDescent="0.3">
      <c r="B30" s="28" t="s">
        <v>114</v>
      </c>
      <c r="C30" s="28" t="s">
        <v>289</v>
      </c>
      <c r="D30" s="31">
        <v>100</v>
      </c>
      <c r="E30" s="28" t="s">
        <v>290</v>
      </c>
      <c r="F30" s="28" t="s">
        <v>174</v>
      </c>
      <c r="G30" s="28">
        <v>0</v>
      </c>
    </row>
    <row r="31" spans="1:7" ht="15" thickBot="1" x14ac:dyDescent="0.35">
      <c r="B31" s="29" t="s">
        <v>291</v>
      </c>
      <c r="C31" s="29"/>
      <c r="D31" s="29"/>
      <c r="E31" s="29"/>
      <c r="F31" s="29"/>
      <c r="G31" s="29"/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FEDB7-0D16-4B8C-8506-DF684AD39804}">
  <dimension ref="A2:E9"/>
  <sheetViews>
    <sheetView workbookViewId="0">
      <selection activeCell="D6" sqref="D6"/>
    </sheetView>
  </sheetViews>
  <sheetFormatPr defaultRowHeight="14.4" x14ac:dyDescent="0.3"/>
  <cols>
    <col min="1" max="1" width="19.109375" customWidth="1"/>
  </cols>
  <sheetData>
    <row r="2" spans="1:5" x14ac:dyDescent="0.3">
      <c r="A2" t="s">
        <v>0</v>
      </c>
      <c r="B2" t="s">
        <v>59</v>
      </c>
      <c r="C2" t="s">
        <v>60</v>
      </c>
    </row>
    <row r="3" spans="1:5" x14ac:dyDescent="0.3">
      <c r="A3" t="s">
        <v>95</v>
      </c>
      <c r="B3">
        <v>1.9999999999999991</v>
      </c>
      <c r="C3">
        <v>5</v>
      </c>
    </row>
    <row r="5" spans="1:5" x14ac:dyDescent="0.3">
      <c r="A5" t="s">
        <v>96</v>
      </c>
      <c r="D5" t="s">
        <v>4</v>
      </c>
    </row>
    <row r="6" spans="1:5" x14ac:dyDescent="0.3">
      <c r="A6" t="s">
        <v>106</v>
      </c>
      <c r="B6">
        <v>10</v>
      </c>
      <c r="C6">
        <v>5</v>
      </c>
      <c r="D6">
        <f>SUMPRODUCT(B3:C3,B6:C6)</f>
        <v>44.999999999999993</v>
      </c>
      <c r="E6" t="s">
        <v>19</v>
      </c>
    </row>
    <row r="7" spans="1:5" x14ac:dyDescent="0.3">
      <c r="A7" t="s">
        <v>98</v>
      </c>
      <c r="B7">
        <v>20</v>
      </c>
      <c r="C7">
        <v>50</v>
      </c>
      <c r="D7">
        <f>SUMPRODUCT(B3:C3,B7:C7)/200</f>
        <v>1.45</v>
      </c>
      <c r="E7">
        <v>1</v>
      </c>
    </row>
    <row r="8" spans="1:5" x14ac:dyDescent="0.3">
      <c r="A8" t="s">
        <v>101</v>
      </c>
      <c r="B8">
        <v>50</v>
      </c>
      <c r="C8">
        <v>10</v>
      </c>
      <c r="D8">
        <f>SUMPRODUCT(B3:C3,B8:C8)/150</f>
        <v>0.99999999999999967</v>
      </c>
      <c r="E8">
        <v>1</v>
      </c>
    </row>
    <row r="9" spans="1:5" x14ac:dyDescent="0.3">
      <c r="A9" t="s">
        <v>102</v>
      </c>
      <c r="B9">
        <v>30</v>
      </c>
      <c r="C9">
        <v>30</v>
      </c>
      <c r="D9">
        <f>SUMPRODUCT(B3:C3,B9:C9)/210</f>
        <v>0.99999999999999989</v>
      </c>
      <c r="E9">
        <v>1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20F40-FC97-40A9-BF99-6900286FBD1A}">
  <dimension ref="A1:H17"/>
  <sheetViews>
    <sheetView showGridLines="0" workbookViewId="0"/>
  </sheetViews>
  <sheetFormatPr defaultRowHeight="14.4" x14ac:dyDescent="0.3"/>
  <cols>
    <col min="1" max="1" width="2.33203125" customWidth="1"/>
    <col min="2" max="2" width="6.109375" bestFit="1" customWidth="1"/>
    <col min="3" max="3" width="11.33203125" bestFit="1" customWidth="1"/>
    <col min="4" max="4" width="5.44140625" bestFit="1" customWidth="1"/>
    <col min="5" max="5" width="8.77734375" bestFit="1" customWidth="1"/>
    <col min="6" max="6" width="10.5546875" bestFit="1" customWidth="1"/>
    <col min="7" max="8" width="12" bestFit="1" customWidth="1"/>
  </cols>
  <sheetData>
    <row r="1" spans="1:8" x14ac:dyDescent="0.3">
      <c r="A1" s="27" t="s">
        <v>75</v>
      </c>
    </row>
    <row r="2" spans="1:8" x14ac:dyDescent="0.3">
      <c r="A2" s="27" t="s">
        <v>107</v>
      </c>
    </row>
    <row r="3" spans="1:8" x14ac:dyDescent="0.3">
      <c r="A3" s="27" t="s">
        <v>292</v>
      </c>
    </row>
    <row r="6" spans="1:8" ht="15" thickBot="1" x14ac:dyDescent="0.35">
      <c r="A6" t="s">
        <v>8</v>
      </c>
    </row>
    <row r="7" spans="1:8" x14ac:dyDescent="0.3">
      <c r="B7" s="34"/>
      <c r="C7" s="34"/>
      <c r="D7" s="34" t="s">
        <v>11</v>
      </c>
      <c r="E7" s="34" t="s">
        <v>12</v>
      </c>
      <c r="F7" s="34" t="s">
        <v>14</v>
      </c>
      <c r="G7" s="34" t="s">
        <v>16</v>
      </c>
      <c r="H7" s="34" t="s">
        <v>16</v>
      </c>
    </row>
    <row r="8" spans="1:8" ht="15" thickBot="1" x14ac:dyDescent="0.35">
      <c r="B8" s="35" t="s">
        <v>9</v>
      </c>
      <c r="C8" s="35" t="s">
        <v>10</v>
      </c>
      <c r="D8" s="35" t="s">
        <v>1</v>
      </c>
      <c r="E8" s="35" t="s">
        <v>13</v>
      </c>
      <c r="F8" s="35" t="s">
        <v>15</v>
      </c>
      <c r="G8" s="35" t="s">
        <v>17</v>
      </c>
      <c r="H8" s="35" t="s">
        <v>18</v>
      </c>
    </row>
    <row r="9" spans="1:8" x14ac:dyDescent="0.3">
      <c r="B9" s="28" t="s">
        <v>77</v>
      </c>
      <c r="C9" s="28" t="s">
        <v>108</v>
      </c>
      <c r="D9" s="28">
        <v>1.9999999999999991</v>
      </c>
      <c r="E9" s="28">
        <v>0</v>
      </c>
      <c r="F9" s="28">
        <v>10</v>
      </c>
      <c r="G9" s="28">
        <v>14.999999999999982</v>
      </c>
      <c r="H9" s="28">
        <v>5</v>
      </c>
    </row>
    <row r="10" spans="1:8" ht="15" thickBot="1" x14ac:dyDescent="0.35">
      <c r="B10" s="29" t="s">
        <v>79</v>
      </c>
      <c r="C10" s="29" t="s">
        <v>109</v>
      </c>
      <c r="D10" s="29">
        <v>5</v>
      </c>
      <c r="E10" s="29">
        <v>0</v>
      </c>
      <c r="F10" s="29">
        <v>5</v>
      </c>
      <c r="G10" s="29">
        <v>5</v>
      </c>
      <c r="H10" s="29">
        <v>2.9999999999999987</v>
      </c>
    </row>
    <row r="12" spans="1:8" ht="15" thickBot="1" x14ac:dyDescent="0.35">
      <c r="A12" t="s">
        <v>19</v>
      </c>
    </row>
    <row r="13" spans="1:8" x14ac:dyDescent="0.3">
      <c r="B13" s="34"/>
      <c r="C13" s="34"/>
      <c r="D13" s="34" t="s">
        <v>11</v>
      </c>
      <c r="E13" s="34" t="s">
        <v>20</v>
      </c>
      <c r="F13" s="34" t="s">
        <v>3</v>
      </c>
      <c r="G13" s="34" t="s">
        <v>16</v>
      </c>
      <c r="H13" s="34" t="s">
        <v>16</v>
      </c>
    </row>
    <row r="14" spans="1:8" ht="15" thickBot="1" x14ac:dyDescent="0.35">
      <c r="B14" s="35" t="s">
        <v>9</v>
      </c>
      <c r="C14" s="35" t="s">
        <v>10</v>
      </c>
      <c r="D14" s="35" t="s">
        <v>1</v>
      </c>
      <c r="E14" s="35" t="s">
        <v>21</v>
      </c>
      <c r="F14" s="35" t="s">
        <v>22</v>
      </c>
      <c r="G14" s="35" t="s">
        <v>17</v>
      </c>
      <c r="H14" s="35" t="s">
        <v>18</v>
      </c>
    </row>
    <row r="15" spans="1:8" x14ac:dyDescent="0.3">
      <c r="B15" s="28" t="s">
        <v>110</v>
      </c>
      <c r="C15" s="28" t="s">
        <v>111</v>
      </c>
      <c r="D15" s="28">
        <v>1.45</v>
      </c>
      <c r="E15" s="28">
        <v>0</v>
      </c>
      <c r="F15" s="28">
        <v>1</v>
      </c>
      <c r="G15" s="28">
        <v>0.45</v>
      </c>
      <c r="H15" s="28">
        <v>1E+30</v>
      </c>
    </row>
    <row r="16" spans="1:8" x14ac:dyDescent="0.3">
      <c r="B16" s="28" t="s">
        <v>112</v>
      </c>
      <c r="C16" s="28" t="s">
        <v>113</v>
      </c>
      <c r="D16" s="28">
        <v>0.99999999999999967</v>
      </c>
      <c r="E16" s="28">
        <v>18.750000000000004</v>
      </c>
      <c r="F16" s="28">
        <v>1</v>
      </c>
      <c r="G16" s="28">
        <v>0.8</v>
      </c>
      <c r="H16" s="28">
        <v>0.53333333333333299</v>
      </c>
    </row>
    <row r="17" spans="2:8" ht="15" thickBot="1" x14ac:dyDescent="0.35">
      <c r="B17" s="29" t="s">
        <v>114</v>
      </c>
      <c r="C17" s="29" t="s">
        <v>115</v>
      </c>
      <c r="D17" s="29">
        <v>0.99999999999999989</v>
      </c>
      <c r="E17" s="29">
        <v>26.249999999999993</v>
      </c>
      <c r="F17" s="29">
        <v>1</v>
      </c>
      <c r="G17" s="29">
        <v>1.1428571428571412</v>
      </c>
      <c r="H17" s="29">
        <v>0.22360248447204967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161B4-6781-4C75-8E30-561DAAAA253C}">
  <dimension ref="A2:F9"/>
  <sheetViews>
    <sheetView workbookViewId="0">
      <selection activeCell="I24" sqref="I24"/>
    </sheetView>
  </sheetViews>
  <sheetFormatPr defaultRowHeight="14.4" x14ac:dyDescent="0.3"/>
  <cols>
    <col min="1" max="1" width="18.77734375" customWidth="1"/>
  </cols>
  <sheetData>
    <row r="2" spans="1:6" x14ac:dyDescent="0.3">
      <c r="A2" t="s">
        <v>0</v>
      </c>
      <c r="B2" t="s">
        <v>59</v>
      </c>
      <c r="C2" t="s">
        <v>60</v>
      </c>
      <c r="D2" t="s">
        <v>61</v>
      </c>
    </row>
    <row r="3" spans="1:6" x14ac:dyDescent="0.3">
      <c r="A3" t="s">
        <v>95</v>
      </c>
      <c r="B3">
        <v>29.999999999999996</v>
      </c>
      <c r="C3">
        <v>0</v>
      </c>
      <c r="D3">
        <v>40</v>
      </c>
    </row>
    <row r="5" spans="1:6" x14ac:dyDescent="0.3">
      <c r="A5" t="s">
        <v>96</v>
      </c>
      <c r="E5" t="s">
        <v>4</v>
      </c>
    </row>
    <row r="6" spans="1:6" x14ac:dyDescent="0.3">
      <c r="A6" t="s">
        <v>117</v>
      </c>
      <c r="B6">
        <v>3000</v>
      </c>
      <c r="C6">
        <v>2000</v>
      </c>
      <c r="D6">
        <v>1000</v>
      </c>
      <c r="E6">
        <f>SUMPRODUCT(B3:D3,B6:D6)</f>
        <v>129999.99999999999</v>
      </c>
      <c r="F6" t="s">
        <v>19</v>
      </c>
    </row>
    <row r="7" spans="1:6" x14ac:dyDescent="0.3">
      <c r="A7" t="s">
        <v>98</v>
      </c>
      <c r="B7">
        <v>170</v>
      </c>
      <c r="C7">
        <v>120</v>
      </c>
      <c r="D7">
        <v>0</v>
      </c>
      <c r="E7">
        <f>SUMPRODUCT(B3:D3,B7:D7)</f>
        <v>5099.9999999999991</v>
      </c>
      <c r="F7">
        <v>5100</v>
      </c>
    </row>
    <row r="8" spans="1:6" x14ac:dyDescent="0.3">
      <c r="A8" t="s">
        <v>101</v>
      </c>
      <c r="B8">
        <v>0</v>
      </c>
      <c r="C8">
        <v>0</v>
      </c>
      <c r="D8">
        <v>1</v>
      </c>
      <c r="E8">
        <f>SUMPRODUCT(B3:D3,B8:D8)</f>
        <v>40</v>
      </c>
      <c r="F8">
        <v>20</v>
      </c>
    </row>
    <row r="9" spans="1:6" x14ac:dyDescent="0.3">
      <c r="A9" t="s">
        <v>102</v>
      </c>
      <c r="B9">
        <v>170</v>
      </c>
      <c r="C9">
        <v>120</v>
      </c>
      <c r="D9">
        <v>70</v>
      </c>
      <c r="E9">
        <f>SUMPRODUCT(B3:D3,B9:D9)</f>
        <v>7899.9999999999991</v>
      </c>
      <c r="F9">
        <v>7900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A7696-038B-4313-AFE0-7710D6B9314F}">
  <dimension ref="A1:H18"/>
  <sheetViews>
    <sheetView showGridLines="0" workbookViewId="0"/>
  </sheetViews>
  <sheetFormatPr defaultRowHeight="14.4" x14ac:dyDescent="0.3"/>
  <cols>
    <col min="1" max="1" width="2.33203125" customWidth="1"/>
    <col min="2" max="2" width="6.109375" bestFit="1" customWidth="1"/>
    <col min="3" max="3" width="11.33203125" bestFit="1" customWidth="1"/>
    <col min="4" max="4" width="5.44140625" bestFit="1" customWidth="1"/>
    <col min="5" max="5" width="12.6640625" bestFit="1" customWidth="1"/>
    <col min="6" max="6" width="10.5546875" bestFit="1" customWidth="1"/>
    <col min="7" max="8" width="12" bestFit="1" customWidth="1"/>
  </cols>
  <sheetData>
    <row r="1" spans="1:8" x14ac:dyDescent="0.3">
      <c r="A1" s="27" t="s">
        <v>75</v>
      </c>
    </row>
    <row r="2" spans="1:8" x14ac:dyDescent="0.3">
      <c r="A2" s="27" t="s">
        <v>189</v>
      </c>
    </row>
    <row r="3" spans="1:8" x14ac:dyDescent="0.3">
      <c r="A3" s="27" t="s">
        <v>190</v>
      </c>
    </row>
    <row r="6" spans="1:8" ht="15" thickBot="1" x14ac:dyDescent="0.35">
      <c r="A6" t="s">
        <v>8</v>
      </c>
    </row>
    <row r="7" spans="1:8" x14ac:dyDescent="0.3">
      <c r="B7" s="34"/>
      <c r="C7" s="34"/>
      <c r="D7" s="34" t="s">
        <v>11</v>
      </c>
      <c r="E7" s="34" t="s">
        <v>12</v>
      </c>
      <c r="F7" s="34" t="s">
        <v>14</v>
      </c>
      <c r="G7" s="34" t="s">
        <v>16</v>
      </c>
      <c r="H7" s="34" t="s">
        <v>16</v>
      </c>
    </row>
    <row r="8" spans="1:8" ht="15" thickBot="1" x14ac:dyDescent="0.35">
      <c r="B8" s="35" t="s">
        <v>9</v>
      </c>
      <c r="C8" s="35" t="s">
        <v>10</v>
      </c>
      <c r="D8" s="35" t="s">
        <v>1</v>
      </c>
      <c r="E8" s="35" t="s">
        <v>13</v>
      </c>
      <c r="F8" s="35" t="s">
        <v>15</v>
      </c>
      <c r="G8" s="35" t="s">
        <v>17</v>
      </c>
      <c r="H8" s="35" t="s">
        <v>18</v>
      </c>
    </row>
    <row r="9" spans="1:8" x14ac:dyDescent="0.3">
      <c r="B9" s="28" t="s">
        <v>77</v>
      </c>
      <c r="C9" s="28" t="s">
        <v>108</v>
      </c>
      <c r="D9" s="28">
        <v>29.999999999999996</v>
      </c>
      <c r="E9" s="28">
        <v>0</v>
      </c>
      <c r="F9" s="28">
        <v>3000</v>
      </c>
      <c r="G9" s="28">
        <v>1E+30</v>
      </c>
      <c r="H9" s="28">
        <v>166.66666666666652</v>
      </c>
    </row>
    <row r="10" spans="1:8" x14ac:dyDescent="0.3">
      <c r="B10" s="28" t="s">
        <v>79</v>
      </c>
      <c r="C10" s="28" t="s">
        <v>109</v>
      </c>
      <c r="D10" s="28">
        <v>0</v>
      </c>
      <c r="E10" s="28">
        <v>-117.64705882352929</v>
      </c>
      <c r="F10" s="28">
        <v>2000</v>
      </c>
      <c r="G10" s="28">
        <v>117.64705882352929</v>
      </c>
      <c r="H10" s="28">
        <v>1E+30</v>
      </c>
    </row>
    <row r="11" spans="1:8" ht="15" thickBot="1" x14ac:dyDescent="0.35">
      <c r="B11" s="29" t="s">
        <v>81</v>
      </c>
      <c r="C11" s="29" t="s">
        <v>138</v>
      </c>
      <c r="D11" s="29">
        <v>40</v>
      </c>
      <c r="E11" s="29">
        <v>0</v>
      </c>
      <c r="F11" s="29">
        <v>1000</v>
      </c>
      <c r="G11" s="29">
        <v>235.29411764705893</v>
      </c>
      <c r="H11" s="29">
        <v>1000</v>
      </c>
    </row>
    <row r="13" spans="1:8" ht="15" thickBot="1" x14ac:dyDescent="0.35">
      <c r="A13" t="s">
        <v>19</v>
      </c>
    </row>
    <row r="14" spans="1:8" x14ac:dyDescent="0.3">
      <c r="B14" s="34"/>
      <c r="C14" s="34"/>
      <c r="D14" s="34" t="s">
        <v>11</v>
      </c>
      <c r="E14" s="34" t="s">
        <v>20</v>
      </c>
      <c r="F14" s="34" t="s">
        <v>3</v>
      </c>
      <c r="G14" s="34" t="s">
        <v>16</v>
      </c>
      <c r="H14" s="34" t="s">
        <v>16</v>
      </c>
    </row>
    <row r="15" spans="1:8" ht="15" thickBot="1" x14ac:dyDescent="0.35">
      <c r="B15" s="35" t="s">
        <v>9</v>
      </c>
      <c r="C15" s="35" t="s">
        <v>10</v>
      </c>
      <c r="D15" s="35" t="s">
        <v>1</v>
      </c>
      <c r="E15" s="35" t="s">
        <v>21</v>
      </c>
      <c r="F15" s="35" t="s">
        <v>22</v>
      </c>
      <c r="G15" s="35" t="s">
        <v>17</v>
      </c>
      <c r="H15" s="35" t="s">
        <v>18</v>
      </c>
    </row>
    <row r="16" spans="1:8" x14ac:dyDescent="0.3">
      <c r="B16" s="28" t="s">
        <v>191</v>
      </c>
      <c r="C16" s="28" t="s">
        <v>111</v>
      </c>
      <c r="D16" s="28">
        <v>5099.9999999999991</v>
      </c>
      <c r="E16" s="28">
        <v>3.3613445378151274</v>
      </c>
      <c r="F16" s="28">
        <v>5100</v>
      </c>
      <c r="G16" s="28">
        <v>1400</v>
      </c>
      <c r="H16" s="28">
        <v>5100</v>
      </c>
    </row>
    <row r="17" spans="2:8" x14ac:dyDescent="0.3">
      <c r="B17" s="28" t="s">
        <v>192</v>
      </c>
      <c r="C17" s="28" t="s">
        <v>113</v>
      </c>
      <c r="D17" s="28">
        <v>40</v>
      </c>
      <c r="E17" s="28">
        <v>0</v>
      </c>
      <c r="F17" s="28">
        <v>20</v>
      </c>
      <c r="G17" s="28">
        <v>20</v>
      </c>
      <c r="H17" s="28">
        <v>1E+30</v>
      </c>
    </row>
    <row r="18" spans="2:8" ht="15" thickBot="1" x14ac:dyDescent="0.35">
      <c r="B18" s="29" t="s">
        <v>193</v>
      </c>
      <c r="C18" s="29" t="s">
        <v>115</v>
      </c>
      <c r="D18" s="29">
        <v>7899.9999999999991</v>
      </c>
      <c r="E18" s="29">
        <v>14.285714285714285</v>
      </c>
      <c r="F18" s="29">
        <v>7900</v>
      </c>
      <c r="G18" s="29">
        <v>1E+30</v>
      </c>
      <c r="H18" s="29">
        <v>1400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B0316-BF59-4299-B48D-F88D4B87886A}">
  <dimension ref="A3:K19"/>
  <sheetViews>
    <sheetView workbookViewId="0">
      <selection activeCell="I18" sqref="I18"/>
    </sheetView>
  </sheetViews>
  <sheetFormatPr defaultRowHeight="14.4" x14ac:dyDescent="0.3"/>
  <cols>
    <col min="8" max="8" width="11.77734375" customWidth="1"/>
    <col min="13" max="14" width="11.109375" customWidth="1"/>
  </cols>
  <sheetData>
    <row r="3" spans="1:11" x14ac:dyDescent="0.3">
      <c r="A3" t="s">
        <v>181</v>
      </c>
    </row>
    <row r="4" spans="1:11" x14ac:dyDescent="0.3">
      <c r="B4" t="s">
        <v>89</v>
      </c>
      <c r="C4" t="s">
        <v>90</v>
      </c>
      <c r="D4" t="s">
        <v>91</v>
      </c>
      <c r="E4" t="s">
        <v>92</v>
      </c>
    </row>
    <row r="5" spans="1:11" x14ac:dyDescent="0.3">
      <c r="A5" t="s">
        <v>59</v>
      </c>
      <c r="B5">
        <v>1</v>
      </c>
      <c r="C5">
        <v>4</v>
      </c>
      <c r="D5">
        <v>1</v>
      </c>
      <c r="E5">
        <v>4</v>
      </c>
    </row>
    <row r="6" spans="1:11" x14ac:dyDescent="0.3">
      <c r="A6" t="s">
        <v>60</v>
      </c>
      <c r="B6">
        <v>4</v>
      </c>
      <c r="C6">
        <v>2</v>
      </c>
      <c r="D6">
        <v>2</v>
      </c>
      <c r="E6">
        <v>1</v>
      </c>
    </row>
    <row r="7" spans="1:11" x14ac:dyDescent="0.3">
      <c r="A7" t="s">
        <v>61</v>
      </c>
      <c r="B7">
        <v>5</v>
      </c>
      <c r="C7">
        <v>3</v>
      </c>
      <c r="D7">
        <v>5</v>
      </c>
      <c r="E7">
        <v>1</v>
      </c>
    </row>
    <row r="8" spans="1:11" x14ac:dyDescent="0.3">
      <c r="A8" t="s">
        <v>93</v>
      </c>
      <c r="B8">
        <v>1</v>
      </c>
      <c r="C8">
        <v>2</v>
      </c>
      <c r="D8">
        <v>3</v>
      </c>
      <c r="E8">
        <v>1</v>
      </c>
    </row>
    <row r="10" spans="1:11" x14ac:dyDescent="0.3">
      <c r="I10" s="51" t="s">
        <v>186</v>
      </c>
      <c r="J10" s="51"/>
      <c r="K10">
        <f>SUMPRODUCT(B5:E8,B14:E17)</f>
        <v>15</v>
      </c>
    </row>
    <row r="12" spans="1:11" x14ac:dyDescent="0.3">
      <c r="A12" t="s">
        <v>182</v>
      </c>
    </row>
    <row r="13" spans="1:11" x14ac:dyDescent="0.3">
      <c r="B13" t="s">
        <v>89</v>
      </c>
      <c r="C13" t="s">
        <v>90</v>
      </c>
      <c r="D13" t="s">
        <v>91</v>
      </c>
      <c r="E13" t="s">
        <v>92</v>
      </c>
      <c r="F13" s="32" t="s">
        <v>185</v>
      </c>
      <c r="G13" t="s">
        <v>184</v>
      </c>
    </row>
    <row r="14" spans="1:11" x14ac:dyDescent="0.3">
      <c r="A14" t="s">
        <v>59</v>
      </c>
      <c r="B14">
        <v>0</v>
      </c>
      <c r="C14">
        <v>0</v>
      </c>
      <c r="D14">
        <v>0</v>
      </c>
      <c r="E14">
        <v>1</v>
      </c>
      <c r="F14">
        <f>SUM($B14:$E14)</f>
        <v>1</v>
      </c>
      <c r="G14">
        <v>1</v>
      </c>
    </row>
    <row r="15" spans="1:11" x14ac:dyDescent="0.3">
      <c r="A15" t="s">
        <v>60</v>
      </c>
      <c r="B15">
        <v>1</v>
      </c>
      <c r="C15">
        <v>0</v>
      </c>
      <c r="D15">
        <v>0</v>
      </c>
      <c r="E15">
        <v>0</v>
      </c>
      <c r="F15">
        <f>SUM($B15:$E15)</f>
        <v>1</v>
      </c>
      <c r="G15">
        <v>1</v>
      </c>
    </row>
    <row r="16" spans="1:11" x14ac:dyDescent="0.3">
      <c r="A16" t="s">
        <v>61</v>
      </c>
      <c r="B16">
        <v>0</v>
      </c>
      <c r="C16">
        <v>0</v>
      </c>
      <c r="D16">
        <v>1</v>
      </c>
      <c r="E16">
        <v>0</v>
      </c>
      <c r="F16">
        <f>SUM($B16:$E16)</f>
        <v>1</v>
      </c>
      <c r="G16">
        <v>1</v>
      </c>
    </row>
    <row r="17" spans="1:7" x14ac:dyDescent="0.3">
      <c r="A17" t="s">
        <v>93</v>
      </c>
      <c r="B17">
        <v>0</v>
      </c>
      <c r="C17">
        <v>1</v>
      </c>
      <c r="D17">
        <v>0</v>
      </c>
      <c r="E17">
        <v>0</v>
      </c>
      <c r="F17">
        <f>SUM($B17:$E17)</f>
        <v>1</v>
      </c>
      <c r="G17">
        <v>1</v>
      </c>
    </row>
    <row r="18" spans="1:7" x14ac:dyDescent="0.3">
      <c r="A18" s="32" t="s">
        <v>185</v>
      </c>
      <c r="B18">
        <f>SUM(B$14:B$17)</f>
        <v>1</v>
      </c>
      <c r="C18">
        <f>SUM(C$14:C$17)</f>
        <v>1</v>
      </c>
      <c r="D18">
        <f>SUM(D$14:D$17)</f>
        <v>1</v>
      </c>
      <c r="E18">
        <f>SUM(E$14:E$17)</f>
        <v>1</v>
      </c>
    </row>
    <row r="19" spans="1:7" x14ac:dyDescent="0.3">
      <c r="A19" t="s">
        <v>183</v>
      </c>
      <c r="B19">
        <v>1</v>
      </c>
      <c r="C19">
        <v>1</v>
      </c>
      <c r="D19">
        <v>1</v>
      </c>
      <c r="E19">
        <v>1</v>
      </c>
    </row>
  </sheetData>
  <mergeCells count="1">
    <mergeCell ref="I10:J10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E2421-BB9A-40B8-B2BE-4F0F17DC2A83}">
  <dimension ref="A1:F9"/>
  <sheetViews>
    <sheetView workbookViewId="0">
      <selection activeCell="E14" sqref="E14"/>
    </sheetView>
  </sheetViews>
  <sheetFormatPr defaultRowHeight="14.4" x14ac:dyDescent="0.3"/>
  <cols>
    <col min="5" max="5" width="9.44140625" bestFit="1" customWidth="1"/>
    <col min="6" max="6" width="9.6640625" bestFit="1" customWidth="1"/>
  </cols>
  <sheetData>
    <row r="1" spans="1:6" x14ac:dyDescent="0.3">
      <c r="A1" t="s">
        <v>413</v>
      </c>
      <c r="B1" t="s">
        <v>59</v>
      </c>
      <c r="C1" t="s">
        <v>60</v>
      </c>
      <c r="D1" t="s">
        <v>61</v>
      </c>
    </row>
    <row r="2" spans="1:6" x14ac:dyDescent="0.3">
      <c r="A2" t="s">
        <v>412</v>
      </c>
      <c r="B2">
        <v>45</v>
      </c>
      <c r="C2">
        <v>20</v>
      </c>
      <c r="D2">
        <v>7</v>
      </c>
    </row>
    <row r="4" spans="1:6" x14ac:dyDescent="0.3">
      <c r="A4" t="s">
        <v>411</v>
      </c>
      <c r="E4" t="s">
        <v>427</v>
      </c>
    </row>
    <row r="5" spans="1:6" x14ac:dyDescent="0.3">
      <c r="A5" t="s">
        <v>410</v>
      </c>
      <c r="B5">
        <v>33</v>
      </c>
      <c r="C5">
        <v>12</v>
      </c>
      <c r="D5">
        <v>19</v>
      </c>
      <c r="E5">
        <f>SUMPRODUCT($B$2:$D$2,B5:D5)</f>
        <v>1858</v>
      </c>
      <c r="F5" t="s">
        <v>409</v>
      </c>
    </row>
    <row r="6" spans="1:6" x14ac:dyDescent="0.3">
      <c r="A6" t="s">
        <v>408</v>
      </c>
      <c r="B6">
        <v>0</v>
      </c>
      <c r="C6">
        <v>1</v>
      </c>
      <c r="D6">
        <v>0</v>
      </c>
      <c r="E6">
        <f>SUMPRODUCT($B$2:$D$2,B6:D6)</f>
        <v>20</v>
      </c>
      <c r="F6">
        <v>20</v>
      </c>
    </row>
    <row r="7" spans="1:6" x14ac:dyDescent="0.3">
      <c r="A7" t="s">
        <v>407</v>
      </c>
      <c r="B7">
        <v>9</v>
      </c>
      <c r="C7">
        <v>3</v>
      </c>
      <c r="D7">
        <v>5</v>
      </c>
      <c r="E7">
        <f>SUMPRODUCT($B$2:$D$2,B7:D7)</f>
        <v>500</v>
      </c>
      <c r="F7">
        <v>500</v>
      </c>
    </row>
    <row r="8" spans="1:6" x14ac:dyDescent="0.3">
      <c r="A8" t="s">
        <v>406</v>
      </c>
      <c r="B8">
        <v>5</v>
      </c>
      <c r="C8">
        <v>4</v>
      </c>
      <c r="D8">
        <v>0</v>
      </c>
      <c r="E8">
        <f>SUMPRODUCT($B$2:$D$2,B8:D8)</f>
        <v>305</v>
      </c>
      <c r="F8">
        <v>350</v>
      </c>
    </row>
    <row r="9" spans="1:6" x14ac:dyDescent="0.3">
      <c r="A9" t="s">
        <v>405</v>
      </c>
      <c r="B9">
        <v>3</v>
      </c>
      <c r="C9">
        <v>0</v>
      </c>
      <c r="D9">
        <v>2</v>
      </c>
      <c r="E9">
        <f>SUMPRODUCT($B$2:$D$2,B9:D9)</f>
        <v>149</v>
      </c>
      <c r="F9">
        <v>150</v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38AF1-E4AA-4073-9761-809F3D347AF9}">
  <dimension ref="A1:G49"/>
  <sheetViews>
    <sheetView showGridLines="0" topLeftCell="A37" workbookViewId="0"/>
  </sheetViews>
  <sheetFormatPr defaultRowHeight="14.4" x14ac:dyDescent="0.3"/>
  <cols>
    <col min="1" max="1" width="2.33203125" customWidth="1"/>
    <col min="2" max="2" width="25.6640625" bestFit="1" customWidth="1"/>
    <col min="3" max="3" width="15.33203125" bestFit="1" customWidth="1"/>
    <col min="4" max="4" width="13.6640625" bestFit="1" customWidth="1"/>
    <col min="5" max="5" width="12.44140625" bestFit="1" customWidth="1"/>
    <col min="6" max="6" width="14" bestFit="1" customWidth="1"/>
    <col min="7" max="7" width="16.6640625" bestFit="1" customWidth="1"/>
  </cols>
  <sheetData>
    <row r="1" spans="1:5" x14ac:dyDescent="0.3">
      <c r="A1" s="27" t="s">
        <v>166</v>
      </c>
    </row>
    <row r="2" spans="1:5" x14ac:dyDescent="0.3">
      <c r="A2" s="27" t="s">
        <v>194</v>
      </c>
    </row>
    <row r="3" spans="1:5" x14ac:dyDescent="0.3">
      <c r="A3" s="27" t="s">
        <v>195</v>
      </c>
    </row>
    <row r="4" spans="1:5" x14ac:dyDescent="0.3">
      <c r="A4" s="27" t="s">
        <v>196</v>
      </c>
    </row>
    <row r="5" spans="1:5" x14ac:dyDescent="0.3">
      <c r="A5" s="27" t="s">
        <v>168</v>
      </c>
    </row>
    <row r="6" spans="1:5" x14ac:dyDescent="0.3">
      <c r="A6" s="27"/>
      <c r="B6" t="s">
        <v>197</v>
      </c>
    </row>
    <row r="7" spans="1:5" x14ac:dyDescent="0.3">
      <c r="A7" s="27"/>
      <c r="B7" t="s">
        <v>198</v>
      </c>
    </row>
    <row r="8" spans="1:5" x14ac:dyDescent="0.3">
      <c r="A8" s="27"/>
      <c r="B8" t="s">
        <v>199</v>
      </c>
    </row>
    <row r="9" spans="1:5" x14ac:dyDescent="0.3">
      <c r="A9" s="27" t="s">
        <v>169</v>
      </c>
    </row>
    <row r="10" spans="1:5" x14ac:dyDescent="0.3">
      <c r="B10" t="s">
        <v>170</v>
      </c>
    </row>
    <row r="11" spans="1:5" x14ac:dyDescent="0.3">
      <c r="B11" t="s">
        <v>200</v>
      </c>
    </row>
    <row r="14" spans="1:5" ht="15" thickBot="1" x14ac:dyDescent="0.35">
      <c r="A14" t="s">
        <v>132</v>
      </c>
    </row>
    <row r="15" spans="1:5" ht="15" thickBot="1" x14ac:dyDescent="0.35">
      <c r="B15" s="33" t="s">
        <v>9</v>
      </c>
      <c r="C15" s="33" t="s">
        <v>10</v>
      </c>
      <c r="D15" s="33" t="s">
        <v>133</v>
      </c>
      <c r="E15" s="33" t="s">
        <v>134</v>
      </c>
    </row>
    <row r="16" spans="1:5" ht="15" thickBot="1" x14ac:dyDescent="0.35">
      <c r="B16" s="29" t="s">
        <v>201</v>
      </c>
      <c r="C16" s="29" t="s">
        <v>186</v>
      </c>
      <c r="D16" s="30">
        <v>15</v>
      </c>
      <c r="E16" s="30">
        <v>15</v>
      </c>
    </row>
    <row r="19" spans="1:6" ht="15" thickBot="1" x14ac:dyDescent="0.35">
      <c r="A19" t="s">
        <v>8</v>
      </c>
    </row>
    <row r="20" spans="1:6" ht="15" thickBot="1" x14ac:dyDescent="0.35">
      <c r="B20" s="33" t="s">
        <v>9</v>
      </c>
      <c r="C20" s="33" t="s">
        <v>10</v>
      </c>
      <c r="D20" s="33" t="s">
        <v>133</v>
      </c>
      <c r="E20" s="33" t="s">
        <v>134</v>
      </c>
      <c r="F20" s="33" t="s">
        <v>171</v>
      </c>
    </row>
    <row r="21" spans="1:6" x14ac:dyDescent="0.3">
      <c r="B21" s="28" t="s">
        <v>202</v>
      </c>
      <c r="C21" s="28" t="s">
        <v>203</v>
      </c>
      <c r="D21" s="31">
        <v>0</v>
      </c>
      <c r="E21" s="31">
        <v>0</v>
      </c>
      <c r="F21" s="28" t="s">
        <v>171</v>
      </c>
    </row>
    <row r="22" spans="1:6" x14ac:dyDescent="0.3">
      <c r="B22" s="28" t="s">
        <v>204</v>
      </c>
      <c r="C22" s="28" t="s">
        <v>205</v>
      </c>
      <c r="D22" s="31">
        <v>0</v>
      </c>
      <c r="E22" s="31">
        <v>0</v>
      </c>
      <c r="F22" s="28" t="s">
        <v>171</v>
      </c>
    </row>
    <row r="23" spans="1:6" x14ac:dyDescent="0.3">
      <c r="B23" s="28" t="s">
        <v>206</v>
      </c>
      <c r="C23" s="28" t="s">
        <v>207</v>
      </c>
      <c r="D23" s="31">
        <v>0</v>
      </c>
      <c r="E23" s="31">
        <v>0</v>
      </c>
      <c r="F23" s="28" t="s">
        <v>171</v>
      </c>
    </row>
    <row r="24" spans="1:6" x14ac:dyDescent="0.3">
      <c r="B24" s="28" t="s">
        <v>208</v>
      </c>
      <c r="C24" s="28" t="s">
        <v>209</v>
      </c>
      <c r="D24" s="31">
        <v>1</v>
      </c>
      <c r="E24" s="31">
        <v>1</v>
      </c>
      <c r="F24" s="28" t="s">
        <v>171</v>
      </c>
    </row>
    <row r="25" spans="1:6" x14ac:dyDescent="0.3">
      <c r="B25" s="28" t="s">
        <v>210</v>
      </c>
      <c r="C25" s="28" t="s">
        <v>211</v>
      </c>
      <c r="D25" s="31">
        <v>1</v>
      </c>
      <c r="E25" s="31">
        <v>1</v>
      </c>
      <c r="F25" s="28" t="s">
        <v>171</v>
      </c>
    </row>
    <row r="26" spans="1:6" x14ac:dyDescent="0.3">
      <c r="B26" s="28" t="s">
        <v>212</v>
      </c>
      <c r="C26" s="28" t="s">
        <v>213</v>
      </c>
      <c r="D26" s="31">
        <v>0</v>
      </c>
      <c r="E26" s="31">
        <v>0</v>
      </c>
      <c r="F26" s="28" t="s">
        <v>171</v>
      </c>
    </row>
    <row r="27" spans="1:6" x14ac:dyDescent="0.3">
      <c r="B27" s="28" t="s">
        <v>214</v>
      </c>
      <c r="C27" s="28" t="s">
        <v>215</v>
      </c>
      <c r="D27" s="31">
        <v>0</v>
      </c>
      <c r="E27" s="31">
        <v>0</v>
      </c>
      <c r="F27" s="28" t="s">
        <v>171</v>
      </c>
    </row>
    <row r="28" spans="1:6" x14ac:dyDescent="0.3">
      <c r="B28" s="28" t="s">
        <v>216</v>
      </c>
      <c r="C28" s="28" t="s">
        <v>217</v>
      </c>
      <c r="D28" s="31">
        <v>0</v>
      </c>
      <c r="E28" s="31">
        <v>0</v>
      </c>
      <c r="F28" s="28" t="s">
        <v>171</v>
      </c>
    </row>
    <row r="29" spans="1:6" x14ac:dyDescent="0.3">
      <c r="B29" s="28" t="s">
        <v>218</v>
      </c>
      <c r="C29" s="28" t="s">
        <v>219</v>
      </c>
      <c r="D29" s="31">
        <v>0</v>
      </c>
      <c r="E29" s="31">
        <v>0</v>
      </c>
      <c r="F29" s="28" t="s">
        <v>171</v>
      </c>
    </row>
    <row r="30" spans="1:6" x14ac:dyDescent="0.3">
      <c r="B30" s="28" t="s">
        <v>220</v>
      </c>
      <c r="C30" s="28" t="s">
        <v>221</v>
      </c>
      <c r="D30" s="31">
        <v>0</v>
      </c>
      <c r="E30" s="31">
        <v>0</v>
      </c>
      <c r="F30" s="28" t="s">
        <v>171</v>
      </c>
    </row>
    <row r="31" spans="1:6" x14ac:dyDescent="0.3">
      <c r="B31" s="28" t="s">
        <v>222</v>
      </c>
      <c r="C31" s="28" t="s">
        <v>223</v>
      </c>
      <c r="D31" s="31">
        <v>1</v>
      </c>
      <c r="E31" s="31">
        <v>1</v>
      </c>
      <c r="F31" s="28" t="s">
        <v>171</v>
      </c>
    </row>
    <row r="32" spans="1:6" x14ac:dyDescent="0.3">
      <c r="B32" s="28" t="s">
        <v>224</v>
      </c>
      <c r="C32" s="28" t="s">
        <v>225</v>
      </c>
      <c r="D32" s="31">
        <v>0</v>
      </c>
      <c r="E32" s="31">
        <v>0</v>
      </c>
      <c r="F32" s="28" t="s">
        <v>171</v>
      </c>
    </row>
    <row r="33" spans="1:7" x14ac:dyDescent="0.3">
      <c r="B33" s="28" t="s">
        <v>226</v>
      </c>
      <c r="C33" s="28" t="s">
        <v>227</v>
      </c>
      <c r="D33" s="31">
        <v>0</v>
      </c>
      <c r="E33" s="31">
        <v>0</v>
      </c>
      <c r="F33" s="28" t="s">
        <v>171</v>
      </c>
    </row>
    <row r="34" spans="1:7" x14ac:dyDescent="0.3">
      <c r="B34" s="28" t="s">
        <v>228</v>
      </c>
      <c r="C34" s="28" t="s">
        <v>229</v>
      </c>
      <c r="D34" s="31">
        <v>1</v>
      </c>
      <c r="E34" s="31">
        <v>1</v>
      </c>
      <c r="F34" s="28" t="s">
        <v>171</v>
      </c>
    </row>
    <row r="35" spans="1:7" x14ac:dyDescent="0.3">
      <c r="B35" s="28" t="s">
        <v>230</v>
      </c>
      <c r="C35" s="28" t="s">
        <v>231</v>
      </c>
      <c r="D35" s="31">
        <v>0</v>
      </c>
      <c r="E35" s="31">
        <v>0</v>
      </c>
      <c r="F35" s="28" t="s">
        <v>171</v>
      </c>
    </row>
    <row r="36" spans="1:7" ht="15" thickBot="1" x14ac:dyDescent="0.35">
      <c r="B36" s="29" t="s">
        <v>232</v>
      </c>
      <c r="C36" s="29" t="s">
        <v>233</v>
      </c>
      <c r="D36" s="30">
        <v>0</v>
      </c>
      <c r="E36" s="30">
        <v>0</v>
      </c>
      <c r="F36" s="29" t="s">
        <v>171</v>
      </c>
    </row>
    <row r="39" spans="1:7" ht="15" thickBot="1" x14ac:dyDescent="0.35">
      <c r="A39" t="s">
        <v>19</v>
      </c>
    </row>
    <row r="40" spans="1:7" ht="15" thickBot="1" x14ac:dyDescent="0.35">
      <c r="B40" s="33" t="s">
        <v>9</v>
      </c>
      <c r="C40" s="33" t="s">
        <v>10</v>
      </c>
      <c r="D40" s="33" t="s">
        <v>135</v>
      </c>
      <c r="E40" s="33" t="s">
        <v>136</v>
      </c>
      <c r="F40" s="33" t="s">
        <v>172</v>
      </c>
      <c r="G40" s="33" t="s">
        <v>173</v>
      </c>
    </row>
    <row r="41" spans="1:7" x14ac:dyDescent="0.3">
      <c r="B41" s="28" t="s">
        <v>234</v>
      </c>
      <c r="C41" s="28" t="s">
        <v>235</v>
      </c>
      <c r="D41" s="31">
        <v>1</v>
      </c>
      <c r="E41" s="28" t="s">
        <v>236</v>
      </c>
      <c r="F41" s="28" t="s">
        <v>174</v>
      </c>
      <c r="G41" s="28">
        <v>0</v>
      </c>
    </row>
    <row r="42" spans="1:7" x14ac:dyDescent="0.3">
      <c r="B42" s="28" t="s">
        <v>237</v>
      </c>
      <c r="C42" s="28" t="s">
        <v>238</v>
      </c>
      <c r="D42" s="31">
        <v>1</v>
      </c>
      <c r="E42" s="28" t="s">
        <v>239</v>
      </c>
      <c r="F42" s="28" t="s">
        <v>174</v>
      </c>
      <c r="G42" s="28">
        <v>0</v>
      </c>
    </row>
    <row r="43" spans="1:7" x14ac:dyDescent="0.3">
      <c r="B43" s="28" t="s">
        <v>240</v>
      </c>
      <c r="C43" s="28" t="s">
        <v>241</v>
      </c>
      <c r="D43" s="31">
        <v>1</v>
      </c>
      <c r="E43" s="28" t="s">
        <v>242</v>
      </c>
      <c r="F43" s="28" t="s">
        <v>174</v>
      </c>
      <c r="G43" s="28">
        <v>0</v>
      </c>
    </row>
    <row r="44" spans="1:7" x14ac:dyDescent="0.3">
      <c r="B44" s="28" t="s">
        <v>243</v>
      </c>
      <c r="C44" s="28" t="s">
        <v>244</v>
      </c>
      <c r="D44" s="31">
        <v>1</v>
      </c>
      <c r="E44" s="28" t="s">
        <v>245</v>
      </c>
      <c r="F44" s="28" t="s">
        <v>174</v>
      </c>
      <c r="G44" s="28">
        <v>0</v>
      </c>
    </row>
    <row r="45" spans="1:7" x14ac:dyDescent="0.3">
      <c r="B45" s="28" t="s">
        <v>246</v>
      </c>
      <c r="C45" s="28" t="s">
        <v>247</v>
      </c>
      <c r="D45" s="31">
        <v>1</v>
      </c>
      <c r="E45" s="28" t="s">
        <v>248</v>
      </c>
      <c r="F45" s="28" t="s">
        <v>174</v>
      </c>
      <c r="G45" s="28">
        <v>0</v>
      </c>
    </row>
    <row r="46" spans="1:7" x14ac:dyDescent="0.3">
      <c r="B46" s="28" t="s">
        <v>249</v>
      </c>
      <c r="C46" s="28" t="s">
        <v>250</v>
      </c>
      <c r="D46" s="31">
        <v>1</v>
      </c>
      <c r="E46" s="28" t="s">
        <v>251</v>
      </c>
      <c r="F46" s="28" t="s">
        <v>174</v>
      </c>
      <c r="G46" s="28">
        <v>0</v>
      </c>
    </row>
    <row r="47" spans="1:7" x14ac:dyDescent="0.3">
      <c r="B47" s="28" t="s">
        <v>252</v>
      </c>
      <c r="C47" s="28" t="s">
        <v>253</v>
      </c>
      <c r="D47" s="31">
        <v>1</v>
      </c>
      <c r="E47" s="28" t="s">
        <v>254</v>
      </c>
      <c r="F47" s="28" t="s">
        <v>174</v>
      </c>
      <c r="G47" s="28">
        <v>0</v>
      </c>
    </row>
    <row r="48" spans="1:7" x14ac:dyDescent="0.3">
      <c r="B48" s="28" t="s">
        <v>255</v>
      </c>
      <c r="C48" s="28" t="s">
        <v>256</v>
      </c>
      <c r="D48" s="31">
        <v>1</v>
      </c>
      <c r="E48" s="28" t="s">
        <v>257</v>
      </c>
      <c r="F48" s="28" t="s">
        <v>174</v>
      </c>
      <c r="G48" s="28">
        <v>0</v>
      </c>
    </row>
    <row r="49" spans="2:7" ht="15" thickBot="1" x14ac:dyDescent="0.35">
      <c r="B49" s="29" t="s">
        <v>258</v>
      </c>
      <c r="C49" s="29"/>
      <c r="D49" s="29"/>
      <c r="E49" s="29"/>
      <c r="F49" s="29"/>
      <c r="G49" s="29"/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CE2A-E1E3-43BD-ACFD-127AE01A1EBF}">
  <dimension ref="A2:E10"/>
  <sheetViews>
    <sheetView workbookViewId="0">
      <selection activeCell="F15" sqref="F15"/>
    </sheetView>
  </sheetViews>
  <sheetFormatPr defaultRowHeight="14.4" x14ac:dyDescent="0.3"/>
  <cols>
    <col min="1" max="1" width="16.33203125" customWidth="1"/>
  </cols>
  <sheetData>
    <row r="2" spans="1:5" x14ac:dyDescent="0.3">
      <c r="A2" t="s">
        <v>0</v>
      </c>
      <c r="B2" t="s">
        <v>59</v>
      </c>
      <c r="C2" t="s">
        <v>60</v>
      </c>
    </row>
    <row r="3" spans="1:5" x14ac:dyDescent="0.3">
      <c r="A3" t="s">
        <v>95</v>
      </c>
      <c r="B3">
        <v>1</v>
      </c>
      <c r="C3">
        <v>1</v>
      </c>
    </row>
    <row r="5" spans="1:5" x14ac:dyDescent="0.3">
      <c r="A5" t="s">
        <v>96</v>
      </c>
      <c r="D5" t="s">
        <v>4</v>
      </c>
    </row>
    <row r="6" spans="1:5" x14ac:dyDescent="0.3">
      <c r="A6" t="s">
        <v>116</v>
      </c>
      <c r="B6">
        <v>18</v>
      </c>
      <c r="C6">
        <v>6</v>
      </c>
      <c r="D6">
        <f>SUMPRODUCT(B3:C3,B6:C6)</f>
        <v>24</v>
      </c>
      <c r="E6" t="s">
        <v>19</v>
      </c>
    </row>
    <row r="7" spans="1:5" x14ac:dyDescent="0.3">
      <c r="A7" t="s">
        <v>98</v>
      </c>
      <c r="B7">
        <v>1</v>
      </c>
      <c r="C7">
        <v>0</v>
      </c>
      <c r="D7">
        <f>SUMPRODUCT(B3:C3,B7:C7)</f>
        <v>1</v>
      </c>
      <c r="E7">
        <v>0</v>
      </c>
    </row>
    <row r="8" spans="1:5" x14ac:dyDescent="0.3">
      <c r="A8" t="s">
        <v>101</v>
      </c>
      <c r="B8">
        <v>0</v>
      </c>
      <c r="C8">
        <v>1</v>
      </c>
      <c r="D8">
        <f>SUMPRODUCT(B3:C3,B8:C8)</f>
        <v>1</v>
      </c>
      <c r="E8">
        <v>0</v>
      </c>
    </row>
    <row r="9" spans="1:5" x14ac:dyDescent="0.3">
      <c r="A9" t="s">
        <v>102</v>
      </c>
      <c r="B9">
        <v>1</v>
      </c>
      <c r="C9">
        <v>1</v>
      </c>
      <c r="D9">
        <f>B3</f>
        <v>1</v>
      </c>
      <c r="E9">
        <f>C3</f>
        <v>1</v>
      </c>
    </row>
    <row r="10" spans="1:5" x14ac:dyDescent="0.3">
      <c r="A10" t="s">
        <v>103</v>
      </c>
      <c r="B10">
        <v>24</v>
      </c>
      <c r="C10">
        <v>10</v>
      </c>
      <c r="D10">
        <f>SUMPRODUCT(B3:C3,B10:C10)</f>
        <v>34</v>
      </c>
      <c r="E10">
        <v>58</v>
      </c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AEA71-DB73-421F-9C3B-11C2C59CE55C}">
  <dimension ref="A1:G32"/>
  <sheetViews>
    <sheetView showGridLines="0" topLeftCell="A4" workbookViewId="0"/>
  </sheetViews>
  <sheetFormatPr defaultRowHeight="14.4" x14ac:dyDescent="0.3"/>
  <cols>
    <col min="1" max="1" width="2.33203125" customWidth="1"/>
    <col min="2" max="2" width="18.88671875" bestFit="1" customWidth="1"/>
    <col min="3" max="3" width="24.77734375" bestFit="1" customWidth="1"/>
    <col min="4" max="4" width="13.6640625" bestFit="1" customWidth="1"/>
    <col min="5" max="5" width="13.33203125" bestFit="1" customWidth="1"/>
    <col min="6" max="6" width="14.21875" bestFit="1" customWidth="1"/>
    <col min="7" max="7" width="16.6640625" bestFit="1" customWidth="1"/>
  </cols>
  <sheetData>
    <row r="1" spans="1:5" x14ac:dyDescent="0.3">
      <c r="A1" s="27" t="s">
        <v>166</v>
      </c>
    </row>
    <row r="2" spans="1:5" x14ac:dyDescent="0.3">
      <c r="A2" s="27" t="s">
        <v>293</v>
      </c>
    </row>
    <row r="3" spans="1:5" x14ac:dyDescent="0.3">
      <c r="A3" s="27" t="s">
        <v>294</v>
      </c>
    </row>
    <row r="4" spans="1:5" x14ac:dyDescent="0.3">
      <c r="A4" s="27" t="s">
        <v>196</v>
      </c>
    </row>
    <row r="5" spans="1:5" x14ac:dyDescent="0.3">
      <c r="A5" s="27" t="s">
        <v>168</v>
      </c>
    </row>
    <row r="6" spans="1:5" x14ac:dyDescent="0.3">
      <c r="A6" s="27"/>
      <c r="B6" t="s">
        <v>197</v>
      </c>
    </row>
    <row r="7" spans="1:5" x14ac:dyDescent="0.3">
      <c r="A7" s="27"/>
      <c r="B7" t="s">
        <v>295</v>
      </c>
    </row>
    <row r="8" spans="1:5" x14ac:dyDescent="0.3">
      <c r="A8" s="27"/>
      <c r="B8" t="s">
        <v>296</v>
      </c>
    </row>
    <row r="9" spans="1:5" x14ac:dyDescent="0.3">
      <c r="A9" s="27" t="s">
        <v>169</v>
      </c>
    </row>
    <row r="10" spans="1:5" x14ac:dyDescent="0.3">
      <c r="B10" t="s">
        <v>170</v>
      </c>
    </row>
    <row r="11" spans="1:5" x14ac:dyDescent="0.3">
      <c r="B11" t="s">
        <v>200</v>
      </c>
    </row>
    <row r="14" spans="1:5" ht="15" thickBot="1" x14ac:dyDescent="0.35">
      <c r="A14" t="s">
        <v>132</v>
      </c>
    </row>
    <row r="15" spans="1:5" ht="15" thickBot="1" x14ac:dyDescent="0.35">
      <c r="B15" s="33" t="s">
        <v>9</v>
      </c>
      <c r="C15" s="33" t="s">
        <v>10</v>
      </c>
      <c r="D15" s="33" t="s">
        <v>133</v>
      </c>
      <c r="E15" s="33" t="s">
        <v>134</v>
      </c>
    </row>
    <row r="16" spans="1:5" ht="15" thickBot="1" x14ac:dyDescent="0.35">
      <c r="B16" s="29" t="s">
        <v>277</v>
      </c>
      <c r="C16" s="29" t="s">
        <v>297</v>
      </c>
      <c r="D16" s="30">
        <v>24</v>
      </c>
      <c r="E16" s="30">
        <v>24</v>
      </c>
    </row>
    <row r="19" spans="1:7" ht="15" thickBot="1" x14ac:dyDescent="0.35">
      <c r="A19" t="s">
        <v>8</v>
      </c>
    </row>
    <row r="20" spans="1:7" ht="15" thickBot="1" x14ac:dyDescent="0.35">
      <c r="B20" s="33" t="s">
        <v>9</v>
      </c>
      <c r="C20" s="33" t="s">
        <v>10</v>
      </c>
      <c r="D20" s="33" t="s">
        <v>133</v>
      </c>
      <c r="E20" s="33" t="s">
        <v>134</v>
      </c>
      <c r="F20" s="33" t="s">
        <v>171</v>
      </c>
    </row>
    <row r="21" spans="1:7" x14ac:dyDescent="0.3">
      <c r="B21" s="28" t="s">
        <v>77</v>
      </c>
      <c r="C21" s="28" t="s">
        <v>108</v>
      </c>
      <c r="D21" s="31">
        <v>1</v>
      </c>
      <c r="E21" s="31">
        <v>1</v>
      </c>
      <c r="F21" s="28" t="s">
        <v>171</v>
      </c>
    </row>
    <row r="22" spans="1:7" ht="15" thickBot="1" x14ac:dyDescent="0.35">
      <c r="B22" s="29" t="s">
        <v>79</v>
      </c>
      <c r="C22" s="29" t="s">
        <v>109</v>
      </c>
      <c r="D22" s="30">
        <v>1</v>
      </c>
      <c r="E22" s="30">
        <v>1</v>
      </c>
      <c r="F22" s="29" t="s">
        <v>171</v>
      </c>
    </row>
    <row r="25" spans="1:7" ht="15" thickBot="1" x14ac:dyDescent="0.35">
      <c r="A25" t="s">
        <v>19</v>
      </c>
    </row>
    <row r="26" spans="1:7" ht="15" thickBot="1" x14ac:dyDescent="0.35">
      <c r="B26" s="33" t="s">
        <v>9</v>
      </c>
      <c r="C26" s="33" t="s">
        <v>10</v>
      </c>
      <c r="D26" s="33" t="s">
        <v>135</v>
      </c>
      <c r="E26" s="33" t="s">
        <v>136</v>
      </c>
      <c r="F26" s="33" t="s">
        <v>172</v>
      </c>
      <c r="G26" s="33" t="s">
        <v>173</v>
      </c>
    </row>
    <row r="27" spans="1:7" x14ac:dyDescent="0.3">
      <c r="B27" s="28" t="s">
        <v>281</v>
      </c>
      <c r="C27" s="28" t="s">
        <v>261</v>
      </c>
      <c r="D27" s="31">
        <v>34</v>
      </c>
      <c r="E27" s="28" t="s">
        <v>283</v>
      </c>
      <c r="F27" s="28" t="s">
        <v>286</v>
      </c>
      <c r="G27" s="28">
        <v>24</v>
      </c>
    </row>
    <row r="28" spans="1:7" x14ac:dyDescent="0.3">
      <c r="B28" s="28" t="s">
        <v>110</v>
      </c>
      <c r="C28" s="28" t="s">
        <v>111</v>
      </c>
      <c r="D28" s="31">
        <v>1</v>
      </c>
      <c r="E28" s="28" t="s">
        <v>285</v>
      </c>
      <c r="F28" s="28" t="s">
        <v>286</v>
      </c>
      <c r="G28" s="31">
        <v>1</v>
      </c>
    </row>
    <row r="29" spans="1:7" x14ac:dyDescent="0.3">
      <c r="B29" s="28" t="s">
        <v>112</v>
      </c>
      <c r="C29" s="28" t="s">
        <v>113</v>
      </c>
      <c r="D29" s="31">
        <v>1</v>
      </c>
      <c r="E29" s="28" t="s">
        <v>288</v>
      </c>
      <c r="F29" s="28" t="s">
        <v>286</v>
      </c>
      <c r="G29" s="31">
        <v>1</v>
      </c>
    </row>
    <row r="30" spans="1:7" x14ac:dyDescent="0.3">
      <c r="B30" s="28" t="s">
        <v>114</v>
      </c>
      <c r="C30" s="28" t="s">
        <v>115</v>
      </c>
      <c r="D30" s="31">
        <v>1</v>
      </c>
      <c r="E30" s="28" t="s">
        <v>298</v>
      </c>
      <c r="F30" s="28" t="s">
        <v>174</v>
      </c>
      <c r="G30" s="28">
        <v>0</v>
      </c>
    </row>
    <row r="31" spans="1:7" x14ac:dyDescent="0.3">
      <c r="B31" s="28" t="s">
        <v>299</v>
      </c>
      <c r="C31" s="28"/>
      <c r="D31" s="28"/>
      <c r="E31" s="28"/>
      <c r="F31" s="28"/>
      <c r="G31" s="28"/>
    </row>
    <row r="32" spans="1:7" ht="15" thickBot="1" x14ac:dyDescent="0.35">
      <c r="B32" s="29" t="s">
        <v>300</v>
      </c>
      <c r="C32" s="29"/>
      <c r="D32" s="29"/>
      <c r="E32" s="29"/>
      <c r="F32" s="29"/>
      <c r="G32" s="29"/>
    </row>
  </sheetData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19FF2-FC87-406B-9119-CA4057071095}">
  <dimension ref="A1"/>
  <sheetViews>
    <sheetView workbookViewId="0">
      <selection activeCell="B4" sqref="B4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0081D-04B5-4A67-8650-A015CFAC8815}">
  <dimension ref="A2:I12"/>
  <sheetViews>
    <sheetView workbookViewId="0">
      <selection activeCell="E27" sqref="E27"/>
    </sheetView>
  </sheetViews>
  <sheetFormatPr defaultRowHeight="14.4" x14ac:dyDescent="0.3"/>
  <sheetData>
    <row r="2" spans="1:9" x14ac:dyDescent="0.3">
      <c r="A2" t="s">
        <v>0</v>
      </c>
      <c r="B2" t="s">
        <v>59</v>
      </c>
      <c r="C2" t="s">
        <v>60</v>
      </c>
      <c r="D2" t="s">
        <v>61</v>
      </c>
    </row>
    <row r="3" spans="1:9" x14ac:dyDescent="0.3">
      <c r="A3" t="s">
        <v>1</v>
      </c>
      <c r="B3">
        <v>1</v>
      </c>
      <c r="C3">
        <v>1</v>
      </c>
      <c r="D3">
        <v>1</v>
      </c>
    </row>
    <row r="5" spans="1:9" x14ac:dyDescent="0.3">
      <c r="A5" t="s">
        <v>2</v>
      </c>
      <c r="E5" t="s">
        <v>4</v>
      </c>
    </row>
    <row r="6" spans="1:9" x14ac:dyDescent="0.3">
      <c r="A6" s="3" t="s">
        <v>62</v>
      </c>
      <c r="B6" s="3">
        <v>25</v>
      </c>
      <c r="C6" s="3">
        <v>41</v>
      </c>
      <c r="D6" s="3">
        <v>39</v>
      </c>
      <c r="E6" s="3">
        <f>SUMPRODUCT(B3:D3,B6:D6)</f>
        <v>105</v>
      </c>
      <c r="F6" s="3" t="s">
        <v>19</v>
      </c>
      <c r="G6" s="3"/>
      <c r="H6" s="18"/>
      <c r="I6" s="3"/>
    </row>
    <row r="7" spans="1:9" x14ac:dyDescent="0.3">
      <c r="A7" s="3" t="s">
        <v>63</v>
      </c>
      <c r="B7" s="3">
        <v>0.22</v>
      </c>
      <c r="C7" s="3">
        <v>0.52</v>
      </c>
      <c r="D7" s="3">
        <v>0.42</v>
      </c>
      <c r="E7" s="3">
        <f>SUMPRODUCT(B3:D3,B7:D7)</f>
        <v>1.1599999999999999</v>
      </c>
      <c r="F7" s="3">
        <f>0.22 * SUM(B3:D3)</f>
        <v>0.66</v>
      </c>
      <c r="G7" s="3"/>
      <c r="H7" s="18"/>
      <c r="I7" s="3"/>
    </row>
    <row r="8" spans="1:9" x14ac:dyDescent="0.3">
      <c r="A8" s="3" t="s">
        <v>64</v>
      </c>
      <c r="B8" s="3">
        <v>0.02</v>
      </c>
      <c r="C8" s="3">
        <v>0.02</v>
      </c>
      <c r="D8" s="3">
        <v>0.1</v>
      </c>
      <c r="E8" s="3">
        <f>SUMPRODUCT(B3:D3,B8:D8)</f>
        <v>0.14000000000000001</v>
      </c>
      <c r="F8" s="3">
        <f>0.036*SUM(B3:D3)</f>
        <v>0.10799999999999998</v>
      </c>
      <c r="G8" s="3"/>
      <c r="H8" s="18"/>
      <c r="I8" s="3"/>
    </row>
    <row r="9" spans="1:9" x14ac:dyDescent="0.3">
      <c r="A9" s="3" t="s">
        <v>65</v>
      </c>
      <c r="B9" s="3">
        <v>1</v>
      </c>
      <c r="C9" s="3">
        <v>0</v>
      </c>
      <c r="D9" s="3">
        <v>0</v>
      </c>
      <c r="E9" s="3">
        <f>SUMPRODUCT(B3:D3,B9:D9)</f>
        <v>1</v>
      </c>
      <c r="F9" s="3">
        <v>1</v>
      </c>
      <c r="G9" s="3"/>
      <c r="H9" s="18"/>
      <c r="I9" s="3"/>
    </row>
    <row r="10" spans="1:9" x14ac:dyDescent="0.3">
      <c r="A10" s="3" t="s">
        <v>66</v>
      </c>
      <c r="B10" s="3">
        <v>0</v>
      </c>
      <c r="C10" s="3">
        <v>1</v>
      </c>
      <c r="D10" s="3">
        <v>0</v>
      </c>
      <c r="E10" s="3">
        <f>SUMPRODUCT(B3:D3,B10:D10)</f>
        <v>1</v>
      </c>
      <c r="F10" s="3">
        <v>1</v>
      </c>
      <c r="G10" s="3"/>
      <c r="H10" s="18"/>
      <c r="I10" s="3"/>
    </row>
    <row r="11" spans="1:9" x14ac:dyDescent="0.3">
      <c r="A11" s="3" t="s">
        <v>67</v>
      </c>
      <c r="B11" s="3">
        <v>0</v>
      </c>
      <c r="C11" s="3">
        <v>0</v>
      </c>
      <c r="D11" s="3">
        <v>1</v>
      </c>
      <c r="E11" s="3">
        <f>SUMPRODUCT(B3:D3,B11:D11)</f>
        <v>1</v>
      </c>
      <c r="F11" s="3">
        <v>1</v>
      </c>
      <c r="G11" s="3"/>
      <c r="H11" s="18"/>
      <c r="I11" s="3"/>
    </row>
    <row r="12" spans="1:9" x14ac:dyDescent="0.3">
      <c r="A12" s="3"/>
      <c r="B12" s="3"/>
      <c r="C12" s="3"/>
      <c r="D12" s="3"/>
      <c r="E12" s="3"/>
      <c r="F12" s="19"/>
      <c r="G12" s="3"/>
      <c r="H12" s="18"/>
      <c r="I12" s="3"/>
    </row>
  </sheetData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9"/>
  <sheetViews>
    <sheetView topLeftCell="A4" workbookViewId="0">
      <selection activeCell="S30" sqref="S30:S31"/>
    </sheetView>
  </sheetViews>
  <sheetFormatPr defaultColWidth="9.109375" defaultRowHeight="10.199999999999999" x14ac:dyDescent="0.2"/>
  <cols>
    <col min="1" max="1" width="2.33203125" style="1" customWidth="1"/>
    <col min="2" max="2" width="6.5546875" style="1" customWidth="1"/>
    <col min="3" max="3" width="23.6640625" style="1" bestFit="1" customWidth="1"/>
    <col min="4" max="4" width="5.6640625" style="1" customWidth="1"/>
    <col min="5" max="5" width="12.6640625" style="1" bestFit="1" customWidth="1"/>
    <col min="6" max="6" width="11.33203125" style="1" bestFit="1" customWidth="1"/>
    <col min="7" max="8" width="12" style="1" bestFit="1" customWidth="1"/>
    <col min="9" max="16384" width="9.109375" style="1"/>
  </cols>
  <sheetData>
    <row r="1" spans="1:22" x14ac:dyDescent="0.2">
      <c r="A1" s="4" t="s">
        <v>5</v>
      </c>
    </row>
    <row r="2" spans="1:22" x14ac:dyDescent="0.2">
      <c r="A2" s="4" t="s">
        <v>6</v>
      </c>
    </row>
    <row r="3" spans="1:22" x14ac:dyDescent="0.2">
      <c r="A3" s="4" t="s">
        <v>7</v>
      </c>
    </row>
    <row r="6" spans="1:22" x14ac:dyDescent="0.2">
      <c r="A6" s="26" t="s">
        <v>8</v>
      </c>
      <c r="B6" s="21"/>
      <c r="C6" s="21"/>
      <c r="D6" s="21"/>
      <c r="E6" s="21"/>
      <c r="F6" s="21"/>
      <c r="G6" s="21"/>
      <c r="H6" s="21"/>
    </row>
    <row r="7" spans="1:22" x14ac:dyDescent="0.2">
      <c r="A7" s="26"/>
      <c r="B7" s="22"/>
      <c r="C7" s="22"/>
      <c r="D7" s="22" t="s">
        <v>11</v>
      </c>
      <c r="E7" s="22" t="s">
        <v>12</v>
      </c>
      <c r="F7" s="22" t="s">
        <v>14</v>
      </c>
      <c r="G7" s="22" t="s">
        <v>16</v>
      </c>
      <c r="H7" s="22" t="s">
        <v>16</v>
      </c>
      <c r="I7" s="52" t="s">
        <v>47</v>
      </c>
      <c r="J7" s="53"/>
    </row>
    <row r="8" spans="1:22" x14ac:dyDescent="0.2">
      <c r="A8" s="26"/>
      <c r="B8" s="22" t="s">
        <v>9</v>
      </c>
      <c r="C8" s="22" t="s">
        <v>10</v>
      </c>
      <c r="D8" s="22" t="s">
        <v>1</v>
      </c>
      <c r="E8" s="22" t="s">
        <v>13</v>
      </c>
      <c r="F8" s="22" t="s">
        <v>15</v>
      </c>
      <c r="G8" s="22" t="s">
        <v>17</v>
      </c>
      <c r="H8" s="22" t="s">
        <v>18</v>
      </c>
      <c r="I8" s="20" t="s">
        <v>48</v>
      </c>
      <c r="J8" s="5" t="s">
        <v>49</v>
      </c>
    </row>
    <row r="9" spans="1:22" x14ac:dyDescent="0.2">
      <c r="A9" s="26"/>
      <c r="B9" s="21" t="s">
        <v>23</v>
      </c>
      <c r="C9" s="21" t="s">
        <v>24</v>
      </c>
      <c r="D9" s="21">
        <v>300</v>
      </c>
      <c r="E9" s="21">
        <v>0</v>
      </c>
      <c r="F9" s="21">
        <v>275</v>
      </c>
      <c r="G9" s="21">
        <v>62.500000000000043</v>
      </c>
      <c r="H9" s="21">
        <v>87.499999999999957</v>
      </c>
      <c r="I9" s="20">
        <f>F9-H9</f>
        <v>187.50000000000006</v>
      </c>
      <c r="J9" s="5">
        <f>F9+G9</f>
        <v>337.50000000000006</v>
      </c>
      <c r="K9" s="6" t="s">
        <v>50</v>
      </c>
      <c r="L9" s="7"/>
      <c r="M9" s="7"/>
      <c r="N9" s="7"/>
      <c r="O9" s="7"/>
      <c r="P9" s="7"/>
      <c r="Q9" s="7"/>
      <c r="R9" s="7"/>
      <c r="S9" s="7"/>
      <c r="T9" s="7"/>
      <c r="U9" s="7"/>
      <c r="V9" s="8"/>
    </row>
    <row r="10" spans="1:22" x14ac:dyDescent="0.2">
      <c r="A10" s="26"/>
      <c r="B10" s="21" t="s">
        <v>25</v>
      </c>
      <c r="C10" s="21" t="s">
        <v>26</v>
      </c>
      <c r="D10" s="21">
        <v>1575.0000000000005</v>
      </c>
      <c r="E10" s="21">
        <v>0</v>
      </c>
      <c r="F10" s="21">
        <v>250</v>
      </c>
      <c r="G10" s="21">
        <v>116.66666666666657</v>
      </c>
      <c r="H10" s="21">
        <v>16.666666666666714</v>
      </c>
      <c r="I10" s="20">
        <f t="shared" ref="I10:I14" si="0">F10-H10</f>
        <v>233.33333333333329</v>
      </c>
      <c r="J10" s="5">
        <f t="shared" ref="J10:J14" si="1">F10+G10</f>
        <v>366.66666666666657</v>
      </c>
      <c r="K10" s="54" t="s">
        <v>51</v>
      </c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6"/>
    </row>
    <row r="11" spans="1:22" x14ac:dyDescent="0.2">
      <c r="A11" s="26"/>
      <c r="B11" s="21" t="s">
        <v>27</v>
      </c>
      <c r="C11" s="21" t="s">
        <v>28</v>
      </c>
      <c r="D11" s="21">
        <v>800</v>
      </c>
      <c r="E11" s="21">
        <v>0</v>
      </c>
      <c r="F11" s="21">
        <v>350</v>
      </c>
      <c r="G11" s="21">
        <v>25.000000000000078</v>
      </c>
      <c r="H11" s="21">
        <v>1E+30</v>
      </c>
      <c r="I11" s="20">
        <f t="shared" si="0"/>
        <v>-1E+30</v>
      </c>
      <c r="J11" s="5">
        <f t="shared" si="1"/>
        <v>375.00000000000006</v>
      </c>
      <c r="K11" s="57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9"/>
    </row>
    <row r="12" spans="1:22" x14ac:dyDescent="0.2">
      <c r="A12" s="26"/>
      <c r="B12" s="21" t="s">
        <v>29</v>
      </c>
      <c r="C12" s="21" t="s">
        <v>30</v>
      </c>
      <c r="D12" s="21">
        <v>0</v>
      </c>
      <c r="E12" s="21">
        <v>-770.83333333333326</v>
      </c>
      <c r="F12" s="21">
        <v>250</v>
      </c>
      <c r="G12" s="21">
        <v>770.83333333333326</v>
      </c>
      <c r="H12" s="21">
        <v>1E+30</v>
      </c>
      <c r="I12" s="20">
        <f t="shared" si="0"/>
        <v>-1E+30</v>
      </c>
      <c r="J12" s="5">
        <f t="shared" si="1"/>
        <v>1020.8333333333333</v>
      </c>
      <c r="K12" s="57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9"/>
    </row>
    <row r="13" spans="1:22" x14ac:dyDescent="0.2">
      <c r="A13" s="26"/>
      <c r="B13" s="21" t="s">
        <v>31</v>
      </c>
      <c r="C13" s="21" t="s">
        <v>32</v>
      </c>
      <c r="D13" s="21">
        <v>8000</v>
      </c>
      <c r="E13" s="21">
        <v>0</v>
      </c>
      <c r="F13" s="21">
        <v>350</v>
      </c>
      <c r="G13" s="21">
        <v>1E+30</v>
      </c>
      <c r="H13" s="21">
        <v>289.0625</v>
      </c>
      <c r="I13" s="20">
        <f t="shared" si="0"/>
        <v>60.9375</v>
      </c>
      <c r="J13" s="5">
        <f t="shared" si="1"/>
        <v>1E+30</v>
      </c>
      <c r="K13" s="57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9"/>
    </row>
    <row r="14" spans="1:22" x14ac:dyDescent="0.2">
      <c r="A14" s="26"/>
      <c r="B14" s="21" t="s">
        <v>33</v>
      </c>
      <c r="C14" s="21" t="s">
        <v>34</v>
      </c>
      <c r="D14" s="21">
        <v>500</v>
      </c>
      <c r="E14" s="21">
        <v>0</v>
      </c>
      <c r="F14" s="21">
        <v>150</v>
      </c>
      <c r="G14" s="21">
        <v>1E+30</v>
      </c>
      <c r="H14" s="21">
        <v>62.500000000000043</v>
      </c>
      <c r="I14" s="20">
        <f t="shared" si="0"/>
        <v>87.499999999999957</v>
      </c>
      <c r="J14" s="5">
        <f t="shared" si="1"/>
        <v>1E+30</v>
      </c>
      <c r="K14" s="60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2"/>
    </row>
    <row r="15" spans="1:22" x14ac:dyDescent="0.2">
      <c r="B15" s="2"/>
      <c r="C15" s="2"/>
      <c r="D15" s="2"/>
      <c r="E15" s="2"/>
      <c r="F15" s="2"/>
      <c r="G15" s="2"/>
      <c r="H15" s="2"/>
      <c r="I15" s="3"/>
      <c r="J15" s="3"/>
      <c r="K15" s="9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22" x14ac:dyDescent="0.2">
      <c r="B16" s="2"/>
      <c r="C16" s="11" t="s">
        <v>52</v>
      </c>
      <c r="D16" s="12"/>
      <c r="E16" s="12"/>
      <c r="F16" s="12"/>
      <c r="G16" s="12"/>
      <c r="H16" s="12"/>
      <c r="I16" s="13"/>
      <c r="J16" s="13"/>
      <c r="K16" s="14"/>
      <c r="L16" s="14"/>
      <c r="M16" s="14"/>
      <c r="N16" s="14"/>
      <c r="O16" s="14"/>
      <c r="P16" s="15"/>
      <c r="Q16" s="10"/>
      <c r="R16" s="10"/>
      <c r="S16" s="10"/>
      <c r="T16" s="10"/>
      <c r="U16" s="10"/>
      <c r="V16" s="10"/>
    </row>
    <row r="17" spans="1:22" x14ac:dyDescent="0.2">
      <c r="B17" s="2"/>
      <c r="C17" s="2"/>
      <c r="D17" s="2"/>
      <c r="E17" s="2"/>
      <c r="F17" s="2"/>
      <c r="G17" s="2"/>
      <c r="H17" s="2"/>
      <c r="I17" s="3"/>
      <c r="J17" s="3"/>
      <c r="K17" s="9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x14ac:dyDescent="0.2">
      <c r="B18" s="2"/>
      <c r="C18" s="2"/>
      <c r="D18" s="2"/>
      <c r="E18" s="2"/>
      <c r="F18" s="2"/>
      <c r="G18" s="2"/>
      <c r="H18" s="2"/>
      <c r="I18" s="3"/>
      <c r="J18" s="3"/>
      <c r="K18" s="9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x14ac:dyDescent="0.2">
      <c r="B19" s="2"/>
      <c r="C19" s="2"/>
      <c r="D19" s="2"/>
      <c r="E19" s="2"/>
      <c r="F19" s="2"/>
      <c r="G19" s="2"/>
      <c r="H19" s="2"/>
      <c r="I19" s="3"/>
      <c r="J19" s="3"/>
      <c r="K19" s="9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1" spans="1:22" x14ac:dyDescent="0.2">
      <c r="A21" s="25" t="s">
        <v>19</v>
      </c>
      <c r="B21" s="21"/>
      <c r="C21" s="21"/>
      <c r="D21" s="21"/>
      <c r="E21" s="21"/>
      <c r="F21" s="21"/>
      <c r="G21" s="21"/>
      <c r="H21" s="21"/>
    </row>
    <row r="22" spans="1:22" x14ac:dyDescent="0.2">
      <c r="A22" s="21"/>
      <c r="B22" s="22"/>
      <c r="C22" s="22"/>
      <c r="D22" s="22" t="s">
        <v>11</v>
      </c>
      <c r="E22" s="22" t="s">
        <v>20</v>
      </c>
      <c r="F22" s="22" t="s">
        <v>3</v>
      </c>
      <c r="G22" s="22" t="s">
        <v>16</v>
      </c>
      <c r="H22" s="22" t="s">
        <v>16</v>
      </c>
    </row>
    <row r="23" spans="1:22" x14ac:dyDescent="0.2">
      <c r="A23" s="21"/>
      <c r="B23" s="22" t="s">
        <v>9</v>
      </c>
      <c r="C23" s="22" t="s">
        <v>10</v>
      </c>
      <c r="D23" s="22" t="s">
        <v>1</v>
      </c>
      <c r="E23" s="22" t="s">
        <v>21</v>
      </c>
      <c r="F23" s="22" t="s">
        <v>22</v>
      </c>
      <c r="G23" s="22" t="s">
        <v>17</v>
      </c>
      <c r="H23" s="22" t="s">
        <v>18</v>
      </c>
    </row>
    <row r="24" spans="1:22" x14ac:dyDescent="0.2">
      <c r="A24" s="21"/>
      <c r="B24" s="21" t="s">
        <v>35</v>
      </c>
      <c r="C24" s="21" t="s">
        <v>36</v>
      </c>
      <c r="D24" s="21">
        <v>1</v>
      </c>
      <c r="E24" s="23">
        <v>750000.00000000012</v>
      </c>
      <c r="F24" s="21">
        <v>1</v>
      </c>
      <c r="G24" s="21">
        <v>1E+30</v>
      </c>
      <c r="H24" s="21">
        <v>0.52500000000000002</v>
      </c>
      <c r="J24" s="16" t="s">
        <v>53</v>
      </c>
      <c r="K24" s="16"/>
      <c r="L24" s="16"/>
      <c r="M24" s="16"/>
      <c r="N24" s="16"/>
      <c r="O24" s="16"/>
      <c r="P24" s="16"/>
      <c r="Q24" s="16"/>
      <c r="R24" s="16"/>
      <c r="S24" s="16"/>
      <c r="T24" s="16"/>
    </row>
    <row r="25" spans="1:22" x14ac:dyDescent="0.2">
      <c r="A25" s="21"/>
      <c r="B25" s="21" t="s">
        <v>37</v>
      </c>
      <c r="C25" s="21" t="s">
        <v>38</v>
      </c>
      <c r="D25" s="21">
        <v>1</v>
      </c>
      <c r="E25" s="23">
        <v>2800000</v>
      </c>
      <c r="F25" s="21">
        <v>1</v>
      </c>
      <c r="G25" s="21">
        <v>1E+30</v>
      </c>
      <c r="H25" s="21">
        <v>1</v>
      </c>
      <c r="J25" s="16" t="s">
        <v>54</v>
      </c>
      <c r="K25" s="16"/>
      <c r="L25" s="16"/>
      <c r="M25" s="16"/>
      <c r="N25" s="16"/>
      <c r="O25" s="16"/>
      <c r="P25" s="16"/>
      <c r="Q25" s="16"/>
      <c r="R25" s="16"/>
      <c r="S25" s="16"/>
      <c r="T25" s="16"/>
    </row>
    <row r="26" spans="1:22" x14ac:dyDescent="0.2">
      <c r="A26" s="21"/>
      <c r="B26" s="21" t="s">
        <v>39</v>
      </c>
      <c r="C26" s="21" t="s">
        <v>40</v>
      </c>
      <c r="D26" s="21">
        <v>800</v>
      </c>
      <c r="E26" s="24">
        <v>87.499999999999957</v>
      </c>
      <c r="F26" s="21">
        <v>800</v>
      </c>
      <c r="G26" s="21">
        <v>2100</v>
      </c>
      <c r="H26" s="21">
        <v>300</v>
      </c>
      <c r="J26" s="1" t="s">
        <v>55</v>
      </c>
    </row>
    <row r="27" spans="1:22" x14ac:dyDescent="0.2">
      <c r="A27" s="21"/>
      <c r="B27" s="21" t="s">
        <v>41</v>
      </c>
      <c r="C27" s="21" t="s">
        <v>42</v>
      </c>
      <c r="D27" s="21">
        <v>500</v>
      </c>
      <c r="E27" s="24">
        <v>62.500000000000043</v>
      </c>
      <c r="F27" s="21">
        <v>500</v>
      </c>
      <c r="G27" s="21">
        <v>300</v>
      </c>
      <c r="H27" s="21">
        <v>500</v>
      </c>
      <c r="J27" s="17" t="s">
        <v>57</v>
      </c>
    </row>
    <row r="28" spans="1:22" x14ac:dyDescent="0.2">
      <c r="A28" s="21"/>
      <c r="B28" s="21" t="s">
        <v>43</v>
      </c>
      <c r="C28" s="21" t="s">
        <v>44</v>
      </c>
      <c r="D28" s="21">
        <v>800</v>
      </c>
      <c r="E28" s="24">
        <v>-25.000000000000078</v>
      </c>
      <c r="F28" s="21">
        <v>800</v>
      </c>
      <c r="G28" s="21">
        <v>1050</v>
      </c>
      <c r="H28" s="21">
        <v>800</v>
      </c>
      <c r="J28" s="1" t="s">
        <v>56</v>
      </c>
    </row>
    <row r="29" spans="1:22" x14ac:dyDescent="0.2">
      <c r="A29" s="21"/>
      <c r="B29" s="21" t="s">
        <v>45</v>
      </c>
      <c r="C29" s="21" t="s">
        <v>46</v>
      </c>
      <c r="D29" s="21">
        <v>800</v>
      </c>
      <c r="E29" s="24">
        <v>0</v>
      </c>
      <c r="F29" s="21">
        <v>2300</v>
      </c>
      <c r="G29" s="21">
        <v>1E+30</v>
      </c>
      <c r="H29" s="21">
        <v>1500</v>
      </c>
      <c r="J29" s="17" t="s">
        <v>58</v>
      </c>
    </row>
  </sheetData>
  <mergeCells count="2">
    <mergeCell ref="I7:J7"/>
    <mergeCell ref="K10:V14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B2842-1824-44BE-9F4B-33F305B3BC98}">
  <dimension ref="A1:G32"/>
  <sheetViews>
    <sheetView showGridLines="0" topLeftCell="A6" zoomScaleNormal="100" workbookViewId="0">
      <selection activeCell="C32" sqref="C32"/>
    </sheetView>
  </sheetViews>
  <sheetFormatPr defaultRowHeight="14.4" x14ac:dyDescent="0.3"/>
  <cols>
    <col min="1" max="1" width="2.33203125" customWidth="1"/>
    <col min="2" max="2" width="23.77734375" bestFit="1" customWidth="1"/>
    <col min="3" max="3" width="20" bestFit="1" customWidth="1"/>
    <col min="4" max="4" width="13.6640625" bestFit="1" customWidth="1"/>
    <col min="5" max="5" width="10.88671875" bestFit="1" customWidth="1"/>
    <col min="6" max="6" width="14.21875" bestFit="1" customWidth="1"/>
    <col min="7" max="7" width="16.6640625" bestFit="1" customWidth="1"/>
  </cols>
  <sheetData>
    <row r="1" spans="1:5" x14ac:dyDescent="0.3">
      <c r="A1" s="27" t="s">
        <v>166</v>
      </c>
    </row>
    <row r="2" spans="1:5" x14ac:dyDescent="0.3">
      <c r="A2" s="27" t="s">
        <v>426</v>
      </c>
    </row>
    <row r="3" spans="1:5" x14ac:dyDescent="0.3">
      <c r="A3" s="27" t="s">
        <v>425</v>
      </c>
    </row>
    <row r="4" spans="1:5" x14ac:dyDescent="0.3">
      <c r="A4" s="27" t="s">
        <v>167</v>
      </c>
    </row>
    <row r="5" spans="1:5" x14ac:dyDescent="0.3">
      <c r="A5" s="27" t="s">
        <v>168</v>
      </c>
    </row>
    <row r="6" spans="1:5" x14ac:dyDescent="0.3">
      <c r="A6" s="27"/>
      <c r="B6" t="s">
        <v>197</v>
      </c>
    </row>
    <row r="7" spans="1:5" x14ac:dyDescent="0.3">
      <c r="A7" s="27"/>
      <c r="B7" t="s">
        <v>198</v>
      </c>
    </row>
    <row r="8" spans="1:5" x14ac:dyDescent="0.3">
      <c r="A8" s="27"/>
      <c r="B8" t="s">
        <v>424</v>
      </c>
    </row>
    <row r="9" spans="1:5" x14ac:dyDescent="0.3">
      <c r="A9" s="27" t="s">
        <v>169</v>
      </c>
    </row>
    <row r="10" spans="1:5" x14ac:dyDescent="0.3">
      <c r="B10" t="s">
        <v>170</v>
      </c>
    </row>
    <row r="11" spans="1:5" x14ac:dyDescent="0.3">
      <c r="B11" t="s">
        <v>200</v>
      </c>
    </row>
    <row r="14" spans="1:5" ht="15" thickBot="1" x14ac:dyDescent="0.35">
      <c r="A14" t="s">
        <v>132</v>
      </c>
    </row>
    <row r="15" spans="1:5" ht="15" thickBot="1" x14ac:dyDescent="0.35">
      <c r="B15" s="43" t="s">
        <v>9</v>
      </c>
      <c r="C15" s="43" t="s">
        <v>10</v>
      </c>
      <c r="D15" s="43" t="s">
        <v>133</v>
      </c>
      <c r="E15" s="43" t="s">
        <v>134</v>
      </c>
    </row>
    <row r="16" spans="1:5" ht="15" thickBot="1" x14ac:dyDescent="0.35">
      <c r="B16" s="39" t="s">
        <v>331</v>
      </c>
      <c r="C16" s="39" t="s">
        <v>423</v>
      </c>
      <c r="D16" s="39">
        <v>1858</v>
      </c>
      <c r="E16" s="39">
        <v>1858</v>
      </c>
    </row>
    <row r="19" spans="1:7" ht="15" thickBot="1" x14ac:dyDescent="0.35">
      <c r="A19" t="s">
        <v>8</v>
      </c>
    </row>
    <row r="20" spans="1:7" ht="15" thickBot="1" x14ac:dyDescent="0.35">
      <c r="B20" s="43" t="s">
        <v>9</v>
      </c>
      <c r="C20" s="43" t="s">
        <v>10</v>
      </c>
      <c r="D20" s="43" t="s">
        <v>133</v>
      </c>
      <c r="E20" s="43" t="s">
        <v>134</v>
      </c>
      <c r="F20" s="43" t="s">
        <v>171</v>
      </c>
    </row>
    <row r="21" spans="1:7" x14ac:dyDescent="0.3">
      <c r="B21" s="40" t="s">
        <v>23</v>
      </c>
      <c r="C21" s="40" t="s">
        <v>422</v>
      </c>
      <c r="D21" s="40">
        <v>45</v>
      </c>
      <c r="E21" s="40">
        <v>45</v>
      </c>
      <c r="F21" s="40" t="s">
        <v>171</v>
      </c>
    </row>
    <row r="22" spans="1:7" x14ac:dyDescent="0.3">
      <c r="B22" s="40" t="s">
        <v>25</v>
      </c>
      <c r="C22" s="40" t="s">
        <v>421</v>
      </c>
      <c r="D22" s="40">
        <v>20</v>
      </c>
      <c r="E22" s="40">
        <v>20</v>
      </c>
      <c r="F22" s="40" t="s">
        <v>171</v>
      </c>
    </row>
    <row r="23" spans="1:7" ht="15" thickBot="1" x14ac:dyDescent="0.35">
      <c r="B23" s="39" t="s">
        <v>27</v>
      </c>
      <c r="C23" s="39" t="s">
        <v>420</v>
      </c>
      <c r="D23" s="39">
        <v>7</v>
      </c>
      <c r="E23" s="39">
        <v>7</v>
      </c>
      <c r="F23" s="39" t="s">
        <v>171</v>
      </c>
    </row>
    <row r="26" spans="1:7" ht="15" thickBot="1" x14ac:dyDescent="0.35">
      <c r="A26" t="s">
        <v>19</v>
      </c>
    </row>
    <row r="27" spans="1:7" ht="15" thickBot="1" x14ac:dyDescent="0.35">
      <c r="B27" s="43" t="s">
        <v>9</v>
      </c>
      <c r="C27" s="43" t="s">
        <v>10</v>
      </c>
      <c r="D27" s="43" t="s">
        <v>135</v>
      </c>
      <c r="E27" s="43" t="s">
        <v>136</v>
      </c>
      <c r="F27" s="43" t="s">
        <v>172</v>
      </c>
      <c r="G27" s="43" t="s">
        <v>173</v>
      </c>
    </row>
    <row r="28" spans="1:7" x14ac:dyDescent="0.3">
      <c r="B28" s="40" t="s">
        <v>327</v>
      </c>
      <c r="C28" s="40" t="s">
        <v>419</v>
      </c>
      <c r="D28" s="40">
        <v>20</v>
      </c>
      <c r="E28" s="40" t="s">
        <v>418</v>
      </c>
      <c r="F28" s="40" t="s">
        <v>174</v>
      </c>
      <c r="G28" s="40">
        <v>0</v>
      </c>
    </row>
    <row r="29" spans="1:7" x14ac:dyDescent="0.3">
      <c r="B29" s="40" t="s">
        <v>191</v>
      </c>
      <c r="C29" s="40" t="s">
        <v>417</v>
      </c>
      <c r="D29" s="40">
        <v>500</v>
      </c>
      <c r="E29" s="40" t="s">
        <v>325</v>
      </c>
      <c r="F29" s="40" t="s">
        <v>174</v>
      </c>
      <c r="G29" s="40">
        <v>0</v>
      </c>
    </row>
    <row r="30" spans="1:7" x14ac:dyDescent="0.3">
      <c r="B30" s="40" t="s">
        <v>192</v>
      </c>
      <c r="C30" s="40" t="s">
        <v>416</v>
      </c>
      <c r="D30" s="40">
        <v>305</v>
      </c>
      <c r="E30" s="40" t="s">
        <v>324</v>
      </c>
      <c r="F30" s="40" t="s">
        <v>286</v>
      </c>
      <c r="G30" s="40">
        <v>45</v>
      </c>
    </row>
    <row r="31" spans="1:7" x14ac:dyDescent="0.3">
      <c r="B31" s="40" t="s">
        <v>193</v>
      </c>
      <c r="C31" s="40" t="s">
        <v>415</v>
      </c>
      <c r="D31" s="40">
        <v>149</v>
      </c>
      <c r="E31" s="40" t="s">
        <v>323</v>
      </c>
      <c r="F31" s="40" t="s">
        <v>286</v>
      </c>
      <c r="G31" s="40">
        <v>1</v>
      </c>
    </row>
    <row r="32" spans="1:7" ht="15" thickBot="1" x14ac:dyDescent="0.35">
      <c r="B32" s="39" t="s">
        <v>414</v>
      </c>
      <c r="C32" s="39"/>
      <c r="D32" s="39"/>
      <c r="E32" s="39"/>
      <c r="F32" s="39"/>
      <c r="G32" s="3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51F50-4E7A-4884-BA79-4B376D346BDD}">
  <dimension ref="A3:G11"/>
  <sheetViews>
    <sheetView workbookViewId="0">
      <selection activeCell="E24" sqref="E24"/>
    </sheetView>
  </sheetViews>
  <sheetFormatPr defaultRowHeight="14.4" x14ac:dyDescent="0.3"/>
  <cols>
    <col min="1" max="1" width="18.88671875" customWidth="1"/>
    <col min="4" max="4" width="14.6640625" bestFit="1" customWidth="1"/>
    <col min="5" max="5" width="17" style="36" customWidth="1"/>
    <col min="6" max="6" width="21.44140625" style="36" customWidth="1"/>
    <col min="7" max="7" width="19" style="36" customWidth="1"/>
  </cols>
  <sheetData>
    <row r="3" spans="1:5" x14ac:dyDescent="0.3">
      <c r="A3" t="s">
        <v>94</v>
      </c>
      <c r="B3" t="s">
        <v>59</v>
      </c>
      <c r="C3" t="s">
        <v>60</v>
      </c>
    </row>
    <row r="4" spans="1:5" x14ac:dyDescent="0.3">
      <c r="A4" t="s">
        <v>95</v>
      </c>
      <c r="B4">
        <v>13</v>
      </c>
      <c r="C4">
        <v>10</v>
      </c>
    </row>
    <row r="5" spans="1:5" x14ac:dyDescent="0.3">
      <c r="D5" t="s">
        <v>4</v>
      </c>
    </row>
    <row r="6" spans="1:5" x14ac:dyDescent="0.3">
      <c r="A6" t="s">
        <v>341</v>
      </c>
      <c r="B6">
        <v>6</v>
      </c>
      <c r="C6">
        <v>15</v>
      </c>
      <c r="D6">
        <f t="shared" ref="D6:D11" si="0">SUMPRODUCT($B$4:$C$4,B6:C6)</f>
        <v>228</v>
      </c>
      <c r="E6" s="36" t="s">
        <v>19</v>
      </c>
    </row>
    <row r="7" spans="1:5" x14ac:dyDescent="0.3">
      <c r="A7" t="s">
        <v>340</v>
      </c>
      <c r="B7" s="36">
        <v>0</v>
      </c>
      <c r="C7" s="36">
        <v>3</v>
      </c>
      <c r="D7">
        <f t="shared" si="0"/>
        <v>30</v>
      </c>
      <c r="E7">
        <v>39</v>
      </c>
    </row>
    <row r="8" spans="1:5" x14ac:dyDescent="0.3">
      <c r="A8" t="s">
        <v>339</v>
      </c>
      <c r="B8" s="36">
        <v>1.5</v>
      </c>
      <c r="C8" s="36">
        <v>4</v>
      </c>
      <c r="D8">
        <f t="shared" si="0"/>
        <v>59.5</v>
      </c>
      <c r="E8">
        <v>60</v>
      </c>
    </row>
    <row r="9" spans="1:5" x14ac:dyDescent="0.3">
      <c r="A9" t="s">
        <v>338</v>
      </c>
      <c r="B9" s="36">
        <v>2</v>
      </c>
      <c r="C9" s="36">
        <v>3</v>
      </c>
      <c r="D9">
        <f t="shared" si="0"/>
        <v>56</v>
      </c>
      <c r="E9">
        <v>57</v>
      </c>
    </row>
    <row r="10" spans="1:5" x14ac:dyDescent="0.3">
      <c r="A10" t="s">
        <v>337</v>
      </c>
      <c r="B10" s="36">
        <v>3</v>
      </c>
      <c r="C10" s="36">
        <v>2</v>
      </c>
      <c r="D10">
        <f t="shared" si="0"/>
        <v>59</v>
      </c>
      <c r="E10">
        <v>70</v>
      </c>
    </row>
    <row r="11" spans="1:5" x14ac:dyDescent="0.3">
      <c r="A11" t="s">
        <v>336</v>
      </c>
      <c r="B11" s="36">
        <v>3</v>
      </c>
      <c r="C11" s="36">
        <v>0</v>
      </c>
      <c r="D11">
        <f t="shared" si="0"/>
        <v>39</v>
      </c>
      <c r="E11">
        <v>57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48A3E-AA1A-414E-B321-0BFC2C308E92}">
  <dimension ref="A1:G32"/>
  <sheetViews>
    <sheetView showGridLines="0" topLeftCell="A7" workbookViewId="0"/>
  </sheetViews>
  <sheetFormatPr defaultRowHeight="14.4" x14ac:dyDescent="0.3"/>
  <cols>
    <col min="1" max="1" width="2.33203125" customWidth="1"/>
    <col min="2" max="2" width="23.6640625" bestFit="1" customWidth="1"/>
    <col min="3" max="3" width="27.88671875" bestFit="1" customWidth="1"/>
    <col min="4" max="4" width="13.6640625" bestFit="1" customWidth="1"/>
    <col min="5" max="5" width="13.33203125" bestFit="1" customWidth="1"/>
    <col min="6" max="6" width="14.21875" bestFit="1" customWidth="1"/>
    <col min="7" max="7" width="16.6640625" bestFit="1" customWidth="1"/>
  </cols>
  <sheetData>
    <row r="1" spans="1:5" x14ac:dyDescent="0.3">
      <c r="A1" s="27" t="s">
        <v>166</v>
      </c>
    </row>
    <row r="2" spans="1:5" x14ac:dyDescent="0.3">
      <c r="A2" s="27" t="s">
        <v>356</v>
      </c>
    </row>
    <row r="3" spans="1:5" x14ac:dyDescent="0.3">
      <c r="A3" s="27" t="s">
        <v>355</v>
      </c>
    </row>
    <row r="4" spans="1:5" x14ac:dyDescent="0.3">
      <c r="A4" s="27" t="s">
        <v>167</v>
      </c>
    </row>
    <row r="5" spans="1:5" x14ac:dyDescent="0.3">
      <c r="A5" s="27" t="s">
        <v>168</v>
      </c>
    </row>
    <row r="6" spans="1:5" x14ac:dyDescent="0.3">
      <c r="A6" s="27"/>
      <c r="B6" t="s">
        <v>197</v>
      </c>
    </row>
    <row r="7" spans="1:5" x14ac:dyDescent="0.3">
      <c r="A7" s="27"/>
      <c r="B7" t="s">
        <v>295</v>
      </c>
    </row>
    <row r="8" spans="1:5" x14ac:dyDescent="0.3">
      <c r="A8" s="27"/>
      <c r="B8" t="s">
        <v>332</v>
      </c>
    </row>
    <row r="9" spans="1:5" x14ac:dyDescent="0.3">
      <c r="A9" s="27" t="s">
        <v>169</v>
      </c>
    </row>
    <row r="10" spans="1:5" x14ac:dyDescent="0.3">
      <c r="B10" t="s">
        <v>170</v>
      </c>
    </row>
    <row r="11" spans="1:5" x14ac:dyDescent="0.3">
      <c r="B11" t="s">
        <v>200</v>
      </c>
    </row>
    <row r="14" spans="1:5" ht="15" thickBot="1" x14ac:dyDescent="0.35">
      <c r="A14" t="s">
        <v>132</v>
      </c>
    </row>
    <row r="15" spans="1:5" ht="15" thickBot="1" x14ac:dyDescent="0.35">
      <c r="B15" s="41" t="s">
        <v>9</v>
      </c>
      <c r="C15" s="41" t="s">
        <v>10</v>
      </c>
      <c r="D15" s="41" t="s">
        <v>133</v>
      </c>
      <c r="E15" s="41" t="s">
        <v>134</v>
      </c>
    </row>
    <row r="16" spans="1:5" ht="15" thickBot="1" x14ac:dyDescent="0.35">
      <c r="B16" s="39" t="s">
        <v>277</v>
      </c>
      <c r="C16" s="39" t="s">
        <v>354</v>
      </c>
      <c r="D16" s="39">
        <v>228</v>
      </c>
      <c r="E16" s="39">
        <v>228</v>
      </c>
    </row>
    <row r="19" spans="1:7" ht="15" thickBot="1" x14ac:dyDescent="0.35">
      <c r="A19" t="s">
        <v>8</v>
      </c>
    </row>
    <row r="20" spans="1:7" ht="15" thickBot="1" x14ac:dyDescent="0.35">
      <c r="B20" s="41" t="s">
        <v>9</v>
      </c>
      <c r="C20" s="41" t="s">
        <v>10</v>
      </c>
      <c r="D20" s="41" t="s">
        <v>133</v>
      </c>
      <c r="E20" s="41" t="s">
        <v>134</v>
      </c>
      <c r="F20" s="41" t="s">
        <v>171</v>
      </c>
    </row>
    <row r="21" spans="1:7" x14ac:dyDescent="0.3">
      <c r="B21" s="40" t="s">
        <v>353</v>
      </c>
      <c r="C21" s="40" t="s">
        <v>108</v>
      </c>
      <c r="D21" s="40">
        <v>13</v>
      </c>
      <c r="E21" s="40">
        <v>13</v>
      </c>
      <c r="F21" s="40" t="s">
        <v>171</v>
      </c>
    </row>
    <row r="22" spans="1:7" ht="15" thickBot="1" x14ac:dyDescent="0.35">
      <c r="B22" s="39" t="s">
        <v>352</v>
      </c>
      <c r="C22" s="39" t="s">
        <v>109</v>
      </c>
      <c r="D22" s="39">
        <v>10</v>
      </c>
      <c r="E22" s="39">
        <v>10</v>
      </c>
      <c r="F22" s="39" t="s">
        <v>171</v>
      </c>
    </row>
    <row r="25" spans="1:7" ht="15" thickBot="1" x14ac:dyDescent="0.35">
      <c r="A25" t="s">
        <v>19</v>
      </c>
    </row>
    <row r="26" spans="1:7" ht="15" thickBot="1" x14ac:dyDescent="0.35">
      <c r="B26" s="41" t="s">
        <v>9</v>
      </c>
      <c r="C26" s="41" t="s">
        <v>10</v>
      </c>
      <c r="D26" s="41" t="s">
        <v>135</v>
      </c>
      <c r="E26" s="41" t="s">
        <v>136</v>
      </c>
      <c r="F26" s="41" t="s">
        <v>172</v>
      </c>
      <c r="G26" s="41" t="s">
        <v>173</v>
      </c>
    </row>
    <row r="27" spans="1:7" x14ac:dyDescent="0.3">
      <c r="B27" s="40" t="s">
        <v>110</v>
      </c>
      <c r="C27" s="40" t="s">
        <v>351</v>
      </c>
      <c r="D27" s="40">
        <v>30</v>
      </c>
      <c r="E27" s="40" t="s">
        <v>350</v>
      </c>
      <c r="F27" s="40" t="s">
        <v>286</v>
      </c>
      <c r="G27" s="40">
        <v>9</v>
      </c>
    </row>
    <row r="28" spans="1:7" x14ac:dyDescent="0.3">
      <c r="B28" s="40" t="s">
        <v>112</v>
      </c>
      <c r="C28" s="40" t="s">
        <v>349</v>
      </c>
      <c r="D28" s="40">
        <v>59.5</v>
      </c>
      <c r="E28" s="40" t="s">
        <v>348</v>
      </c>
      <c r="F28" s="40" t="s">
        <v>286</v>
      </c>
      <c r="G28" s="40">
        <v>0.5</v>
      </c>
    </row>
    <row r="29" spans="1:7" x14ac:dyDescent="0.3">
      <c r="B29" s="40" t="s">
        <v>114</v>
      </c>
      <c r="C29" s="40" t="s">
        <v>347</v>
      </c>
      <c r="D29" s="40">
        <v>56</v>
      </c>
      <c r="E29" s="40" t="s">
        <v>290</v>
      </c>
      <c r="F29" s="40" t="s">
        <v>286</v>
      </c>
      <c r="G29" s="40">
        <v>1</v>
      </c>
    </row>
    <row r="30" spans="1:7" x14ac:dyDescent="0.3">
      <c r="B30" s="40" t="s">
        <v>281</v>
      </c>
      <c r="C30" s="40" t="s">
        <v>346</v>
      </c>
      <c r="D30" s="40">
        <v>59</v>
      </c>
      <c r="E30" s="40" t="s">
        <v>283</v>
      </c>
      <c r="F30" s="40" t="s">
        <v>286</v>
      </c>
      <c r="G30" s="40">
        <v>11</v>
      </c>
    </row>
    <row r="31" spans="1:7" x14ac:dyDescent="0.3">
      <c r="B31" s="40" t="s">
        <v>345</v>
      </c>
      <c r="C31" s="40" t="s">
        <v>344</v>
      </c>
      <c r="D31" s="40">
        <v>39</v>
      </c>
      <c r="E31" s="40" t="s">
        <v>343</v>
      </c>
      <c r="F31" s="40" t="s">
        <v>286</v>
      </c>
      <c r="G31" s="40">
        <v>18</v>
      </c>
    </row>
    <row r="32" spans="1:7" ht="15" thickBot="1" x14ac:dyDescent="0.35">
      <c r="B32" s="39" t="s">
        <v>342</v>
      </c>
      <c r="C32" s="39"/>
      <c r="D32" s="39"/>
      <c r="E32" s="39"/>
      <c r="F32" s="39"/>
      <c r="G32" s="39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502B1-F52F-41BD-BBD5-6542CAFBF9E4}">
  <dimension ref="A2:L14"/>
  <sheetViews>
    <sheetView workbookViewId="0">
      <selection activeCell="I14" sqref="I14"/>
    </sheetView>
  </sheetViews>
  <sheetFormatPr defaultRowHeight="14.4" x14ac:dyDescent="0.3"/>
  <cols>
    <col min="1" max="1" width="12.5546875" customWidth="1"/>
  </cols>
  <sheetData>
    <row r="2" spans="1:12" x14ac:dyDescent="0.3">
      <c r="A2" t="s">
        <v>0</v>
      </c>
      <c r="B2" t="s">
        <v>59</v>
      </c>
      <c r="C2" t="s">
        <v>60</v>
      </c>
      <c r="D2" t="s">
        <v>61</v>
      </c>
      <c r="E2" t="s">
        <v>93</v>
      </c>
      <c r="F2" t="s">
        <v>118</v>
      </c>
      <c r="G2" t="s">
        <v>119</v>
      </c>
      <c r="H2" t="s">
        <v>120</v>
      </c>
      <c r="I2" t="s">
        <v>121</v>
      </c>
      <c r="J2" t="s">
        <v>122</v>
      </c>
    </row>
    <row r="3" spans="1:12" x14ac:dyDescent="0.3">
      <c r="A3" t="s">
        <v>95</v>
      </c>
      <c r="B3">
        <v>480</v>
      </c>
      <c r="C3">
        <v>400</v>
      </c>
      <c r="D3">
        <v>230</v>
      </c>
      <c r="E3">
        <v>0</v>
      </c>
      <c r="F3">
        <v>400</v>
      </c>
      <c r="G3">
        <v>20</v>
      </c>
      <c r="H3">
        <v>40</v>
      </c>
      <c r="I3">
        <v>0</v>
      </c>
      <c r="J3">
        <v>210</v>
      </c>
    </row>
    <row r="5" spans="1:12" x14ac:dyDescent="0.3">
      <c r="A5" t="s">
        <v>96</v>
      </c>
      <c r="K5" t="s">
        <v>4</v>
      </c>
    </row>
    <row r="6" spans="1:12" x14ac:dyDescent="0.3">
      <c r="A6" t="s">
        <v>187</v>
      </c>
      <c r="B6">
        <v>800</v>
      </c>
      <c r="C6">
        <v>400</v>
      </c>
      <c r="D6">
        <v>400</v>
      </c>
      <c r="E6">
        <v>1400</v>
      </c>
      <c r="F6">
        <v>1200</v>
      </c>
      <c r="G6">
        <v>1300</v>
      </c>
      <c r="H6">
        <v>1100</v>
      </c>
      <c r="I6">
        <v>700</v>
      </c>
      <c r="J6">
        <v>900</v>
      </c>
      <c r="K6">
        <f>SUMPRODUCT(E3:J3,E6:J6)+(B6*(B3-(E3+H3)))+(C6*(C3-(F3+I3)))+(D6*(D3-(G3+J3)))</f>
        <v>1091000</v>
      </c>
      <c r="L6" t="s">
        <v>19</v>
      </c>
    </row>
    <row r="7" spans="1:12" x14ac:dyDescent="0.3">
      <c r="A7" t="s">
        <v>98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>SUMPRODUCT($B$3:$J$3,$B7:$J7)</f>
        <v>480</v>
      </c>
      <c r="L7">
        <v>480</v>
      </c>
    </row>
    <row r="8" spans="1:12" x14ac:dyDescent="0.3">
      <c r="A8" t="s">
        <v>101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>SUMPRODUCT($B$3:$J$3,$B8:$J8)</f>
        <v>400</v>
      </c>
      <c r="L8">
        <v>400</v>
      </c>
    </row>
    <row r="9" spans="1:12" x14ac:dyDescent="0.3">
      <c r="A9" t="s">
        <v>102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ref="K9:K14" si="0">SUMPRODUCT($B$3:$J$3,$B9:$J9)</f>
        <v>230</v>
      </c>
      <c r="L9">
        <v>230</v>
      </c>
    </row>
    <row r="10" spans="1:12" x14ac:dyDescent="0.3">
      <c r="A10" t="s">
        <v>103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f t="shared" si="0"/>
        <v>40</v>
      </c>
      <c r="L10">
        <f>B3</f>
        <v>480</v>
      </c>
    </row>
    <row r="11" spans="1:12" x14ac:dyDescent="0.3">
      <c r="A11" t="s">
        <v>99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1</v>
      </c>
      <c r="J11">
        <v>0</v>
      </c>
      <c r="K11">
        <f>SUMPRODUCT($B$3:$J$3,$B11:$J11)</f>
        <v>400</v>
      </c>
      <c r="L11">
        <f>C3</f>
        <v>400</v>
      </c>
    </row>
    <row r="12" spans="1:12" x14ac:dyDescent="0.3">
      <c r="A12" t="s">
        <v>100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1</v>
      </c>
      <c r="K12">
        <f>SUMPRODUCT($B$3:$J$3,$B12:$J12)</f>
        <v>230</v>
      </c>
      <c r="L12">
        <f>D3</f>
        <v>230</v>
      </c>
    </row>
    <row r="13" spans="1:12" x14ac:dyDescent="0.3">
      <c r="A13" t="s">
        <v>104</v>
      </c>
      <c r="B13">
        <v>0</v>
      </c>
      <c r="C13">
        <v>0</v>
      </c>
      <c r="D13">
        <v>0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  <c r="K13">
        <f t="shared" si="0"/>
        <v>420</v>
      </c>
      <c r="L13">
        <v>420</v>
      </c>
    </row>
    <row r="14" spans="1:12" x14ac:dyDescent="0.3">
      <c r="A14" t="s">
        <v>105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f t="shared" si="0"/>
        <v>250</v>
      </c>
      <c r="L14">
        <v>250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D6B78-B357-42C4-A032-1700A6404B5A}">
  <dimension ref="A1:H29"/>
  <sheetViews>
    <sheetView showGridLines="0" topLeftCell="A7" workbookViewId="0">
      <selection activeCell="E31" sqref="E31"/>
    </sheetView>
  </sheetViews>
  <sheetFormatPr defaultRowHeight="14.4" x14ac:dyDescent="0.3"/>
  <cols>
    <col min="1" max="1" width="2.33203125" customWidth="1"/>
    <col min="2" max="2" width="6.109375" bestFit="1" customWidth="1"/>
    <col min="3" max="3" width="11.33203125" bestFit="1" customWidth="1"/>
    <col min="4" max="4" width="5.44140625" bestFit="1" customWidth="1"/>
    <col min="5" max="5" width="8.77734375" bestFit="1" customWidth="1"/>
    <col min="6" max="6" width="10.5546875" bestFit="1" customWidth="1"/>
    <col min="7" max="7" width="9.44140625" bestFit="1" customWidth="1"/>
    <col min="8" max="8" width="9.21875" bestFit="1" customWidth="1"/>
  </cols>
  <sheetData>
    <row r="1" spans="1:8" x14ac:dyDescent="0.3">
      <c r="A1" s="27" t="s">
        <v>75</v>
      </c>
    </row>
    <row r="2" spans="1:8" x14ac:dyDescent="0.3">
      <c r="A2" s="27" t="s">
        <v>259</v>
      </c>
    </row>
    <row r="3" spans="1:8" x14ac:dyDescent="0.3">
      <c r="A3" s="27" t="s">
        <v>260</v>
      </c>
    </row>
    <row r="6" spans="1:8" ht="15" thickBot="1" x14ac:dyDescent="0.35">
      <c r="A6" t="s">
        <v>8</v>
      </c>
    </row>
    <row r="7" spans="1:8" x14ac:dyDescent="0.3">
      <c r="B7" s="34"/>
      <c r="C7" s="34"/>
      <c r="D7" s="34" t="s">
        <v>11</v>
      </c>
      <c r="E7" s="34" t="s">
        <v>12</v>
      </c>
      <c r="F7" s="34" t="s">
        <v>14</v>
      </c>
      <c r="G7" s="34" t="s">
        <v>16</v>
      </c>
      <c r="H7" s="34" t="s">
        <v>16</v>
      </c>
    </row>
    <row r="8" spans="1:8" ht="15" thickBot="1" x14ac:dyDescent="0.35">
      <c r="B8" s="35" t="s">
        <v>9</v>
      </c>
      <c r="C8" s="35" t="s">
        <v>10</v>
      </c>
      <c r="D8" s="35" t="s">
        <v>1</v>
      </c>
      <c r="E8" s="35" t="s">
        <v>13</v>
      </c>
      <c r="F8" s="35" t="s">
        <v>15</v>
      </c>
      <c r="G8" s="35" t="s">
        <v>17</v>
      </c>
      <c r="H8" s="35" t="s">
        <v>18</v>
      </c>
    </row>
    <row r="9" spans="1:8" x14ac:dyDescent="0.3">
      <c r="B9" s="28" t="s">
        <v>77</v>
      </c>
      <c r="C9" s="28" t="s">
        <v>108</v>
      </c>
      <c r="D9" s="28">
        <v>480</v>
      </c>
      <c r="E9" s="28">
        <v>0</v>
      </c>
      <c r="F9" s="28">
        <v>800</v>
      </c>
      <c r="G9" s="28">
        <v>1E+30</v>
      </c>
      <c r="H9" s="28">
        <v>800</v>
      </c>
    </row>
    <row r="10" spans="1:8" x14ac:dyDescent="0.3">
      <c r="B10" s="28" t="s">
        <v>79</v>
      </c>
      <c r="C10" s="28" t="s">
        <v>109</v>
      </c>
      <c r="D10" s="28">
        <v>400</v>
      </c>
      <c r="E10" s="28">
        <v>0</v>
      </c>
      <c r="F10" s="28">
        <v>400</v>
      </c>
      <c r="G10" s="28">
        <v>1E+30</v>
      </c>
      <c r="H10" s="28">
        <v>500</v>
      </c>
    </row>
    <row r="11" spans="1:8" x14ac:dyDescent="0.3">
      <c r="B11" s="28" t="s">
        <v>81</v>
      </c>
      <c r="C11" s="28" t="s">
        <v>138</v>
      </c>
      <c r="D11" s="28">
        <v>230</v>
      </c>
      <c r="E11" s="28">
        <v>0</v>
      </c>
      <c r="F11" s="28">
        <v>400</v>
      </c>
      <c r="G11" s="28">
        <v>1E+30</v>
      </c>
      <c r="H11" s="28">
        <v>600</v>
      </c>
    </row>
    <row r="12" spans="1:8" x14ac:dyDescent="0.3">
      <c r="B12" s="28" t="s">
        <v>83</v>
      </c>
      <c r="C12" s="28" t="s">
        <v>139</v>
      </c>
      <c r="D12" s="28">
        <v>0</v>
      </c>
      <c r="E12" s="28">
        <v>-100</v>
      </c>
      <c r="F12" s="28">
        <v>600</v>
      </c>
      <c r="G12" s="28">
        <v>100</v>
      </c>
      <c r="H12" s="28">
        <v>1E+30</v>
      </c>
    </row>
    <row r="13" spans="1:8" x14ac:dyDescent="0.3">
      <c r="B13" s="28" t="s">
        <v>140</v>
      </c>
      <c r="C13" s="28" t="s">
        <v>141</v>
      </c>
      <c r="D13" s="28">
        <v>400</v>
      </c>
      <c r="E13" s="28">
        <v>0</v>
      </c>
      <c r="F13" s="28">
        <v>800</v>
      </c>
      <c r="G13" s="28">
        <v>1E+30</v>
      </c>
      <c r="H13" s="28">
        <v>100</v>
      </c>
    </row>
    <row r="14" spans="1:8" x14ac:dyDescent="0.3">
      <c r="B14" s="28" t="s">
        <v>142</v>
      </c>
      <c r="C14" s="28" t="s">
        <v>143</v>
      </c>
      <c r="D14" s="28">
        <v>20</v>
      </c>
      <c r="E14" s="28">
        <v>0</v>
      </c>
      <c r="F14" s="28">
        <v>900</v>
      </c>
      <c r="G14" s="28">
        <v>100</v>
      </c>
      <c r="H14" s="28">
        <v>100</v>
      </c>
    </row>
    <row r="15" spans="1:8" x14ac:dyDescent="0.3">
      <c r="B15" s="28" t="s">
        <v>144</v>
      </c>
      <c r="C15" s="28" t="s">
        <v>145</v>
      </c>
      <c r="D15" s="28">
        <v>40</v>
      </c>
      <c r="E15" s="28">
        <v>0</v>
      </c>
      <c r="F15" s="28">
        <v>300</v>
      </c>
      <c r="G15" s="28">
        <v>100</v>
      </c>
      <c r="H15" s="28">
        <v>100</v>
      </c>
    </row>
    <row r="16" spans="1:8" x14ac:dyDescent="0.3">
      <c r="B16" s="28" t="s">
        <v>146</v>
      </c>
      <c r="C16" s="28" t="s">
        <v>147</v>
      </c>
      <c r="D16" s="28">
        <v>0</v>
      </c>
      <c r="E16" s="28">
        <v>-100</v>
      </c>
      <c r="F16" s="28">
        <v>300</v>
      </c>
      <c r="G16" s="28">
        <v>100</v>
      </c>
      <c r="H16" s="28">
        <v>1E+30</v>
      </c>
    </row>
    <row r="17" spans="1:8" ht="15" thickBot="1" x14ac:dyDescent="0.35">
      <c r="B17" s="29" t="s">
        <v>148</v>
      </c>
      <c r="C17" s="29" t="s">
        <v>149</v>
      </c>
      <c r="D17" s="29">
        <v>210</v>
      </c>
      <c r="E17" s="29">
        <v>0</v>
      </c>
      <c r="F17" s="29">
        <v>500</v>
      </c>
      <c r="G17" s="29">
        <v>100</v>
      </c>
      <c r="H17" s="29">
        <v>100</v>
      </c>
    </row>
    <row r="19" spans="1:8" ht="15" thickBot="1" x14ac:dyDescent="0.35">
      <c r="A19" t="s">
        <v>19</v>
      </c>
    </row>
    <row r="20" spans="1:8" x14ac:dyDescent="0.3">
      <c r="B20" s="34"/>
      <c r="C20" s="34"/>
      <c r="D20" s="34" t="s">
        <v>11</v>
      </c>
      <c r="E20" s="34" t="s">
        <v>20</v>
      </c>
      <c r="F20" s="34" t="s">
        <v>3</v>
      </c>
      <c r="G20" s="34" t="s">
        <v>16</v>
      </c>
      <c r="H20" s="34" t="s">
        <v>16</v>
      </c>
    </row>
    <row r="21" spans="1:8" ht="15" thickBot="1" x14ac:dyDescent="0.35">
      <c r="B21" s="35" t="s">
        <v>9</v>
      </c>
      <c r="C21" s="35" t="s">
        <v>10</v>
      </c>
      <c r="D21" s="35" t="s">
        <v>1</v>
      </c>
      <c r="E21" s="35" t="s">
        <v>21</v>
      </c>
      <c r="F21" s="35" t="s">
        <v>22</v>
      </c>
      <c r="G21" s="35" t="s">
        <v>17</v>
      </c>
      <c r="H21" s="35" t="s">
        <v>18</v>
      </c>
    </row>
    <row r="22" spans="1:8" x14ac:dyDescent="0.3">
      <c r="B22" s="28" t="s">
        <v>201</v>
      </c>
      <c r="C22" s="28" t="s">
        <v>261</v>
      </c>
      <c r="D22" s="28">
        <v>40</v>
      </c>
      <c r="E22" s="28">
        <v>0</v>
      </c>
      <c r="F22" s="28">
        <v>0</v>
      </c>
      <c r="G22" s="28">
        <v>1E+30</v>
      </c>
      <c r="H22" s="28">
        <v>440</v>
      </c>
    </row>
    <row r="23" spans="1:8" x14ac:dyDescent="0.3">
      <c r="B23" s="28" t="s">
        <v>262</v>
      </c>
      <c r="C23" s="28" t="s">
        <v>263</v>
      </c>
      <c r="D23" s="28">
        <v>400</v>
      </c>
      <c r="E23" s="28">
        <v>100</v>
      </c>
      <c r="F23" s="28">
        <v>0</v>
      </c>
      <c r="G23" s="28">
        <v>20</v>
      </c>
      <c r="H23" s="28">
        <v>210</v>
      </c>
    </row>
    <row r="24" spans="1:8" x14ac:dyDescent="0.3">
      <c r="B24" s="28" t="s">
        <v>264</v>
      </c>
      <c r="C24" s="28" t="s">
        <v>265</v>
      </c>
      <c r="D24" s="28">
        <v>230</v>
      </c>
      <c r="E24" s="28">
        <v>200</v>
      </c>
      <c r="F24" s="28">
        <v>0</v>
      </c>
      <c r="G24" s="28">
        <v>40</v>
      </c>
      <c r="H24" s="28">
        <v>210</v>
      </c>
    </row>
    <row r="25" spans="1:8" x14ac:dyDescent="0.3">
      <c r="B25" s="28" t="s">
        <v>266</v>
      </c>
      <c r="C25" s="28" t="s">
        <v>267</v>
      </c>
      <c r="D25" s="28">
        <v>420</v>
      </c>
      <c r="E25" s="28">
        <v>700</v>
      </c>
      <c r="F25" s="28">
        <v>420</v>
      </c>
      <c r="G25" s="28">
        <v>210</v>
      </c>
      <c r="H25" s="28">
        <v>20</v>
      </c>
    </row>
    <row r="26" spans="1:8" x14ac:dyDescent="0.3">
      <c r="B26" s="28" t="s">
        <v>268</v>
      </c>
      <c r="C26" s="28" t="s">
        <v>269</v>
      </c>
      <c r="D26" s="28">
        <v>250</v>
      </c>
      <c r="E26" s="28">
        <v>300</v>
      </c>
      <c r="F26" s="28">
        <v>250</v>
      </c>
      <c r="G26" s="28">
        <v>440</v>
      </c>
      <c r="H26" s="28">
        <v>40</v>
      </c>
    </row>
    <row r="27" spans="1:8" x14ac:dyDescent="0.3">
      <c r="B27" s="28" t="s">
        <v>270</v>
      </c>
      <c r="C27" s="28" t="s">
        <v>111</v>
      </c>
      <c r="D27" s="28">
        <v>480</v>
      </c>
      <c r="E27" s="28">
        <v>800</v>
      </c>
      <c r="F27" s="28">
        <v>480</v>
      </c>
      <c r="G27" s="28">
        <v>1E+30</v>
      </c>
      <c r="H27" s="28">
        <v>440</v>
      </c>
    </row>
    <row r="28" spans="1:8" x14ac:dyDescent="0.3">
      <c r="B28" s="28" t="s">
        <v>271</v>
      </c>
      <c r="C28" s="28" t="s">
        <v>113</v>
      </c>
      <c r="D28" s="28">
        <v>400</v>
      </c>
      <c r="E28" s="28">
        <v>500</v>
      </c>
      <c r="F28" s="28">
        <v>400</v>
      </c>
      <c r="G28" s="28">
        <v>20</v>
      </c>
      <c r="H28" s="28">
        <v>210</v>
      </c>
    </row>
    <row r="29" spans="1:8" ht="15" thickBot="1" x14ac:dyDescent="0.35">
      <c r="B29" s="29" t="s">
        <v>272</v>
      </c>
      <c r="C29" s="29" t="s">
        <v>115</v>
      </c>
      <c r="D29" s="29">
        <v>230</v>
      </c>
      <c r="E29" s="29">
        <v>600</v>
      </c>
      <c r="F29" s="29">
        <v>230</v>
      </c>
      <c r="G29" s="29">
        <v>40</v>
      </c>
      <c r="H29" s="29">
        <v>210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7A8CC-8770-4C28-BB13-93E4BF22F515}">
  <dimension ref="A1:I17"/>
  <sheetViews>
    <sheetView zoomScaleNormal="100" workbookViewId="0">
      <selection activeCell="F19" sqref="F19"/>
    </sheetView>
  </sheetViews>
  <sheetFormatPr defaultRowHeight="14.4" x14ac:dyDescent="0.3"/>
  <cols>
    <col min="1" max="1" width="20.21875" bestFit="1" customWidth="1"/>
    <col min="9" max="9" width="9.21875" bestFit="1" customWidth="1"/>
  </cols>
  <sheetData>
    <row r="1" spans="1:9" x14ac:dyDescent="0.3">
      <c r="B1" t="s">
        <v>369</v>
      </c>
      <c r="C1" t="s">
        <v>368</v>
      </c>
      <c r="D1" t="s">
        <v>367</v>
      </c>
      <c r="E1" t="s">
        <v>366</v>
      </c>
      <c r="F1" t="s">
        <v>365</v>
      </c>
      <c r="G1" t="s">
        <v>364</v>
      </c>
    </row>
    <row r="2" spans="1:9" x14ac:dyDescent="0.3">
      <c r="A2" t="s">
        <v>0</v>
      </c>
      <c r="B2" t="s">
        <v>59</v>
      </c>
      <c r="C2" t="s">
        <v>60</v>
      </c>
      <c r="D2" t="s">
        <v>61</v>
      </c>
      <c r="E2" t="s">
        <v>93</v>
      </c>
      <c r="F2" t="s">
        <v>118</v>
      </c>
      <c r="G2" t="s">
        <v>119</v>
      </c>
    </row>
    <row r="3" spans="1:9" x14ac:dyDescent="0.3">
      <c r="A3" t="s">
        <v>95</v>
      </c>
      <c r="B3">
        <v>0</v>
      </c>
      <c r="C3">
        <v>1</v>
      </c>
      <c r="D3">
        <v>4</v>
      </c>
      <c r="E3">
        <v>1</v>
      </c>
      <c r="F3">
        <v>0</v>
      </c>
      <c r="G3">
        <v>4</v>
      </c>
    </row>
    <row r="4" spans="1:9" x14ac:dyDescent="0.3">
      <c r="H4" t="s">
        <v>4</v>
      </c>
    </row>
    <row r="5" spans="1:9" x14ac:dyDescent="0.3">
      <c r="A5" t="s">
        <v>363</v>
      </c>
      <c r="B5">
        <v>50</v>
      </c>
      <c r="C5">
        <v>50</v>
      </c>
      <c r="D5">
        <v>80</v>
      </c>
      <c r="E5">
        <v>20</v>
      </c>
      <c r="F5">
        <v>60</v>
      </c>
      <c r="G5">
        <v>30</v>
      </c>
      <c r="H5">
        <f t="shared" ref="H5:H16" si="0">SUMPRODUCT(B5:G5,$B$3:$G$3)</f>
        <v>510</v>
      </c>
      <c r="I5" t="s">
        <v>19</v>
      </c>
    </row>
    <row r="6" spans="1:9" x14ac:dyDescent="0.3">
      <c r="A6" t="s">
        <v>362</v>
      </c>
      <c r="B6">
        <v>0.45</v>
      </c>
      <c r="C6">
        <v>0.45</v>
      </c>
      <c r="D6">
        <v>1.05</v>
      </c>
      <c r="E6">
        <v>0.4</v>
      </c>
      <c r="F6">
        <v>0.5</v>
      </c>
      <c r="G6">
        <v>0.5</v>
      </c>
      <c r="H6">
        <f t="shared" si="0"/>
        <v>7.0500000000000007</v>
      </c>
      <c r="I6">
        <v>7</v>
      </c>
    </row>
    <row r="7" spans="1:9" x14ac:dyDescent="0.3">
      <c r="A7" t="s">
        <v>361</v>
      </c>
      <c r="B7">
        <v>10</v>
      </c>
      <c r="C7">
        <v>28</v>
      </c>
      <c r="D7">
        <v>50</v>
      </c>
      <c r="E7">
        <v>25</v>
      </c>
      <c r="F7">
        <v>22</v>
      </c>
      <c r="G7">
        <v>75</v>
      </c>
      <c r="H7">
        <f t="shared" si="0"/>
        <v>553</v>
      </c>
      <c r="I7">
        <v>326</v>
      </c>
    </row>
    <row r="8" spans="1:9" x14ac:dyDescent="0.3">
      <c r="A8" t="s">
        <v>360</v>
      </c>
      <c r="B8">
        <v>415</v>
      </c>
      <c r="C8">
        <v>9065</v>
      </c>
      <c r="D8">
        <v>2550</v>
      </c>
      <c r="E8">
        <v>75</v>
      </c>
      <c r="F8">
        <v>15</v>
      </c>
      <c r="G8">
        <v>235</v>
      </c>
      <c r="H8">
        <f t="shared" si="0"/>
        <v>20280</v>
      </c>
      <c r="I8">
        <v>17501</v>
      </c>
    </row>
    <row r="9" spans="1:9" x14ac:dyDescent="0.3">
      <c r="A9" t="s">
        <v>359</v>
      </c>
      <c r="B9">
        <v>8</v>
      </c>
      <c r="C9">
        <v>3</v>
      </c>
      <c r="D9">
        <v>53</v>
      </c>
      <c r="E9">
        <v>27</v>
      </c>
      <c r="F9">
        <v>5</v>
      </c>
      <c r="G9">
        <v>8</v>
      </c>
      <c r="H9">
        <f t="shared" si="0"/>
        <v>274</v>
      </c>
      <c r="I9">
        <v>246</v>
      </c>
    </row>
    <row r="10" spans="1:9" x14ac:dyDescent="0.3">
      <c r="A10" t="s">
        <v>358</v>
      </c>
      <c r="B10">
        <v>0.3</v>
      </c>
      <c r="C10">
        <v>0.35</v>
      </c>
      <c r="D10">
        <v>0.6</v>
      </c>
      <c r="E10">
        <v>0.15</v>
      </c>
      <c r="F10">
        <v>0.25</v>
      </c>
      <c r="G10">
        <v>0.8</v>
      </c>
      <c r="H10">
        <f t="shared" si="0"/>
        <v>6.1</v>
      </c>
      <c r="I10">
        <v>6</v>
      </c>
    </row>
    <row r="11" spans="1:9" x14ac:dyDescent="0.3">
      <c r="A11" t="s">
        <v>59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si="0"/>
        <v>0</v>
      </c>
      <c r="I11">
        <v>4</v>
      </c>
    </row>
    <row r="12" spans="1:9" x14ac:dyDescent="0.3">
      <c r="A12" t="s">
        <v>60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f t="shared" si="0"/>
        <v>1</v>
      </c>
      <c r="I12">
        <v>4</v>
      </c>
    </row>
    <row r="13" spans="1:9" x14ac:dyDescent="0.3">
      <c r="A13" t="s">
        <v>61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f t="shared" si="0"/>
        <v>4</v>
      </c>
      <c r="I13">
        <v>4</v>
      </c>
    </row>
    <row r="14" spans="1:9" x14ac:dyDescent="0.3">
      <c r="A14" t="s">
        <v>93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f t="shared" si="0"/>
        <v>1</v>
      </c>
      <c r="I14">
        <v>2</v>
      </c>
    </row>
    <row r="15" spans="1:9" x14ac:dyDescent="0.3">
      <c r="A15" t="s">
        <v>118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f t="shared" si="0"/>
        <v>0</v>
      </c>
      <c r="I15">
        <v>4</v>
      </c>
    </row>
    <row r="16" spans="1:9" x14ac:dyDescent="0.3">
      <c r="A16" t="s">
        <v>119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f t="shared" si="0"/>
        <v>4</v>
      </c>
      <c r="I16">
        <v>4</v>
      </c>
    </row>
    <row r="17" spans="1:1" x14ac:dyDescent="0.3">
      <c r="A17" t="s">
        <v>357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35</vt:i4>
      </vt:variant>
    </vt:vector>
  </HeadingPairs>
  <TitlesOfParts>
    <vt:vector size="35" baseType="lpstr">
      <vt:lpstr>EX1</vt:lpstr>
      <vt:lpstr>EX1_sensibilidade</vt:lpstr>
      <vt:lpstr>EX2</vt:lpstr>
      <vt:lpstr>EX2_sensibilidade</vt:lpstr>
      <vt:lpstr>EX3</vt:lpstr>
      <vt:lpstr>EX3_sensibilidade</vt:lpstr>
      <vt:lpstr>EX4</vt:lpstr>
      <vt:lpstr>EX4_sensibilidade</vt:lpstr>
      <vt:lpstr>EX5</vt:lpstr>
      <vt:lpstr>EX5_sensibilidade</vt:lpstr>
      <vt:lpstr>EX6</vt:lpstr>
      <vt:lpstr>EX6_sensibilidade</vt:lpstr>
      <vt:lpstr>EX7</vt:lpstr>
      <vt:lpstr>EX7_sensibilidade</vt:lpstr>
      <vt:lpstr>EX8</vt:lpstr>
      <vt:lpstr>EX8_sensibilidade</vt:lpstr>
      <vt:lpstr>EX9</vt:lpstr>
      <vt:lpstr>EX9_sensibilidade</vt:lpstr>
      <vt:lpstr>EX10</vt:lpstr>
      <vt:lpstr>EX10_sensibilidade</vt:lpstr>
      <vt:lpstr>EX11</vt:lpstr>
      <vt:lpstr>EX11_sensibilidade</vt:lpstr>
      <vt:lpstr>EX12</vt:lpstr>
      <vt:lpstr>EX12_sensibilidade</vt:lpstr>
      <vt:lpstr>EX13</vt:lpstr>
      <vt:lpstr>EX13_sensibilidade</vt:lpstr>
      <vt:lpstr>EX14</vt:lpstr>
      <vt:lpstr>EX14_sensibilidade</vt:lpstr>
      <vt:lpstr>EX15</vt:lpstr>
      <vt:lpstr>EX15_sensibilidade</vt:lpstr>
      <vt:lpstr>EX16</vt:lpstr>
      <vt:lpstr>EX16_sensibilidade</vt:lpstr>
      <vt:lpstr>DIVISOR</vt:lpstr>
      <vt:lpstr>MY</vt:lpstr>
      <vt:lpstr>Análise Sensibilidade Resultado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niaa</dc:creator>
  <cp:lastModifiedBy>Gustavo</cp:lastModifiedBy>
  <dcterms:created xsi:type="dcterms:W3CDTF">2013-03-06T10:35:37Z</dcterms:created>
  <dcterms:modified xsi:type="dcterms:W3CDTF">2021-04-07T23:44:15Z</dcterms:modified>
</cp:coreProperties>
</file>