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hhhhaa/Documents/GitHub/antbot-binance-weiquan/整理表格/"/>
    </mc:Choice>
  </mc:AlternateContent>
  <xr:revisionPtr revIDLastSave="0" documentId="13_ncr:1_{AD28E9D6-32A9-0041-991D-3D9B8883D2A0}" xr6:coauthVersionLast="47" xr6:coauthVersionMax="47" xr10:uidLastSave="{00000000-0000-0000-0000-000000000000}"/>
  <bookViews>
    <workbookView xWindow="0" yWindow="500" windowWidth="25600" windowHeight="13880" xr2:uid="{C6B16841-51FF-5B47-9BB5-4AA0BA5CED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K17" i="1"/>
  <c r="K16" i="1"/>
  <c r="K13" i="1"/>
  <c r="K12" i="1"/>
  <c r="K11" i="1"/>
  <c r="K10" i="1"/>
  <c r="K23" i="1"/>
  <c r="K43" i="1"/>
  <c r="K42" i="1"/>
  <c r="K41" i="1"/>
  <c r="K40" i="1"/>
  <c r="K36" i="1"/>
  <c r="K24" i="1"/>
  <c r="K25" i="1"/>
  <c r="K26" i="1"/>
  <c r="K30" i="1" s="1"/>
  <c r="K29" i="1"/>
  <c r="K37" i="1"/>
  <c r="K34" i="1"/>
  <c r="O61" i="1"/>
  <c r="O62" i="1"/>
  <c r="O63" i="1"/>
  <c r="O64" i="1"/>
  <c r="O65" i="1"/>
  <c r="O66" i="1"/>
  <c r="O67" i="1"/>
  <c r="O68" i="1"/>
  <c r="K9" i="1"/>
  <c r="K33" i="1" s="1"/>
  <c r="K54" i="1" s="1"/>
  <c r="K8" i="1"/>
  <c r="K7" i="1"/>
  <c r="K6" i="1"/>
  <c r="K31" i="1" l="1"/>
  <c r="K35" i="1"/>
  <c r="K56" i="1" s="1"/>
  <c r="K32" i="1"/>
  <c r="K46" i="1"/>
  <c r="K51" i="1" s="1"/>
  <c r="K61" i="1" s="1"/>
  <c r="K47" i="1"/>
  <c r="K48" i="1"/>
  <c r="K58" i="1"/>
  <c r="N68" i="1" s="1"/>
  <c r="K57" i="1"/>
  <c r="L67" i="1" s="1"/>
  <c r="K55" i="1"/>
  <c r="K65" i="1" s="1"/>
  <c r="K64" i="1"/>
  <c r="K68" i="1"/>
  <c r="N66" i="1" l="1"/>
  <c r="M66" i="1"/>
  <c r="L66" i="1"/>
  <c r="K66" i="1"/>
  <c r="K53" i="1"/>
  <c r="K63" i="1" s="1"/>
  <c r="K52" i="1"/>
  <c r="K62" i="1" s="1"/>
  <c r="L68" i="1"/>
  <c r="M68" i="1"/>
  <c r="K67" i="1"/>
  <c r="M67" i="1"/>
  <c r="N67" i="1"/>
  <c r="L64" i="1"/>
  <c r="N64" i="1"/>
  <c r="N65" i="1"/>
  <c r="L65" i="1"/>
  <c r="M65" i="1"/>
  <c r="M64" i="1"/>
  <c r="N61" i="1"/>
  <c r="L61" i="1"/>
  <c r="M61" i="1"/>
  <c r="N63" i="1" l="1"/>
  <c r="L63" i="1"/>
  <c r="M63" i="1"/>
  <c r="N62" i="1"/>
  <c r="L62" i="1"/>
  <c r="M62" i="1"/>
  <c r="L69" i="1" l="1"/>
  <c r="M69" i="1"/>
  <c r="K69" i="1"/>
  <c r="N69" i="1"/>
</calcChain>
</file>

<file path=xl/sharedStrings.xml><?xml version="1.0" encoding="utf-8"?>
<sst xmlns="http://schemas.openxmlformats.org/spreadsheetml/2006/main" count="278" uniqueCount="90">
  <si>
    <t>市场</t>
  </si>
  <si>
    <t>类型</t>
  </si>
  <si>
    <t>价格</t>
  </si>
  <si>
    <t>数量</t>
  </si>
  <si>
    <t xml:space="preserve">成交额 </t>
  </si>
  <si>
    <t>手续费</t>
  </si>
  <si>
    <t>手续费结算币种</t>
  </si>
  <si>
    <t>SHIBUSDT</t>
  </si>
  <si>
    <t>SELL</t>
  </si>
  <si>
    <t>USDT</t>
  </si>
  <si>
    <t>BNB</t>
  </si>
  <si>
    <t>DOTUSDT</t>
  </si>
  <si>
    <t>DOGEUSDT</t>
  </si>
  <si>
    <t>MATICUSDT</t>
  </si>
  <si>
    <t>ADAUSDT</t>
  </si>
  <si>
    <t>BNBUSDT</t>
  </si>
  <si>
    <t>ETHUSDT</t>
  </si>
  <si>
    <t>BTCUSDT</t>
  </si>
  <si>
    <t>2023-03-20 17:53:35</t>
  </si>
  <si>
    <t>资金划转</t>
  </si>
  <si>
    <t>--</t>
  </si>
  <si>
    <t>2023-03-20 17:45:19</t>
  </si>
  <si>
    <t>2023-03-20 17:45:18</t>
  </si>
  <si>
    <t>ETH</t>
  </si>
  <si>
    <t>2023-03-20 17:45:17</t>
  </si>
  <si>
    <t>BTC</t>
  </si>
  <si>
    <t>时间(UTC)</t>
  </si>
  <si>
    <t>总量</t>
  </si>
  <si>
    <t>计价资产</t>
  </si>
  <si>
    <t>交易对</t>
  </si>
  <si>
    <t>2023-03-21 13:37:48</t>
  </si>
  <si>
    <t>2023-03-21 13:37:24</t>
  </si>
  <si>
    <t xml:space="preserve"> </t>
  </si>
  <si>
    <t>2023-03-21 13:37:07</t>
  </si>
  <si>
    <t>2023-03-21 03:21:53</t>
  </si>
  <si>
    <t>2023-03-21 03:21:21</t>
  </si>
  <si>
    <t>2023-03-21 03:21:03</t>
  </si>
  <si>
    <t>2023-03-21 03:11:41</t>
  </si>
  <si>
    <t>2023-03-21 03:06:19</t>
  </si>
  <si>
    <t>SHIB</t>
  </si>
  <si>
    <t>SHIB</t>
    <phoneticPr fontId="3" type="noConversion"/>
  </si>
  <si>
    <t>DOT</t>
  </si>
  <si>
    <t>DOT</t>
    <phoneticPr fontId="3" type="noConversion"/>
  </si>
  <si>
    <t>DOGE</t>
  </si>
  <si>
    <t>DOGE</t>
    <phoneticPr fontId="3" type="noConversion"/>
  </si>
  <si>
    <t>MATIC</t>
  </si>
  <si>
    <t>MATIC</t>
    <phoneticPr fontId="3" type="noConversion"/>
  </si>
  <si>
    <t>ADA</t>
  </si>
  <si>
    <t>ADA</t>
    <phoneticPr fontId="3" type="noConversion"/>
  </si>
  <si>
    <t>BNB</t>
    <phoneticPr fontId="3" type="noConversion"/>
  </si>
  <si>
    <t>ETH</t>
    <phoneticPr fontId="3" type="noConversion"/>
  </si>
  <si>
    <t>BTC</t>
    <phoneticPr fontId="3" type="noConversion"/>
  </si>
  <si>
    <t>数量</t>
    <phoneticPr fontId="3" type="noConversion"/>
  </si>
  <si>
    <t>手续费</t>
    <phoneticPr fontId="3" type="noConversion"/>
  </si>
  <si>
    <t>USDT</t>
    <phoneticPr fontId="3" type="noConversion"/>
  </si>
  <si>
    <t>黑客出售</t>
    <phoneticPr fontId="3" type="noConversion"/>
  </si>
  <si>
    <t>转出现货</t>
    <phoneticPr fontId="3" type="noConversion"/>
  </si>
  <si>
    <t>出售获得USDT</t>
    <phoneticPr fontId="3" type="noConversion"/>
  </si>
  <si>
    <t>总计</t>
    <phoneticPr fontId="3" type="noConversion"/>
  </si>
  <si>
    <t>清算期货</t>
    <phoneticPr fontId="3" type="noConversion"/>
  </si>
  <si>
    <t>USDT增量还原成合约清算资产</t>
    <phoneticPr fontId="3" type="noConversion"/>
  </si>
  <si>
    <t>合并结果</t>
    <phoneticPr fontId="3" type="noConversion"/>
  </si>
  <si>
    <t>折算BTC</t>
    <phoneticPr fontId="3" type="noConversion"/>
  </si>
  <si>
    <t>折算ETH</t>
    <phoneticPr fontId="3" type="noConversion"/>
  </si>
  <si>
    <t>折算BNB</t>
    <phoneticPr fontId="3" type="noConversion"/>
  </si>
  <si>
    <t>总损失</t>
    <phoneticPr fontId="3" type="noConversion"/>
  </si>
  <si>
    <t>折算币种</t>
    <phoneticPr fontId="3" type="noConversion"/>
  </si>
  <si>
    <t>折算USDT</t>
    <phoneticPr fontId="3" type="noConversion"/>
  </si>
  <si>
    <t>当时价格</t>
    <phoneticPr fontId="3" type="noConversion"/>
  </si>
  <si>
    <t>四，黑客出售的USDT获得</t>
    <phoneticPr fontId="3" type="noConversion"/>
  </si>
  <si>
    <t>三，黑客出售的手续费消耗</t>
    <phoneticPr fontId="3" type="noConversion"/>
  </si>
  <si>
    <t>二，黑客出售的币种消耗</t>
    <phoneticPr fontId="3" type="noConversion"/>
  </si>
  <si>
    <t>一，约定的正负号规范</t>
  </si>
  <si>
    <t>损失/转出/卖出/手续费消耗/折算消耗，为负。</t>
  </si>
  <si>
    <t>获得/转入/买入/折算获得，为正。</t>
  </si>
  <si>
    <t>2023-03-20 17:49:08</t>
  </si>
  <si>
    <t>2023-03-20 17:49:07</t>
  </si>
  <si>
    <t>2023-03-20 20:30:00</t>
  </si>
  <si>
    <t>2023-03-20 19:30:00</t>
  </si>
  <si>
    <r>
      <rPr>
        <sz val="10"/>
        <color indexed="8"/>
        <rFont val="等线"/>
        <family val="2"/>
        <charset val="134"/>
      </rPr>
      <t>黑客</t>
    </r>
    <phoneticPr fontId="3" type="noConversion"/>
  </si>
  <si>
    <r>
      <rPr>
        <b/>
        <sz val="10"/>
        <color indexed="8"/>
        <rFont val="等线"/>
        <family val="2"/>
        <charset val="134"/>
      </rPr>
      <t>操作者</t>
    </r>
    <phoneticPr fontId="3" type="noConversion"/>
  </si>
  <si>
    <t>五，黑客与王天佑划转的总量</t>
    <phoneticPr fontId="3" type="noConversion"/>
  </si>
  <si>
    <t>六，以上，第一次汇总</t>
    <phoneticPr fontId="3" type="noConversion"/>
  </si>
  <si>
    <t>九，以上，第二次汇总，转为正值后</t>
    <phoneticPr fontId="3" type="noConversion"/>
  </si>
  <si>
    <t>十，按照当时卖出现货时的价格，将所有损失进行折算</t>
    <phoneticPr fontId="3" type="noConversion"/>
  </si>
  <si>
    <r>
      <t>八，将增量</t>
    </r>
    <r>
      <rPr>
        <b/>
        <sz val="27"/>
        <color rgb="FF333333"/>
        <rFont val="Cambria"/>
        <family val="1"/>
      </rPr>
      <t>USDT，</t>
    </r>
    <r>
      <rPr>
        <b/>
        <sz val="27"/>
        <color rgb="FF333333"/>
        <rFont val="Helvetica Neue"/>
        <family val="2"/>
      </rPr>
      <t>折算成清算前的</t>
    </r>
    <r>
      <rPr>
        <b/>
        <sz val="27"/>
        <color rgb="FF333333"/>
        <rFont val="Cambria"/>
        <family val="1"/>
      </rPr>
      <t>BTC，ETH，BNB</t>
    </r>
    <phoneticPr fontId="3" type="noConversion"/>
  </si>
  <si>
    <t>七，黑客与王天佑在合约期货账户清算的总量</t>
    <phoneticPr fontId="3" type="noConversion"/>
  </si>
  <si>
    <t>王天佑</t>
    <phoneticPr fontId="3" type="noConversion"/>
  </si>
  <si>
    <r>
      <t>附录</t>
    </r>
    <r>
      <rPr>
        <b/>
        <sz val="18"/>
        <color rgb="FF333333"/>
        <rFont val="Helvetica Neue"/>
        <family val="1"/>
      </rPr>
      <t>2</t>
    </r>
    <r>
      <rPr>
        <b/>
        <sz val="18"/>
        <color rgb="FF333333"/>
        <rFont val="Helvetica Neue"/>
        <family val="2"/>
      </rPr>
      <t>，合约账户“导出全部历史资金流水”简版（筛选去除所有“类型“为”已实现盈亏”和“手续费”的数据）</t>
    </r>
    <phoneticPr fontId="3" type="noConversion"/>
  </si>
  <si>
    <r>
      <t>附录</t>
    </r>
    <r>
      <rPr>
        <b/>
        <sz val="18"/>
        <color rgb="FF333333"/>
        <rFont val="Cambria"/>
        <family val="1"/>
      </rPr>
      <t>1</t>
    </r>
    <r>
      <rPr>
        <b/>
        <sz val="18"/>
        <color rgb="FF333333"/>
        <rFont val="Helvetica Neue"/>
        <family val="2"/>
      </rPr>
      <t>，现货历史成交记录（操作者，黑客）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</si>
</sst>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#,##0.00000000"/>
  </numFmts>
  <fonts count="15">
    <font>
      <sz val="12"/>
      <color theme="1"/>
      <name val="等线"/>
      <family val="2"/>
      <charset val="134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等线"/>
      <family val="2"/>
      <charset val="134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27"/>
      <color rgb="FF333333"/>
      <name val="Helvetica Neue"/>
      <family val="2"/>
    </font>
    <font>
      <sz val="16"/>
      <color rgb="FF333333"/>
      <name val="Helvetica Neue"/>
      <family val="2"/>
    </font>
    <font>
      <b/>
      <sz val="18"/>
      <color rgb="FF333333"/>
      <name val="Helvetica Neue"/>
      <family val="2"/>
    </font>
    <font>
      <sz val="10"/>
      <color indexed="8"/>
      <name val="等线"/>
      <family val="2"/>
      <charset val="134"/>
    </font>
    <font>
      <b/>
      <sz val="10"/>
      <color indexed="8"/>
      <name val="等线"/>
      <family val="2"/>
      <charset val="134"/>
    </font>
    <font>
      <b/>
      <sz val="27"/>
      <color rgb="FF333333"/>
      <name val="Cambria"/>
      <family val="1"/>
    </font>
    <font>
      <u/>
      <sz val="12"/>
      <color theme="10"/>
      <name val="等线"/>
      <family val="2"/>
      <charset val="134"/>
      <scheme val="minor"/>
    </font>
    <font>
      <b/>
      <sz val="18"/>
      <color rgb="FF333333"/>
      <name val="Cambria"/>
      <family val="1"/>
    </font>
    <font>
      <b/>
      <sz val="18"/>
      <color rgb="FF333333"/>
      <name val="Helvetica Neue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77" fontId="0" fillId="0" borderId="0" xfId="0" applyNumberFormat="1">
      <alignment vertical="center"/>
    </xf>
    <xf numFmtId="0" fontId="2" fillId="0" borderId="3" xfId="0" applyFont="1" applyBorder="1" applyAlignment="1">
      <alignment horizont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2" fillId="0" borderId="5" xfId="0" applyFont="1" applyBorder="1" applyAlignment="1">
      <alignment horizont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2" fillId="0" borderId="4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1">
      <alignment vertical="center"/>
    </xf>
    <xf numFmtId="0" fontId="12" fillId="0" borderId="0" xfId="1" applyAlignment="1">
      <alignment horizontal="righ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467D-A1E5-0140-A143-50D599353B0C}">
  <dimension ref="A1:X128"/>
  <sheetViews>
    <sheetView tabSelected="1" zoomScale="50" zoomScaleNormal="65" workbookViewId="0"/>
  </sheetViews>
  <sheetFormatPr baseColWidth="10" defaultRowHeight="16"/>
  <cols>
    <col min="1" max="1" width="19.1640625" bestFit="1" customWidth="1"/>
    <col min="2" max="2" width="17.6640625" bestFit="1" customWidth="1"/>
    <col min="3" max="3" width="15.33203125" bestFit="1" customWidth="1"/>
    <col min="10" max="10" width="30.6640625" bestFit="1" customWidth="1"/>
    <col min="11" max="11" width="25.5" style="13" bestFit="1" customWidth="1"/>
    <col min="12" max="12" width="16.33203125" bestFit="1" customWidth="1"/>
    <col min="13" max="13" width="32.33203125" bestFit="1" customWidth="1"/>
    <col min="14" max="14" width="25.33203125" bestFit="1" customWidth="1"/>
    <col min="15" max="15" width="17" bestFit="1" customWidth="1"/>
    <col min="16" max="16" width="15" bestFit="1" customWidth="1"/>
    <col min="17" max="17" width="25.5" bestFit="1" customWidth="1"/>
    <col min="19" max="19" width="19.5" bestFit="1" customWidth="1"/>
    <col min="20" max="20" width="25.5" bestFit="1" customWidth="1"/>
    <col min="21" max="21" width="14.83203125" bestFit="1" customWidth="1"/>
    <col min="22" max="22" width="16.33203125" bestFit="1" customWidth="1"/>
    <col min="23" max="23" width="23" bestFit="1" customWidth="1"/>
    <col min="24" max="24" width="16.33203125" bestFit="1" customWidth="1"/>
  </cols>
  <sheetData>
    <row r="1" spans="1:24" ht="34">
      <c r="A1" s="18" t="s">
        <v>89</v>
      </c>
      <c r="J1" s="16" t="s">
        <v>72</v>
      </c>
    </row>
    <row r="2" spans="1:24" ht="20">
      <c r="A2" s="5" t="s">
        <v>26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7" t="s">
        <v>73</v>
      </c>
    </row>
    <row r="3" spans="1:24" ht="20">
      <c r="A3" s="4" t="s">
        <v>75</v>
      </c>
      <c r="B3" s="2" t="s">
        <v>7</v>
      </c>
      <c r="C3" s="2" t="s">
        <v>8</v>
      </c>
      <c r="D3" s="19">
        <v>1.0499999999999999E-5</v>
      </c>
      <c r="E3" s="19">
        <v>4678166</v>
      </c>
      <c r="F3" s="19">
        <v>49.120742999999997</v>
      </c>
      <c r="G3" s="19">
        <v>4.9120740000000003E-2</v>
      </c>
      <c r="H3" s="2" t="s">
        <v>9</v>
      </c>
      <c r="J3" s="17" t="s">
        <v>74</v>
      </c>
    </row>
    <row r="4" spans="1:24" ht="34">
      <c r="A4" s="4" t="s">
        <v>75</v>
      </c>
      <c r="B4" s="2" t="s">
        <v>7</v>
      </c>
      <c r="C4" s="2" t="s">
        <v>8</v>
      </c>
      <c r="D4" s="19">
        <v>1.0499999999999999E-5</v>
      </c>
      <c r="E4" s="19">
        <v>2723371</v>
      </c>
      <c r="F4" s="19">
        <v>28.595395499999999</v>
      </c>
      <c r="G4" s="19">
        <v>6.3460000000000006E-5</v>
      </c>
      <c r="H4" s="2" t="s">
        <v>10</v>
      </c>
      <c r="J4" s="16" t="s">
        <v>71</v>
      </c>
      <c r="K4" s="16"/>
      <c r="L4" s="16"/>
    </row>
    <row r="5" spans="1:24">
      <c r="A5" s="4" t="s">
        <v>75</v>
      </c>
      <c r="B5" s="2" t="s">
        <v>7</v>
      </c>
      <c r="C5" s="2" t="s">
        <v>8</v>
      </c>
      <c r="D5" s="19">
        <v>1.0499999999999999E-5</v>
      </c>
      <c r="E5" s="19">
        <v>26386740</v>
      </c>
      <c r="F5" s="19">
        <v>277.06076999999999</v>
      </c>
      <c r="G5" s="19">
        <v>0.27706077000000001</v>
      </c>
      <c r="H5" s="2" t="s">
        <v>9</v>
      </c>
      <c r="J5" s="6" t="s">
        <v>55</v>
      </c>
      <c r="K5" s="6" t="s">
        <v>52</v>
      </c>
    </row>
    <row r="6" spans="1:24">
      <c r="A6" s="4" t="s">
        <v>75</v>
      </c>
      <c r="B6" s="2" t="s">
        <v>7</v>
      </c>
      <c r="C6" s="2" t="s">
        <v>8</v>
      </c>
      <c r="D6" s="19">
        <v>1.0499999999999999E-5</v>
      </c>
      <c r="E6" s="19">
        <v>83894218</v>
      </c>
      <c r="F6" s="19">
        <v>880.88928899999996</v>
      </c>
      <c r="G6" s="19">
        <v>0.88088929000000005</v>
      </c>
      <c r="H6" s="2" t="s">
        <v>9</v>
      </c>
      <c r="J6" s="8" t="s">
        <v>51</v>
      </c>
      <c r="K6" s="14">
        <f>-E18</f>
        <v>-3.7200000000000002E-3</v>
      </c>
      <c r="L6" s="14"/>
    </row>
    <row r="7" spans="1:24">
      <c r="A7" s="4" t="s">
        <v>75</v>
      </c>
      <c r="B7" s="2" t="s">
        <v>11</v>
      </c>
      <c r="C7" s="2" t="s">
        <v>8</v>
      </c>
      <c r="D7" s="19">
        <v>6.2389999999999999</v>
      </c>
      <c r="E7" s="19">
        <v>166.94</v>
      </c>
      <c r="F7" s="19">
        <v>1041.5386599999999</v>
      </c>
      <c r="G7" s="19">
        <v>1.0415386600000001</v>
      </c>
      <c r="H7" s="2" t="s">
        <v>9</v>
      </c>
      <c r="J7" s="8" t="s">
        <v>50</v>
      </c>
      <c r="K7" s="14">
        <f>-E17</f>
        <v>-4.65E-2</v>
      </c>
      <c r="L7" s="14"/>
    </row>
    <row r="8" spans="1:24">
      <c r="A8" s="4" t="s">
        <v>75</v>
      </c>
      <c r="B8" s="2" t="s">
        <v>11</v>
      </c>
      <c r="C8" s="2" t="s">
        <v>8</v>
      </c>
      <c r="D8" s="19">
        <v>6.2389999999999999</v>
      </c>
      <c r="E8" s="19">
        <v>49.76</v>
      </c>
      <c r="F8" s="19">
        <v>310.45263999999997</v>
      </c>
      <c r="G8" s="19">
        <v>0.31045264</v>
      </c>
      <c r="H8" s="2" t="s">
        <v>9</v>
      </c>
      <c r="J8" s="8" t="s">
        <v>49</v>
      </c>
      <c r="K8" s="14">
        <f>-E16</f>
        <v>-3.7999999999999999E-2</v>
      </c>
      <c r="L8" s="14"/>
      <c r="X8" s="10"/>
    </row>
    <row r="9" spans="1:24">
      <c r="A9" s="4" t="s">
        <v>75</v>
      </c>
      <c r="B9" s="2" t="s">
        <v>12</v>
      </c>
      <c r="C9" s="2" t="s">
        <v>8</v>
      </c>
      <c r="D9" s="19">
        <v>7.2410000000000002E-2</v>
      </c>
      <c r="E9" s="19">
        <v>11176</v>
      </c>
      <c r="F9" s="19">
        <v>809.25415999999996</v>
      </c>
      <c r="G9" s="19">
        <v>0.80925415999999994</v>
      </c>
      <c r="H9" s="2" t="s">
        <v>9</v>
      </c>
      <c r="J9" s="11" t="s">
        <v>48</v>
      </c>
      <c r="K9" s="14">
        <f>-E15</f>
        <v>-5174.8999999999996</v>
      </c>
      <c r="L9" s="14"/>
    </row>
    <row r="10" spans="1:24">
      <c r="A10" s="4" t="s">
        <v>75</v>
      </c>
      <c r="B10" s="2" t="s">
        <v>12</v>
      </c>
      <c r="C10" s="2" t="s">
        <v>8</v>
      </c>
      <c r="D10" s="19">
        <v>7.2410000000000002E-2</v>
      </c>
      <c r="E10" s="19">
        <v>1902</v>
      </c>
      <c r="F10" s="19">
        <v>137.72381999999999</v>
      </c>
      <c r="G10" s="19">
        <v>3.0568000000000001E-4</v>
      </c>
      <c r="H10" s="2" t="s">
        <v>10</v>
      </c>
      <c r="J10" s="8" t="s">
        <v>46</v>
      </c>
      <c r="K10" s="14">
        <f>-SUM(E12:E14)</f>
        <v>-1625.2</v>
      </c>
      <c r="L10" s="14"/>
    </row>
    <row r="11" spans="1:24">
      <c r="A11" s="4" t="s">
        <v>75</v>
      </c>
      <c r="B11" s="2" t="s">
        <v>12</v>
      </c>
      <c r="C11" s="2" t="s">
        <v>8</v>
      </c>
      <c r="D11" s="19">
        <v>7.2410000000000002E-2</v>
      </c>
      <c r="E11" s="19">
        <v>9783</v>
      </c>
      <c r="F11" s="19">
        <v>708.38702999999998</v>
      </c>
      <c r="G11" s="19">
        <v>0.70838703000000003</v>
      </c>
      <c r="H11" s="2" t="s">
        <v>9</v>
      </c>
      <c r="J11" s="8" t="s">
        <v>44</v>
      </c>
      <c r="K11" s="14">
        <f>-SUM(E9:E11)</f>
        <v>-22861</v>
      </c>
      <c r="L11" s="14"/>
    </row>
    <row r="12" spans="1:24">
      <c r="A12" s="4" t="s">
        <v>75</v>
      </c>
      <c r="B12" s="2" t="s">
        <v>13</v>
      </c>
      <c r="C12" s="2" t="s">
        <v>8</v>
      </c>
      <c r="D12" s="19">
        <v>1.1303000000000001</v>
      </c>
      <c r="E12" s="19">
        <v>509.4</v>
      </c>
      <c r="F12" s="19">
        <v>575.77481999999998</v>
      </c>
      <c r="G12" s="19">
        <v>0.57577482000000002</v>
      </c>
      <c r="H12" s="2" t="s">
        <v>9</v>
      </c>
      <c r="J12" s="8" t="s">
        <v>42</v>
      </c>
      <c r="K12" s="14">
        <f>-SUM(E7:E8)</f>
        <v>-216.7</v>
      </c>
      <c r="L12" s="14"/>
    </row>
    <row r="13" spans="1:24">
      <c r="A13" s="4" t="s">
        <v>75</v>
      </c>
      <c r="B13" s="2" t="s">
        <v>13</v>
      </c>
      <c r="C13" s="2" t="s">
        <v>8</v>
      </c>
      <c r="D13" s="19">
        <v>1.1303000000000001</v>
      </c>
      <c r="E13" s="19">
        <v>919.1</v>
      </c>
      <c r="F13" s="19">
        <v>1038.8587299999999</v>
      </c>
      <c r="G13" s="19">
        <v>1.0388587300000001</v>
      </c>
      <c r="H13" s="2" t="s">
        <v>9</v>
      </c>
      <c r="J13" s="8" t="s">
        <v>40</v>
      </c>
      <c r="K13" s="14">
        <f>-SUM(E3:E6)</f>
        <v>-117682495</v>
      </c>
      <c r="L13" s="14"/>
    </row>
    <row r="14" spans="1:24" ht="34">
      <c r="A14" s="4" t="s">
        <v>75</v>
      </c>
      <c r="B14" s="2" t="s">
        <v>13</v>
      </c>
      <c r="C14" s="2" t="s">
        <v>8</v>
      </c>
      <c r="D14" s="19">
        <v>1.1303000000000001</v>
      </c>
      <c r="E14" s="19">
        <v>196.7</v>
      </c>
      <c r="F14" s="19">
        <v>222.33000999999999</v>
      </c>
      <c r="G14" s="19">
        <v>4.9346999999999998E-4</v>
      </c>
      <c r="H14" s="2" t="s">
        <v>10</v>
      </c>
      <c r="J14" s="16" t="s">
        <v>70</v>
      </c>
      <c r="K14" s="16"/>
    </row>
    <row r="15" spans="1:24">
      <c r="A15" s="4" t="s">
        <v>75</v>
      </c>
      <c r="B15" s="2" t="s">
        <v>14</v>
      </c>
      <c r="C15" s="2" t="s">
        <v>8</v>
      </c>
      <c r="D15" s="19">
        <v>0.33529999999999999</v>
      </c>
      <c r="E15" s="19">
        <v>5174.8999999999996</v>
      </c>
      <c r="F15" s="19">
        <v>1735.1439700000001</v>
      </c>
      <c r="G15" s="19">
        <v>1.73514397</v>
      </c>
      <c r="H15" s="2" t="s">
        <v>9</v>
      </c>
      <c r="J15" s="6" t="s">
        <v>53</v>
      </c>
      <c r="K15" s="6" t="s">
        <v>52</v>
      </c>
    </row>
    <row r="16" spans="1:24">
      <c r="A16" s="4" t="s">
        <v>75</v>
      </c>
      <c r="B16" s="2" t="s">
        <v>15</v>
      </c>
      <c r="C16" s="2" t="s">
        <v>8</v>
      </c>
      <c r="D16" s="19">
        <v>337.8</v>
      </c>
      <c r="E16" s="19">
        <v>3.7999999999999999E-2</v>
      </c>
      <c r="F16" s="19">
        <v>12.836399999999999</v>
      </c>
      <c r="G16" s="19">
        <v>2.8479999999999998E-5</v>
      </c>
      <c r="H16" s="2" t="s">
        <v>10</v>
      </c>
      <c r="J16" s="8" t="s">
        <v>49</v>
      </c>
      <c r="K16" s="10">
        <f>-SUMIF($H$3:$H$18,"BNB",$G$3:$G$18)</f>
        <v>-1.0727899999999999E-3</v>
      </c>
    </row>
    <row r="17" spans="1:11">
      <c r="A17" s="4" t="s">
        <v>76</v>
      </c>
      <c r="B17" s="2" t="s">
        <v>16</v>
      </c>
      <c r="C17" s="2" t="s">
        <v>8</v>
      </c>
      <c r="D17" s="19">
        <v>1760.52</v>
      </c>
      <c r="E17" s="19">
        <v>4.65E-2</v>
      </c>
      <c r="F17" s="19">
        <v>81.864180000000005</v>
      </c>
      <c r="G17" s="19">
        <v>1.817E-4</v>
      </c>
      <c r="H17" s="2" t="s">
        <v>10</v>
      </c>
      <c r="J17" s="8" t="s">
        <v>54</v>
      </c>
      <c r="K17" s="10">
        <f>-SUMIF($H$3:$H$18,"USDT",$G$3:$G$18)</f>
        <v>-7.426480810000001</v>
      </c>
    </row>
    <row r="18" spans="1:11" ht="34">
      <c r="A18" s="4" t="s">
        <v>76</v>
      </c>
      <c r="B18" s="2" t="s">
        <v>17</v>
      </c>
      <c r="C18" s="2" t="s">
        <v>8</v>
      </c>
      <c r="D18" s="19">
        <v>27754.82</v>
      </c>
      <c r="E18" s="19">
        <v>3.7200000000000002E-3</v>
      </c>
      <c r="F18" s="19">
        <v>103.2479304</v>
      </c>
      <c r="G18" s="19">
        <v>0</v>
      </c>
      <c r="H18" s="2" t="s">
        <v>10</v>
      </c>
      <c r="J18" s="16" t="s">
        <v>69</v>
      </c>
      <c r="K18" s="16"/>
    </row>
    <row r="19" spans="1:11" ht="23">
      <c r="A19" s="18" t="s">
        <v>88</v>
      </c>
      <c r="J19" s="6" t="s">
        <v>57</v>
      </c>
      <c r="K19" s="6" t="s">
        <v>52</v>
      </c>
    </row>
    <row r="20" spans="1:11">
      <c r="A20" s="5" t="s">
        <v>26</v>
      </c>
      <c r="B20" s="5" t="s">
        <v>1</v>
      </c>
      <c r="C20" s="5" t="s">
        <v>27</v>
      </c>
      <c r="D20" s="5" t="s">
        <v>28</v>
      </c>
      <c r="E20" s="5" t="s">
        <v>29</v>
      </c>
      <c r="F20" s="5" t="s">
        <v>80</v>
      </c>
      <c r="J20" s="3" t="s">
        <v>54</v>
      </c>
      <c r="K20" s="10">
        <f>SUM($F$3:$F$18)</f>
        <v>8013.0785478999987</v>
      </c>
    </row>
    <row r="21" spans="1:11" ht="34">
      <c r="A21" s="3" t="s">
        <v>30</v>
      </c>
      <c r="B21" s="3" t="s">
        <v>19</v>
      </c>
      <c r="C21" s="20">
        <v>-389.12007477999998</v>
      </c>
      <c r="D21" s="3" t="s">
        <v>54</v>
      </c>
      <c r="E21" s="3" t="s">
        <v>20</v>
      </c>
      <c r="F21" s="21" t="s">
        <v>87</v>
      </c>
      <c r="J21" s="16" t="s">
        <v>81</v>
      </c>
      <c r="K21" s="16"/>
    </row>
    <row r="22" spans="1:11">
      <c r="A22" s="3" t="s">
        <v>31</v>
      </c>
      <c r="B22" s="3" t="s">
        <v>32</v>
      </c>
      <c r="C22" s="20">
        <v>4313.7654387499997</v>
      </c>
      <c r="D22" s="3" t="s">
        <v>9</v>
      </c>
      <c r="E22" s="3" t="s">
        <v>20</v>
      </c>
      <c r="F22" s="21" t="s">
        <v>87</v>
      </c>
      <c r="J22" s="9" t="s">
        <v>56</v>
      </c>
      <c r="K22" s="6" t="s">
        <v>52</v>
      </c>
    </row>
    <row r="23" spans="1:11">
      <c r="A23" s="3" t="s">
        <v>31</v>
      </c>
      <c r="B23" s="3" t="s">
        <v>32</v>
      </c>
      <c r="C23" s="20">
        <v>-2.3757853799999999</v>
      </c>
      <c r="D23" s="3" t="s">
        <v>23</v>
      </c>
      <c r="E23" s="3" t="s">
        <v>20</v>
      </c>
      <c r="F23" s="21" t="s">
        <v>87</v>
      </c>
      <c r="J23" s="3" t="s">
        <v>54</v>
      </c>
      <c r="K23" s="14">
        <f>-SUMIFS($C$21:$C$43,$B$21:$B$43,$B$21,$D$21:$D$43,$J23)</f>
        <v>-7674.97992522</v>
      </c>
    </row>
    <row r="24" spans="1:11">
      <c r="A24" s="3" t="s">
        <v>33</v>
      </c>
      <c r="B24" s="3" t="s">
        <v>32</v>
      </c>
      <c r="C24" s="20">
        <v>274.88775515999998</v>
      </c>
      <c r="D24" s="3" t="s">
        <v>9</v>
      </c>
      <c r="E24" s="3" t="s">
        <v>20</v>
      </c>
      <c r="F24" s="21" t="s">
        <v>87</v>
      </c>
      <c r="J24" s="3" t="s">
        <v>10</v>
      </c>
      <c r="K24" s="14">
        <f>-SUMIFS($C$21:$C$43,$B$21:$B$43,$B$21,$D$21:$D$43,$J24)</f>
        <v>-15.29</v>
      </c>
    </row>
    <row r="25" spans="1:11">
      <c r="A25" s="3" t="s">
        <v>33</v>
      </c>
      <c r="B25" s="3" t="s">
        <v>32</v>
      </c>
      <c r="C25" s="20">
        <v>-0.81476583999999996</v>
      </c>
      <c r="D25" s="3" t="s">
        <v>10</v>
      </c>
      <c r="E25" s="3" t="s">
        <v>20</v>
      </c>
      <c r="F25" s="21" t="s">
        <v>87</v>
      </c>
      <c r="J25" s="3" t="s">
        <v>23</v>
      </c>
      <c r="K25" s="14">
        <f>-SUMIFS($C$21:$C$43,$B$21:$B$43,$B$21,$D$21:$D$43,$J25)</f>
        <v>-7.4101166300000001</v>
      </c>
    </row>
    <row r="26" spans="1:11">
      <c r="A26" s="3" t="s">
        <v>34</v>
      </c>
      <c r="B26" s="3" t="s">
        <v>19</v>
      </c>
      <c r="C26" s="20">
        <v>-0.06</v>
      </c>
      <c r="D26" s="3" t="s">
        <v>10</v>
      </c>
      <c r="E26" s="3" t="s">
        <v>20</v>
      </c>
      <c r="F26" s="21" t="s">
        <v>87</v>
      </c>
      <c r="J26" s="3" t="s">
        <v>25</v>
      </c>
      <c r="K26" s="14">
        <f>-SUMIFS($C$21:$C$43,$B$21:$B$43,$B$21,$D$21:$D$43,$J26)</f>
        <v>-0.5369953300000001</v>
      </c>
    </row>
    <row r="27" spans="1:11" ht="34">
      <c r="A27" s="3" t="s">
        <v>35</v>
      </c>
      <c r="B27" s="3" t="s">
        <v>19</v>
      </c>
      <c r="C27" s="20">
        <v>-0.09</v>
      </c>
      <c r="D27" s="3" t="s">
        <v>23</v>
      </c>
      <c r="E27" s="3" t="s">
        <v>20</v>
      </c>
      <c r="F27" s="21" t="s">
        <v>87</v>
      </c>
      <c r="J27" s="16" t="s">
        <v>82</v>
      </c>
      <c r="K27" s="16"/>
    </row>
    <row r="28" spans="1:11">
      <c r="A28" s="3" t="s">
        <v>36</v>
      </c>
      <c r="B28" s="3" t="s">
        <v>19</v>
      </c>
      <c r="C28" s="20">
        <v>-4.6500000000000004</v>
      </c>
      <c r="D28" s="3" t="s">
        <v>10</v>
      </c>
      <c r="E28" s="3" t="s">
        <v>20</v>
      </c>
      <c r="F28" s="21" t="s">
        <v>87</v>
      </c>
      <c r="J28" s="6" t="s">
        <v>61</v>
      </c>
      <c r="K28" s="6" t="s">
        <v>52</v>
      </c>
    </row>
    <row r="29" spans="1:11">
      <c r="A29" s="3" t="s">
        <v>37</v>
      </c>
      <c r="B29" s="3" t="s">
        <v>19</v>
      </c>
      <c r="C29" s="20">
        <v>1.1663E-4</v>
      </c>
      <c r="D29" s="3" t="s">
        <v>23</v>
      </c>
      <c r="E29" s="3" t="s">
        <v>20</v>
      </c>
      <c r="F29" s="21" t="s">
        <v>87</v>
      </c>
      <c r="J29" s="7" t="s">
        <v>54</v>
      </c>
      <c r="K29" s="10">
        <f t="shared" ref="K29:K37" si="0">SUMIFS($K$6:$K$26,$J$6:$J$26,$J29)</f>
        <v>330.672141869999</v>
      </c>
    </row>
    <row r="30" spans="1:11">
      <c r="A30" s="3" t="s">
        <v>38</v>
      </c>
      <c r="B30" s="3" t="s">
        <v>19</v>
      </c>
      <c r="C30" s="20">
        <v>-0.26300467</v>
      </c>
      <c r="D30" s="3" t="s">
        <v>25</v>
      </c>
      <c r="E30" s="3" t="s">
        <v>20</v>
      </c>
      <c r="F30" s="21" t="s">
        <v>87</v>
      </c>
      <c r="J30" s="7" t="s">
        <v>51</v>
      </c>
      <c r="K30" s="10">
        <f t="shared" si="0"/>
        <v>-0.54071533000000005</v>
      </c>
    </row>
    <row r="31" spans="1:11">
      <c r="A31" s="3" t="s">
        <v>77</v>
      </c>
      <c r="B31" s="3" t="s">
        <v>32</v>
      </c>
      <c r="C31" s="20">
        <v>11960.863597609999</v>
      </c>
      <c r="D31" s="3" t="s">
        <v>9</v>
      </c>
      <c r="E31" s="3" t="s">
        <v>20</v>
      </c>
      <c r="F31" s="3" t="s">
        <v>79</v>
      </c>
      <c r="J31" s="8" t="s">
        <v>50</v>
      </c>
      <c r="K31" s="10">
        <f t="shared" si="0"/>
        <v>-7.4566166300000001</v>
      </c>
    </row>
    <row r="32" spans="1:11">
      <c r="A32" s="3" t="s">
        <v>77</v>
      </c>
      <c r="B32" s="3" t="s">
        <v>32</v>
      </c>
      <c r="C32" s="20">
        <v>-0.23786918000000001</v>
      </c>
      <c r="D32" s="3" t="s">
        <v>25</v>
      </c>
      <c r="E32" s="3" t="s">
        <v>20</v>
      </c>
      <c r="F32" s="3" t="s">
        <v>79</v>
      </c>
      <c r="J32" s="8" t="s">
        <v>49</v>
      </c>
      <c r="K32" s="10">
        <f t="shared" si="0"/>
        <v>-15.32907279</v>
      </c>
    </row>
    <row r="33" spans="1:11">
      <c r="A33" s="3" t="s">
        <v>77</v>
      </c>
      <c r="B33" s="3" t="s">
        <v>32</v>
      </c>
      <c r="C33" s="20">
        <v>-5.2168794099999998</v>
      </c>
      <c r="D33" s="3" t="s">
        <v>10</v>
      </c>
      <c r="E33" s="3" t="s">
        <v>20</v>
      </c>
      <c r="F33" s="3" t="s">
        <v>79</v>
      </c>
      <c r="J33" s="8" t="s">
        <v>48</v>
      </c>
      <c r="K33" s="10">
        <f t="shared" si="0"/>
        <v>-5174.8999999999996</v>
      </c>
    </row>
    <row r="34" spans="1:11">
      <c r="A34" s="3" t="s">
        <v>77</v>
      </c>
      <c r="B34" s="3" t="s">
        <v>32</v>
      </c>
      <c r="C34" s="20">
        <v>-2.2300235800000001</v>
      </c>
      <c r="D34" s="3" t="s">
        <v>23</v>
      </c>
      <c r="E34" s="3" t="s">
        <v>20</v>
      </c>
      <c r="F34" s="3" t="s">
        <v>79</v>
      </c>
      <c r="J34" s="8" t="s">
        <v>46</v>
      </c>
      <c r="K34" s="10">
        <f t="shared" si="0"/>
        <v>-1625.2</v>
      </c>
    </row>
    <row r="35" spans="1:11">
      <c r="A35" s="3" t="s">
        <v>78</v>
      </c>
      <c r="B35" s="3" t="s">
        <v>32</v>
      </c>
      <c r="C35" s="20">
        <v>15109.735996859999</v>
      </c>
      <c r="D35" s="3" t="s">
        <v>9</v>
      </c>
      <c r="E35" s="3" t="s">
        <v>20</v>
      </c>
      <c r="F35" s="3" t="s">
        <v>79</v>
      </c>
      <c r="J35" s="8" t="s">
        <v>44</v>
      </c>
      <c r="K35" s="10">
        <f t="shared" si="0"/>
        <v>-22861</v>
      </c>
    </row>
    <row r="36" spans="1:11">
      <c r="A36" s="3" t="s">
        <v>78</v>
      </c>
      <c r="B36" s="3" t="s">
        <v>32</v>
      </c>
      <c r="C36" s="20">
        <v>-0.29912614999999998</v>
      </c>
      <c r="D36" s="3" t="s">
        <v>25</v>
      </c>
      <c r="E36" s="3" t="s">
        <v>20</v>
      </c>
      <c r="F36" s="3" t="s">
        <v>79</v>
      </c>
      <c r="J36" s="8" t="s">
        <v>42</v>
      </c>
      <c r="K36" s="10">
        <f t="shared" si="0"/>
        <v>-216.7</v>
      </c>
    </row>
    <row r="37" spans="1:11">
      <c r="A37" s="3" t="s">
        <v>78</v>
      </c>
      <c r="B37" s="3" t="s">
        <v>32</v>
      </c>
      <c r="C37" s="20">
        <v>-7.0502172700000001</v>
      </c>
      <c r="D37" s="3" t="s">
        <v>10</v>
      </c>
      <c r="E37" s="3" t="s">
        <v>20</v>
      </c>
      <c r="F37" s="3" t="s">
        <v>79</v>
      </c>
      <c r="J37" s="8" t="s">
        <v>40</v>
      </c>
      <c r="K37" s="10">
        <f t="shared" si="0"/>
        <v>-117682495</v>
      </c>
    </row>
    <row r="38" spans="1:11" ht="34">
      <c r="A38" s="3" t="s">
        <v>78</v>
      </c>
      <c r="B38" s="3" t="s">
        <v>32</v>
      </c>
      <c r="C38" s="20">
        <v>-2.80430767</v>
      </c>
      <c r="D38" s="3" t="s">
        <v>23</v>
      </c>
      <c r="E38" s="3" t="s">
        <v>20</v>
      </c>
      <c r="F38" s="3" t="s">
        <v>79</v>
      </c>
      <c r="J38" s="16" t="s">
        <v>86</v>
      </c>
      <c r="K38" s="16"/>
    </row>
    <row r="39" spans="1:11">
      <c r="A39" s="3" t="s">
        <v>18</v>
      </c>
      <c r="B39" s="3" t="s">
        <v>19</v>
      </c>
      <c r="C39" s="20">
        <v>8005.6</v>
      </c>
      <c r="D39" s="3" t="s">
        <v>9</v>
      </c>
      <c r="E39" s="3" t="s">
        <v>20</v>
      </c>
      <c r="F39" s="3" t="s">
        <v>79</v>
      </c>
      <c r="J39" s="9" t="s">
        <v>59</v>
      </c>
      <c r="K39" s="12" t="s">
        <v>52</v>
      </c>
    </row>
    <row r="40" spans="1:11">
      <c r="A40" s="3" t="s">
        <v>21</v>
      </c>
      <c r="B40" s="3" t="s">
        <v>19</v>
      </c>
      <c r="C40" s="20">
        <v>58.5</v>
      </c>
      <c r="D40" s="3" t="s">
        <v>9</v>
      </c>
      <c r="E40" s="3" t="s">
        <v>20</v>
      </c>
      <c r="F40" s="3" t="s">
        <v>79</v>
      </c>
      <c r="J40" s="3" t="s">
        <v>9</v>
      </c>
      <c r="K40" s="14">
        <f>SUMIFS($C$21:$C$43,$B$21:$B$43,$B$22,$D$21:$D$43,$J40)</f>
        <v>31659.252788379999</v>
      </c>
    </row>
    <row r="41" spans="1:11">
      <c r="A41" s="3" t="s">
        <v>22</v>
      </c>
      <c r="B41" s="3" t="s">
        <v>19</v>
      </c>
      <c r="C41" s="20">
        <v>20</v>
      </c>
      <c r="D41" s="3" t="s">
        <v>10</v>
      </c>
      <c r="E41" s="3" t="s">
        <v>20</v>
      </c>
      <c r="F41" s="3" t="s">
        <v>79</v>
      </c>
      <c r="J41" s="3" t="s">
        <v>51</v>
      </c>
      <c r="K41" s="14">
        <f>SUMIFS($C$21:$C$43,$B$21:$B$43,$B$22,$D$21:$D$43,$J41)</f>
        <v>-0.53699532999999999</v>
      </c>
    </row>
    <row r="42" spans="1:11">
      <c r="A42" s="3" t="s">
        <v>22</v>
      </c>
      <c r="B42" s="3" t="s">
        <v>19</v>
      </c>
      <c r="C42" s="20">
        <v>7.5</v>
      </c>
      <c r="D42" s="3" t="s">
        <v>23</v>
      </c>
      <c r="E42" s="3" t="s">
        <v>20</v>
      </c>
      <c r="F42" s="3" t="s">
        <v>79</v>
      </c>
      <c r="J42" s="3" t="s">
        <v>23</v>
      </c>
      <c r="K42" s="14">
        <f>SUMIFS($C$21:$C$43,$B$21:$B$43,$B$22,$D$21:$D$43,$J42)</f>
        <v>-7.4101166300000001</v>
      </c>
    </row>
    <row r="43" spans="1:11">
      <c r="A43" s="3" t="s">
        <v>24</v>
      </c>
      <c r="B43" s="3" t="s">
        <v>19</v>
      </c>
      <c r="C43" s="20">
        <v>0.8</v>
      </c>
      <c r="D43" s="3" t="s">
        <v>25</v>
      </c>
      <c r="E43" s="3" t="s">
        <v>20</v>
      </c>
      <c r="F43" s="3" t="s">
        <v>79</v>
      </c>
      <c r="J43" s="3" t="s">
        <v>10</v>
      </c>
      <c r="K43" s="14">
        <f>SUMIFS($C$21:$C$43,$B$21:$B$43,$B$22,$D$21:$D$43,$J43)</f>
        <v>-13.08186252</v>
      </c>
    </row>
    <row r="44" spans="1:11" ht="34">
      <c r="J44" s="16" t="s">
        <v>85</v>
      </c>
      <c r="K44" s="16"/>
    </row>
    <row r="45" spans="1:11">
      <c r="J45" t="s">
        <v>60</v>
      </c>
      <c r="K45" s="6" t="s">
        <v>52</v>
      </c>
    </row>
    <row r="46" spans="1:11">
      <c r="J46" s="3" t="s">
        <v>51</v>
      </c>
      <c r="K46" s="10">
        <f>-($K$29/$K$40)*$K41</f>
        <v>5.6087677473696034E-3</v>
      </c>
    </row>
    <row r="47" spans="1:11">
      <c r="J47" s="3" t="s">
        <v>23</v>
      </c>
      <c r="K47" s="10">
        <f t="shared" ref="K47:K48" si="1">-($K$29/$K$40)*$K42</f>
        <v>7.7396619368349337E-2</v>
      </c>
    </row>
    <row r="48" spans="1:11">
      <c r="J48" s="3" t="s">
        <v>10</v>
      </c>
      <c r="K48" s="10">
        <f t="shared" si="1"/>
        <v>0.13663643700160158</v>
      </c>
    </row>
    <row r="49" spans="10:15" ht="34">
      <c r="J49" s="16" t="s">
        <v>83</v>
      </c>
      <c r="K49" s="16"/>
    </row>
    <row r="50" spans="10:15">
      <c r="J50" s="6" t="s">
        <v>58</v>
      </c>
      <c r="K50" s="6" t="s">
        <v>52</v>
      </c>
    </row>
    <row r="51" spans="10:15">
      <c r="J51" s="7" t="s">
        <v>51</v>
      </c>
      <c r="K51" s="10">
        <f>-SUM(K46,K30)</f>
        <v>0.53510656225263042</v>
      </c>
    </row>
    <row r="52" spans="10:15">
      <c r="J52" s="8" t="s">
        <v>50</v>
      </c>
      <c r="K52" s="10">
        <f t="shared" ref="K52:K53" si="2">-SUM(K47,K31)</f>
        <v>7.3792200106316503</v>
      </c>
    </row>
    <row r="53" spans="10:15">
      <c r="J53" s="8" t="s">
        <v>49</v>
      </c>
      <c r="K53" s="10">
        <f t="shared" si="2"/>
        <v>15.192436352998397</v>
      </c>
    </row>
    <row r="54" spans="10:15" ht="34">
      <c r="J54" s="8" t="s">
        <v>48</v>
      </c>
      <c r="K54" s="10">
        <f>-K33</f>
        <v>5174.8999999999996</v>
      </c>
      <c r="L54" s="16"/>
    </row>
    <row r="55" spans="10:15">
      <c r="J55" s="8" t="s">
        <v>46</v>
      </c>
      <c r="K55" s="10">
        <f>-K34</f>
        <v>1625.2</v>
      </c>
    </row>
    <row r="56" spans="10:15">
      <c r="J56" s="8" t="s">
        <v>44</v>
      </c>
      <c r="K56" s="10">
        <f>-K35</f>
        <v>22861</v>
      </c>
    </row>
    <row r="57" spans="10:15">
      <c r="J57" s="8" t="s">
        <v>42</v>
      </c>
      <c r="K57" s="10">
        <f>-K36</f>
        <v>216.7</v>
      </c>
    </row>
    <row r="58" spans="10:15">
      <c r="J58" s="8" t="s">
        <v>40</v>
      </c>
      <c r="K58" s="10">
        <f>-K37</f>
        <v>117682495</v>
      </c>
    </row>
    <row r="59" spans="10:15" ht="34">
      <c r="J59" s="16" t="s">
        <v>84</v>
      </c>
      <c r="K59" s="16"/>
      <c r="L59" s="16"/>
      <c r="M59" s="16"/>
      <c r="N59" s="16"/>
      <c r="O59" s="16"/>
    </row>
    <row r="60" spans="10:15">
      <c r="J60" s="6" t="s">
        <v>66</v>
      </c>
      <c r="K60" s="6" t="s">
        <v>62</v>
      </c>
      <c r="L60" s="6" t="s">
        <v>63</v>
      </c>
      <c r="M60" s="6" t="s">
        <v>64</v>
      </c>
      <c r="N60" s="6" t="s">
        <v>67</v>
      </c>
      <c r="O60" s="6" t="s">
        <v>68</v>
      </c>
    </row>
    <row r="61" spans="10:15">
      <c r="J61" s="7" t="s">
        <v>25</v>
      </c>
      <c r="K61" s="10">
        <f t="shared" ref="K61:K68" si="3">$K51*$O61/$O$61</f>
        <v>0.53510656225263042</v>
      </c>
      <c r="L61" s="10">
        <f t="shared" ref="L61:L68" si="4">$K51*$O61/$O$62</f>
        <v>8.4360224911620154</v>
      </c>
      <c r="M61" s="10">
        <f t="shared" ref="M61:M68" si="5">$K51*$O61/$O$63</f>
        <v>43.966211711487716</v>
      </c>
      <c r="N61" s="10">
        <f t="shared" ref="N61:N68" si="6">$K51*$O61</f>
        <v>14851.786316140551</v>
      </c>
      <c r="O61" s="14">
        <f>$D$18</f>
        <v>27754.82</v>
      </c>
    </row>
    <row r="62" spans="10:15">
      <c r="J62" s="8" t="s">
        <v>23</v>
      </c>
      <c r="K62" s="10">
        <f t="shared" si="3"/>
        <v>0.46807237132567364</v>
      </c>
      <c r="L62" s="10">
        <f t="shared" si="4"/>
        <v>7.3792200106316503</v>
      </c>
      <c r="M62" s="10">
        <f t="shared" si="5"/>
        <v>38.458450009228038</v>
      </c>
      <c r="N62" s="10">
        <f t="shared" si="6"/>
        <v>12991.264413117233</v>
      </c>
      <c r="O62" s="14">
        <f>$D$17</f>
        <v>1760.52</v>
      </c>
    </row>
    <row r="63" spans="10:15">
      <c r="J63" s="8" t="s">
        <v>10</v>
      </c>
      <c r="K63" s="10">
        <f t="shared" si="3"/>
        <v>0.18490500028617946</v>
      </c>
      <c r="L63" s="10">
        <f t="shared" si="4"/>
        <v>2.9150506668727756</v>
      </c>
      <c r="M63" s="10">
        <f t="shared" si="5"/>
        <v>15.192436352998399</v>
      </c>
      <c r="N63" s="10">
        <f t="shared" si="6"/>
        <v>5132.0050000428591</v>
      </c>
      <c r="O63" s="14">
        <f>$D$16</f>
        <v>337.8</v>
      </c>
    </row>
    <row r="64" spans="10:15">
      <c r="J64" s="8" t="s">
        <v>47</v>
      </c>
      <c r="K64" s="10">
        <f t="shared" si="3"/>
        <v>6.2516851847715091E-2</v>
      </c>
      <c r="L64" s="10">
        <f t="shared" si="4"/>
        <v>0.98558605980051339</v>
      </c>
      <c r="M64" s="10">
        <f t="shared" si="5"/>
        <v>5.1366014505624626</v>
      </c>
      <c r="N64" s="10">
        <f t="shared" si="6"/>
        <v>1735.1439699999999</v>
      </c>
      <c r="O64" s="14">
        <f>$D$15</f>
        <v>0.33529999999999999</v>
      </c>
    </row>
    <row r="65" spans="10:15">
      <c r="J65" s="8" t="s">
        <v>45</v>
      </c>
      <c r="K65" s="10">
        <f t="shared" si="3"/>
        <v>6.6185389060350611E-2</v>
      </c>
      <c r="L65" s="10">
        <f t="shared" si="4"/>
        <v>1.043421011973735</v>
      </c>
      <c r="M65" s="10">
        <f t="shared" si="5"/>
        <v>5.4380211959739491</v>
      </c>
      <c r="N65" s="10">
        <f t="shared" si="6"/>
        <v>1836.9635600000001</v>
      </c>
      <c r="O65" s="14">
        <f>$D$14</f>
        <v>1.1303000000000001</v>
      </c>
    </row>
    <row r="66" spans="10:15">
      <c r="J66" s="8" t="s">
        <v>43</v>
      </c>
      <c r="K66" s="10">
        <f t="shared" si="3"/>
        <v>5.9642433638553594E-2</v>
      </c>
      <c r="L66" s="10">
        <f t="shared" si="4"/>
        <v>0.94027049394497075</v>
      </c>
      <c r="M66" s="10">
        <f t="shared" si="5"/>
        <v>4.9004292776791001</v>
      </c>
      <c r="N66" s="10">
        <f t="shared" si="6"/>
        <v>1655.36501</v>
      </c>
      <c r="O66" s="14">
        <f>$D$11</f>
        <v>7.2410000000000002E-2</v>
      </c>
    </row>
    <row r="67" spans="10:15">
      <c r="J67" s="8" t="s">
        <v>41</v>
      </c>
      <c r="K67" s="10">
        <f t="shared" si="3"/>
        <v>4.8711946249336148E-2</v>
      </c>
      <c r="L67" s="10">
        <f t="shared" si="4"/>
        <v>0.76794998068752407</v>
      </c>
      <c r="M67" s="10">
        <f t="shared" si="5"/>
        <v>4.0023425103611601</v>
      </c>
      <c r="N67" s="10">
        <f t="shared" si="6"/>
        <v>1351.9912999999999</v>
      </c>
      <c r="O67" s="14">
        <f>$D$8</f>
        <v>6.2389999999999999</v>
      </c>
    </row>
    <row r="68" spans="10:15">
      <c r="J68" s="8" t="s">
        <v>39</v>
      </c>
      <c r="K68" s="10">
        <f t="shared" si="3"/>
        <v>4.4520778643132974E-2</v>
      </c>
      <c r="L68" s="10">
        <f t="shared" si="4"/>
        <v>0.70187569439710995</v>
      </c>
      <c r="M68" s="10">
        <f t="shared" si="5"/>
        <v>3.6579816385435167</v>
      </c>
      <c r="N68" s="10">
        <f t="shared" si="6"/>
        <v>1235.6661975</v>
      </c>
      <c r="O68" s="14">
        <f>$D$5</f>
        <v>1.0499999999999999E-5</v>
      </c>
    </row>
    <row r="69" spans="10:15">
      <c r="J69" s="15" t="s">
        <v>65</v>
      </c>
      <c r="K69" s="10">
        <f>SUM(K61:K68)</f>
        <v>1.4696613333035717</v>
      </c>
      <c r="L69" s="10">
        <f>SUM(L61:L68)</f>
        <v>23.169396409470298</v>
      </c>
      <c r="M69" s="10">
        <f>SUM(M61:M68)</f>
        <v>120.75247414683434</v>
      </c>
      <c r="N69" s="10">
        <f>SUM(N61:N68)</f>
        <v>40790.185766800641</v>
      </c>
      <c r="O69" s="10" t="s">
        <v>20</v>
      </c>
    </row>
    <row r="88" spans="10:13">
      <c r="M88" s="13"/>
    </row>
    <row r="89" spans="10:13">
      <c r="J89" s="13"/>
      <c r="M89" s="13"/>
    </row>
    <row r="90" spans="10:13">
      <c r="J90" s="13"/>
      <c r="K90"/>
      <c r="M90" s="13"/>
    </row>
    <row r="91" spans="10:13">
      <c r="J91" s="13"/>
      <c r="K91"/>
      <c r="M91" s="13"/>
    </row>
    <row r="92" spans="10:13">
      <c r="J92" s="13"/>
      <c r="K92"/>
      <c r="M92" s="13"/>
    </row>
    <row r="93" spans="10:13">
      <c r="J93" s="13"/>
      <c r="M93" s="23"/>
    </row>
    <row r="94" spans="10:13">
      <c r="J94" s="13"/>
      <c r="K94"/>
      <c r="M94" s="13"/>
    </row>
    <row r="95" spans="10:13">
      <c r="J95" s="13"/>
      <c r="K95"/>
      <c r="M95" s="13"/>
    </row>
    <row r="96" spans="10:13">
      <c r="J96" s="13"/>
      <c r="M96" s="13"/>
    </row>
    <row r="97" spans="10:13">
      <c r="J97" s="13"/>
      <c r="M97" s="13"/>
    </row>
    <row r="98" spans="10:13">
      <c r="J98" s="13"/>
    </row>
    <row r="99" spans="10:13">
      <c r="J99" s="13"/>
    </row>
    <row r="100" spans="10:13">
      <c r="J100" s="13"/>
    </row>
    <row r="101" spans="10:13">
      <c r="J101" s="13"/>
      <c r="K101"/>
    </row>
    <row r="102" spans="10:13">
      <c r="J102" s="13"/>
    </row>
    <row r="103" spans="10:13">
      <c r="J103" s="13"/>
    </row>
    <row r="104" spans="10:13">
      <c r="J104" s="13"/>
    </row>
    <row r="105" spans="10:13">
      <c r="J105" s="13"/>
    </row>
    <row r="118" spans="10:10">
      <c r="J118" s="22"/>
    </row>
    <row r="120" spans="10:10">
      <c r="J120" s="22"/>
    </row>
    <row r="121" spans="10:10">
      <c r="J121" s="22"/>
    </row>
    <row r="122" spans="10:10">
      <c r="J122" s="22"/>
    </row>
    <row r="123" spans="10:10">
      <c r="J123" s="22"/>
    </row>
    <row r="124" spans="10:10">
      <c r="J124" s="22"/>
    </row>
    <row r="125" spans="10:10">
      <c r="J125" s="22"/>
    </row>
    <row r="126" spans="10:10">
      <c r="J126" s="22"/>
    </row>
    <row r="127" spans="10:10">
      <c r="J127" s="22"/>
    </row>
    <row r="128" spans="10:10">
      <c r="J128" s="2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guhhhhaa</dc:creator>
  <cp:lastModifiedBy>guhhhhaa</cp:lastModifiedBy>
  <dcterms:created xsi:type="dcterms:W3CDTF">2023-04-20T08:53:48Z</dcterms:created>
  <dcterms:modified xsi:type="dcterms:W3CDTF">2023-04-22T05:48:40Z</dcterms:modified>
</cp:coreProperties>
</file>