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GIT-HUB\Pim-Enfermagem\Cronograma\"/>
    </mc:Choice>
  </mc:AlternateContent>
  <xr:revisionPtr revIDLastSave="0" documentId="13_ncr:1_{0C9AB880-E255-44FD-86A1-57C583EAE2EB}" xr6:coauthVersionLast="41" xr6:coauthVersionMax="41" xr10:uidLastSave="{00000000-0000-0000-0000-000000000000}"/>
  <bookViews>
    <workbookView xWindow="28680" yWindow="-120" windowWidth="19800" windowHeight="11760" activeTab="2" xr2:uid="{00000000-000D-0000-FFFF-FFFF00000000}"/>
  </bookViews>
  <sheets>
    <sheet name="Menu" sheetId="4" r:id="rId1"/>
    <sheet name="Cronograma" sheetId="1" r:id="rId2"/>
    <sheet name="Informações" sheetId="5" r:id="rId3"/>
    <sheet name="Configuração" sheetId="2" r:id="rId4"/>
  </sheets>
  <definedNames>
    <definedName name="CategoryList">Configuração!$B$5:$B$17</definedName>
    <definedName name="ColumnTitle1">Cronograma!$B$4</definedName>
    <definedName name="ColumnTitle2">CategoryAndEmployeeTable[[#Headers],[Nome da Categoria]]</definedName>
    <definedName name="EmployeeList">Configuração!$C$5:$C$14</definedName>
    <definedName name="FlagPercent">Cronograma!$C$2</definedName>
    <definedName name="_xlnm.Print_Titles" localSheetId="1">Cronograma!$4:$4</definedName>
  </definedNames>
  <calcPr calcId="181029"/>
</workbook>
</file>

<file path=xl/calcChain.xml><?xml version="1.0" encoding="utf-8"?>
<calcChain xmlns="http://schemas.openxmlformats.org/spreadsheetml/2006/main">
  <c r="B10" i="5" l="1"/>
  <c r="C10" i="5"/>
  <c r="D10" i="5"/>
  <c r="E10" i="5"/>
  <c r="F13" i="1" l="1"/>
  <c r="F12" i="1"/>
  <c r="F11" i="1"/>
  <c r="F10" i="1"/>
  <c r="F9" i="1"/>
  <c r="F8" i="1"/>
  <c r="F7" i="1"/>
  <c r="F6" i="1"/>
  <c r="F5" i="1"/>
  <c r="E13" i="1"/>
  <c r="H13" i="1" s="1"/>
  <c r="E12" i="1"/>
  <c r="E10" i="1"/>
  <c r="E9" i="1"/>
  <c r="E8" i="1"/>
  <c r="E7" i="1"/>
  <c r="E6" i="1"/>
  <c r="E5" i="1"/>
  <c r="I10" i="1"/>
  <c r="J10" i="1"/>
  <c r="K10" i="1"/>
  <c r="E11" i="1"/>
  <c r="I11" i="1"/>
  <c r="J11" i="1"/>
  <c r="K11" i="1"/>
  <c r="I12" i="1"/>
  <c r="J12" i="1"/>
  <c r="K12" i="1"/>
  <c r="K13" i="1"/>
  <c r="N13" i="1"/>
  <c r="M13" i="1" l="1"/>
  <c r="N12" i="1"/>
  <c r="N10" i="1"/>
  <c r="N11" i="1"/>
  <c r="H12" i="1"/>
  <c r="H11" i="1"/>
  <c r="H10" i="1"/>
  <c r="K6" i="1"/>
  <c r="K7" i="1"/>
  <c r="K8" i="1"/>
  <c r="K9" i="1"/>
  <c r="K5" i="1"/>
  <c r="M10" i="1" l="1"/>
  <c r="M11" i="1"/>
  <c r="M12" i="1"/>
  <c r="J9" i="1"/>
  <c r="J8" i="1"/>
  <c r="J7" i="1"/>
  <c r="J6" i="1"/>
  <c r="J5" i="1"/>
  <c r="I9" i="1"/>
  <c r="I8" i="1"/>
  <c r="I7" i="1"/>
  <c r="I6" i="1"/>
  <c r="I5" i="1"/>
  <c r="N5" i="1" l="1"/>
  <c r="N7" i="1"/>
  <c r="N9" i="1"/>
  <c r="N6" i="1"/>
  <c r="N8" i="1"/>
  <c r="H5" i="1" l="1"/>
  <c r="M5" i="1" s="1"/>
  <c r="H6" i="1"/>
  <c r="M6" i="1" s="1"/>
  <c r="H9" i="1"/>
  <c r="M9" i="1" s="1"/>
  <c r="H8" i="1" l="1"/>
  <c r="M8" i="1" s="1"/>
  <c r="H7" i="1"/>
  <c r="M7" i="1" s="1"/>
</calcChain>
</file>

<file path=xl/sharedStrings.xml><?xml version="1.0" encoding="utf-8"?>
<sst xmlns="http://schemas.openxmlformats.org/spreadsheetml/2006/main" count="87" uniqueCount="67">
  <si>
    <t xml:space="preserve">Sinalizador de Porcentagem Acima/Abaixo: </t>
  </si>
  <si>
    <t>Atribuída a</t>
  </si>
  <si>
    <t>Estimado
Início</t>
  </si>
  <si>
    <t>Estimado 
Término</t>
  </si>
  <si>
    <t>Real 
Início</t>
  </si>
  <si>
    <t>Real
Término</t>
  </si>
  <si>
    <t>Ícone de sinalizador para o trabalho real de acima/abaixo (em horas)</t>
  </si>
  <si>
    <t>Ícone de sinalizador para duração real acima/abaixo (em dias)</t>
  </si>
  <si>
    <t>Anotações</t>
  </si>
  <si>
    <t>Configuração</t>
  </si>
  <si>
    <t>Nome da Categoria</t>
  </si>
  <si>
    <t>Nome do Funcionário</t>
  </si>
  <si>
    <t>Trabalho Real (em horas)</t>
  </si>
  <si>
    <t>Duração Real (em dias)</t>
  </si>
  <si>
    <t>Duração Estimada (em dias)</t>
  </si>
  <si>
    <t>Trabalho Estimado (em horas)</t>
  </si>
  <si>
    <t>PIM ENFERMAGEM</t>
  </si>
  <si>
    <t>Telas</t>
  </si>
  <si>
    <t>Atividades</t>
  </si>
  <si>
    <t>Planilha</t>
  </si>
  <si>
    <t>Especificaçao de requisitos funcionais</t>
  </si>
  <si>
    <t>Especificaçao de requisitos não funcionais</t>
  </si>
  <si>
    <t>Demonstrar E.R</t>
  </si>
  <si>
    <t>Demonstrar Rastreabilidade</t>
  </si>
  <si>
    <t>Swot ou Fofa</t>
  </si>
  <si>
    <t>Prioridade</t>
  </si>
  <si>
    <t>Alta</t>
  </si>
  <si>
    <t>Média</t>
  </si>
  <si>
    <t>Baixa</t>
  </si>
  <si>
    <t>Rinaldo</t>
  </si>
  <si>
    <t>Paulo H</t>
  </si>
  <si>
    <t>Gustavo S</t>
  </si>
  <si>
    <t>Vitor B</t>
  </si>
  <si>
    <t>Todos</t>
  </si>
  <si>
    <t>A, G, V</t>
  </si>
  <si>
    <t>A, R, P, G</t>
  </si>
  <si>
    <t>Banco de Dados</t>
  </si>
  <si>
    <t>Documentação</t>
  </si>
  <si>
    <t>A, G</t>
  </si>
  <si>
    <t>R, P</t>
  </si>
  <si>
    <t>Visitas tecnicas</t>
  </si>
  <si>
    <t>Nome</t>
  </si>
  <si>
    <t>E-mail</t>
  </si>
  <si>
    <t>Celular</t>
  </si>
  <si>
    <t>Git-Hub</t>
  </si>
  <si>
    <t>Adriel Machado</t>
  </si>
  <si>
    <t>Gustavo Silva</t>
  </si>
  <si>
    <t>Reinaldo</t>
  </si>
  <si>
    <t>Paulo Henrique</t>
  </si>
  <si>
    <t>Vitor Belo</t>
  </si>
  <si>
    <t>adreilmachadosilva@hotmail.com</t>
  </si>
  <si>
    <t>sanchez.github@hotmail.com</t>
  </si>
  <si>
    <t>(15)99702-3651</t>
  </si>
  <si>
    <t>(15)99756-9359</t>
  </si>
  <si>
    <t>(15)99822-2407</t>
  </si>
  <si>
    <t>(15)98811-0175</t>
  </si>
  <si>
    <t>(15)99813-8621</t>
  </si>
  <si>
    <t>https://github.com/guhsanchez</t>
  </si>
  <si>
    <t>https://github.com/phrossifrias</t>
  </si>
  <si>
    <t>https://github.com/Adriel11</t>
  </si>
  <si>
    <t>https://github.com/vitorbelo</t>
  </si>
  <si>
    <t>https://github.com/Eddieamorim</t>
  </si>
  <si>
    <t>Adriel</t>
  </si>
  <si>
    <t>(15)99813-8622</t>
  </si>
  <si>
    <t>Kaique</t>
  </si>
  <si>
    <t>(15)99666-1049</t>
  </si>
  <si>
    <t>paulorossifrias@hotmail.com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</si>
</sst>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Over/Under flag&quot;;&quot;&quot;;&quot;&quot;"/>
  </numFmts>
  <fonts count="20" x14ac:knownFonts="1">
    <font>
      <sz val="11"/>
      <color theme="3" tint="-0.499984740745262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24"/>
      <color theme="3"/>
      <name val="Century Gothic"/>
      <family val="2"/>
      <scheme val="major"/>
    </font>
    <font>
      <b/>
      <sz val="12"/>
      <color theme="9" tint="-0.499984740745262"/>
      <name val="Century Gothic"/>
      <family val="2"/>
      <scheme val="minor"/>
    </font>
    <font>
      <b/>
      <sz val="11"/>
      <color theme="2" tint="-0.89996032593768116"/>
      <name val="Century Gothic"/>
      <family val="2"/>
      <scheme val="minor"/>
    </font>
    <font>
      <sz val="11"/>
      <color theme="2" tint="-0.89992980742820516"/>
      <name val="Century Gothic"/>
      <family val="2"/>
      <scheme val="minor"/>
    </font>
    <font>
      <sz val="11"/>
      <color theme="2" tint="-0.89989928891872917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9"/>
      <name val="Century Gothic"/>
      <family val="2"/>
      <scheme val="minor"/>
    </font>
    <font>
      <u/>
      <sz val="11"/>
      <color theme="3" tint="-0.499984740745262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sz val="16"/>
      <color theme="3" tint="-0.499984740745262"/>
      <name val="Century Gothic"/>
      <family val="2"/>
      <scheme val="minor"/>
    </font>
    <font>
      <b/>
      <sz val="14"/>
      <color theme="2" tint="-0.89996032593768116"/>
      <name val="Century Gothic"/>
      <family val="2"/>
      <scheme val="minor"/>
    </font>
    <font>
      <b/>
      <sz val="14"/>
      <color theme="9"/>
      <name val="Century Gothic"/>
      <family val="2"/>
      <scheme val="minor"/>
    </font>
    <font>
      <sz val="12"/>
      <color theme="2" tint="-0.89989928891872917"/>
      <name val="Century Gothic"/>
      <family val="2"/>
      <scheme val="minor"/>
    </font>
    <font>
      <sz val="12"/>
      <color theme="2" tint="-0.89992980742820516"/>
      <name val="Century Gothic"/>
      <family val="2"/>
      <scheme val="minor"/>
    </font>
    <font>
      <sz val="12"/>
      <color theme="0"/>
      <name val="Century Gothic"/>
      <family val="2"/>
      <scheme val="minor"/>
    </font>
    <font>
      <sz val="28"/>
      <color theme="3"/>
      <name val="Century Gothic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5" fillId="0" borderId="3" applyProtection="0">
      <alignment horizontal="center" vertical="center"/>
    </xf>
    <xf numFmtId="0" fontId="1" fillId="2" borderId="1" applyNumberFormat="0" applyFont="0" applyBorder="0" applyProtection="0">
      <alignment horizontal="right" vertical="center" indent="2"/>
    </xf>
    <xf numFmtId="3" fontId="8" fillId="0" borderId="0" applyFill="0" applyBorder="0" applyProtection="0">
      <alignment horizontal="left" vertical="center" indent="1"/>
    </xf>
    <xf numFmtId="0" fontId="8" fillId="0" borderId="0" applyFill="0" applyBorder="0" applyProtection="0">
      <alignment horizontal="left" vertical="center" wrapText="1" indent="1"/>
    </xf>
    <xf numFmtId="0" fontId="6" fillId="0" borderId="0" applyNumberFormat="0" applyBorder="0" applyProtection="0">
      <alignment horizontal="left" vertical="center" wrapText="1" indent="1"/>
    </xf>
    <xf numFmtId="0" fontId="2" fillId="3" borderId="2" applyNumberFormat="0" applyFont="0" applyAlignment="0" applyProtection="0"/>
    <xf numFmtId="14" fontId="7" fillId="0" borderId="0" applyFill="0" applyBorder="0" applyProtection="0">
      <alignment horizontal="right" vertical="center" indent="2"/>
    </xf>
    <xf numFmtId="0" fontId="4" fillId="0" borderId="0" applyNumberFormat="0" applyFill="0" applyBorder="0" applyAlignment="0" applyProtection="0"/>
    <xf numFmtId="164" fontId="10" fillId="0" borderId="0" applyFill="0" applyProtection="0">
      <alignment horizontal="left" vertical="center" indent="1"/>
    </xf>
    <xf numFmtId="0" fontId="6" fillId="0" borderId="5" applyNumberFormat="0" applyFill="0" applyProtection="0">
      <alignment horizontal="left" vertical="center" wrapText="1" indent="2"/>
    </xf>
    <xf numFmtId="164" fontId="9" fillId="0" borderId="4">
      <alignment horizontal="right" vertical="center"/>
    </xf>
    <xf numFmtId="14" fontId="7" fillId="0" borderId="5">
      <alignment horizontal="left" vertical="center" indent="2"/>
    </xf>
    <xf numFmtId="3" fontId="8" fillId="2" borderId="0" applyBorder="0">
      <alignment horizontal="left" vertical="center" indent="1"/>
    </xf>
    <xf numFmtId="3" fontId="8" fillId="2" borderId="6">
      <alignment horizontal="left" vertical="center" indent="1"/>
    </xf>
    <xf numFmtId="0" fontId="12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4" fontId="0" fillId="0" borderId="0" xfId="8" applyFont="1" applyAlignment="1">
      <alignment vertical="center"/>
    </xf>
    <xf numFmtId="0" fontId="3" fillId="0" borderId="0" xfId="1" applyAlignment="1">
      <alignment vertical="center"/>
    </xf>
    <xf numFmtId="9" fontId="5" fillId="0" borderId="3" xfId="2">
      <alignment horizontal="center" vertical="center"/>
    </xf>
    <xf numFmtId="0" fontId="6" fillId="0" borderId="0" xfId="6">
      <alignment horizontal="left" vertical="center" wrapText="1" indent="1"/>
    </xf>
    <xf numFmtId="0" fontId="8" fillId="0" borderId="0" xfId="5">
      <alignment horizontal="left" vertical="center" wrapText="1" indent="1"/>
    </xf>
    <xf numFmtId="0" fontId="11" fillId="0" borderId="0" xfId="0" applyFont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12" fillId="0" borderId="7" xfId="16" applyBorder="1">
      <alignment vertical="center"/>
    </xf>
    <xf numFmtId="0" fontId="0" fillId="0" borderId="7" xfId="0" applyBorder="1">
      <alignment vertical="center"/>
    </xf>
    <xf numFmtId="0" fontId="12" fillId="0" borderId="12" xfId="16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Alignment="1">
      <alignment horizontal="right" vertical="center"/>
    </xf>
    <xf numFmtId="0" fontId="14" fillId="0" borderId="0" xfId="6" applyFont="1">
      <alignment horizontal="left" vertical="center" wrapText="1" indent="1"/>
    </xf>
    <xf numFmtId="14" fontId="14" fillId="0" borderId="0" xfId="6" applyNumberFormat="1" applyFont="1">
      <alignment horizontal="left" vertical="center" wrapText="1" indent="1"/>
    </xf>
    <xf numFmtId="3" fontId="14" fillId="0" borderId="0" xfId="6" applyNumberFormat="1" applyFont="1">
      <alignment horizontal="left" vertical="center" wrapText="1" indent="1"/>
    </xf>
    <xf numFmtId="14" fontId="14" fillId="0" borderId="5" xfId="11" applyNumberFormat="1" applyFont="1">
      <alignment horizontal="left" vertical="center" wrapText="1" indent="2"/>
    </xf>
    <xf numFmtId="164" fontId="15" fillId="0" borderId="0" xfId="10" applyFont="1">
      <alignment horizontal="left" vertical="center" indent="1"/>
    </xf>
    <xf numFmtId="0" fontId="16" fillId="0" borderId="0" xfId="5" applyFont="1">
      <alignment horizontal="left" vertical="center" wrapText="1" indent="1"/>
    </xf>
    <xf numFmtId="14" fontId="17" fillId="0" borderId="0" xfId="8" applyFont="1">
      <alignment horizontal="right" vertical="center" indent="2"/>
    </xf>
    <xf numFmtId="3" fontId="16" fillId="0" borderId="0" xfId="4" applyFont="1">
      <alignment horizontal="left" vertical="center" indent="1"/>
    </xf>
    <xf numFmtId="3" fontId="16" fillId="2" borderId="0" xfId="15" applyFont="1" applyBorder="1">
      <alignment horizontal="left" vertical="center" indent="1"/>
    </xf>
    <xf numFmtId="14" fontId="17" fillId="0" borderId="5" xfId="13" applyFont="1">
      <alignment horizontal="left" vertical="center" indent="2"/>
    </xf>
    <xf numFmtId="164" fontId="18" fillId="0" borderId="4" xfId="12" applyFont="1">
      <alignment horizontal="right" vertical="center"/>
    </xf>
    <xf numFmtId="3" fontId="16" fillId="2" borderId="0" xfId="14" applyFont="1">
      <alignment horizontal="left" vertical="center" indent="1"/>
    </xf>
    <xf numFmtId="0" fontId="19" fillId="0" borderId="0" xfId="9" applyFont="1" applyAlignment="1">
      <alignment vertical="center"/>
    </xf>
    <xf numFmtId="0" fontId="4" fillId="4" borderId="0" xfId="9" applyFill="1" applyAlignment="1">
      <alignment horizontal="center" vertical="center"/>
    </xf>
  </cellXfs>
  <cellStyles count="17">
    <cellStyle name="Coluna cinza" xfId="14" xr:uid="{00000000-0005-0000-0000-000000000000}"/>
    <cellStyle name="Data" xfId="8" xr:uid="{00000000-0005-0000-0000-000001000000}"/>
    <cellStyle name="Duração estimada" xfId="15" xr:uid="{00000000-0005-0000-0000-000002000000}"/>
    <cellStyle name="Entrada" xfId="2" builtinId="20" customBuiltin="1"/>
    <cellStyle name="Hiperlink" xfId="16" builtinId="8"/>
    <cellStyle name="Início Real" xfId="13" xr:uid="{00000000-0005-0000-0000-000004000000}"/>
    <cellStyle name="Normal" xfId="0" builtinId="0" customBuiltin="1"/>
    <cellStyle name="Nota" xfId="7" builtinId="10" customBuiltin="1"/>
    <cellStyle name="Números" xfId="4" xr:uid="{00000000-0005-0000-0000-000007000000}"/>
    <cellStyle name="Saída" xfId="3" builtinId="21" customBuiltin="1"/>
    <cellStyle name="Sinalizador" xfId="12" xr:uid="{00000000-0005-0000-0000-000009000000}"/>
    <cellStyle name="Texto" xfId="5" xr:uid="{00000000-0005-0000-0000-00000A000000}"/>
    <cellStyle name="Título" xfId="9" builtinId="15" customBuiltin="1"/>
    <cellStyle name="Título 1" xfId="1" builtinId="16" customBuiltin="1"/>
    <cellStyle name="Título 2" xfId="6" builtinId="17" customBuiltin="1"/>
    <cellStyle name="Título 3" xfId="10" builtinId="18" customBuiltin="1"/>
    <cellStyle name="Título 4" xfId="11" builtinId="19" customBuiltin="1"/>
  </cellStyles>
  <dxfs count="34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family val="2"/>
        <scheme val="minor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minor"/>
      </font>
      <numFmt numFmtId="164" formatCode="&quot;Over/Under flag&quot;;&quot;&quot;;&quot;&quot;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family val="2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minor"/>
      </font>
      <numFmt numFmtId="164" formatCode="&quot;Over/Under flag&quot;;&quot;&quot;;&quot;&quot;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2980742820516"/>
        <name val="Century Gothic"/>
        <family val="2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2980742820516"/>
        <name val="Century Gothic"/>
        <family val="2"/>
        <scheme val="minor"/>
      </font>
      <numFmt numFmtId="19" formatCode="dd/mm/yyyy"/>
      <alignment horizontal="left" vertical="center" textRotation="0" wrapText="0" indent="2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family val="2"/>
        <scheme val="minor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family val="2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2980742820516"/>
        <name val="Century Gothic"/>
        <family val="2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2980742820516"/>
        <name val="Century Gothic"/>
        <family val="2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border diagonalUp="0" diagonalDown="0">
        <left/>
        <right/>
        <top/>
        <bottom style="thin">
          <color theme="9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name val="Century Gothic"/>
        <family val="2"/>
        <scheme val="minor"/>
      </font>
    </dxf>
    <dxf>
      <font>
        <b/>
        <i val="0"/>
        <strike val="0"/>
        <outline val="0"/>
        <shadow val="0"/>
        <u val="none"/>
        <vertAlign val="baseline"/>
        <sz val="14"/>
        <name val="Century Gothic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color theme="2" tint="-0.89996032593768116"/>
      </font>
      <fill>
        <patternFill>
          <bgColor theme="9"/>
        </patternFill>
      </fill>
      <border>
        <bottom/>
      </border>
    </dxf>
    <dxf>
      <font>
        <b val="0"/>
        <i val="0"/>
        <color theme="2" tint="-0.749961851863155"/>
      </font>
      <border>
        <bottom style="thin">
          <color theme="9"/>
        </bottom>
        <horizontal style="thin">
          <color theme="3" tint="0.59996337778862885"/>
        </horizontal>
      </border>
    </dxf>
  </dxfs>
  <tableStyles count="1" defaultTableStyle="TableStyleMedium2" defaultPivotStyle="PivotStyleMedium2">
    <tableStyle name="Estilo de Tabela Personalizado" pivot="0" count="2" xr9:uid="{00000000-0011-0000-FFFF-FFFF00000000}">
      <tableStyleElement type="wholeTable" dxfId="33"/>
      <tableStyleElement type="headerRow" dxfId="32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enfermagempim@hotmail.com" TargetMode="External"/><Relationship Id="rId2" Type="http://schemas.openxmlformats.org/officeDocument/2006/relationships/hyperlink" Target="https://github.com/guhsanchez/Pim-Enfermagem.git" TargetMode="External"/><Relationship Id="rId1" Type="http://schemas.openxmlformats.org/officeDocument/2006/relationships/hyperlink" Target="#Cronograma!A1"/><Relationship Id="rId4" Type="http://schemas.openxmlformats.org/officeDocument/2006/relationships/hyperlink" Target="#Informa&#231;&#245;e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Configura&#231;&#227;o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4</xdr:row>
      <xdr:rowOff>190500</xdr:rowOff>
    </xdr:from>
    <xdr:to>
      <xdr:col>3</xdr:col>
      <xdr:colOff>523875</xdr:colOff>
      <xdr:row>7</xdr:row>
      <xdr:rowOff>85725</xdr:rowOff>
    </xdr:to>
    <xdr:sp macro="" textlink="">
      <xdr:nvSpPr>
        <xdr:cNvPr id="3" name="Retângulo: Cantos Diagonais Recort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AD538-8E63-4347-BB47-D7F21E232BE1}"/>
            </a:ext>
          </a:extLst>
        </xdr:cNvPr>
        <xdr:cNvSpPr/>
      </xdr:nvSpPr>
      <xdr:spPr>
        <a:xfrm>
          <a:off x="1171575" y="1028700"/>
          <a:ext cx="1409700" cy="523875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Cronograma</a:t>
          </a:r>
        </a:p>
      </xdr:txBody>
    </xdr:sp>
    <xdr:clientData/>
  </xdr:twoCellAnchor>
  <xdr:twoCellAnchor>
    <xdr:from>
      <xdr:col>1</xdr:col>
      <xdr:colOff>476250</xdr:colOff>
      <xdr:row>12</xdr:row>
      <xdr:rowOff>9525</xdr:rowOff>
    </xdr:from>
    <xdr:to>
      <xdr:col>3</xdr:col>
      <xdr:colOff>514350</xdr:colOff>
      <xdr:row>14</xdr:row>
      <xdr:rowOff>114300</xdr:rowOff>
    </xdr:to>
    <xdr:sp macro="" textlink="">
      <xdr:nvSpPr>
        <xdr:cNvPr id="4" name="Retângulo: Cantos Diagonai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66EEA7-9C97-45B5-8005-38D432AC4427}"/>
            </a:ext>
          </a:extLst>
        </xdr:cNvPr>
        <xdr:cNvSpPr/>
      </xdr:nvSpPr>
      <xdr:spPr>
        <a:xfrm>
          <a:off x="1162050" y="2524125"/>
          <a:ext cx="1409700" cy="523875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Git-Hub</a:t>
          </a:r>
        </a:p>
      </xdr:txBody>
    </xdr:sp>
    <xdr:clientData/>
  </xdr:twoCellAnchor>
  <xdr:twoCellAnchor>
    <xdr:from>
      <xdr:col>1</xdr:col>
      <xdr:colOff>476250</xdr:colOff>
      <xdr:row>8</xdr:row>
      <xdr:rowOff>85725</xdr:rowOff>
    </xdr:from>
    <xdr:to>
      <xdr:col>3</xdr:col>
      <xdr:colOff>514350</xdr:colOff>
      <xdr:row>10</xdr:row>
      <xdr:rowOff>190500</xdr:rowOff>
    </xdr:to>
    <xdr:sp macro="" textlink="">
      <xdr:nvSpPr>
        <xdr:cNvPr id="5" name="Retângulo: Cantos Diagonais Recort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DB0E7FC-D630-496A-948E-A83363D13A9B}"/>
            </a:ext>
          </a:extLst>
        </xdr:cNvPr>
        <xdr:cNvSpPr/>
      </xdr:nvSpPr>
      <xdr:spPr>
        <a:xfrm>
          <a:off x="1162050" y="1762125"/>
          <a:ext cx="1409700" cy="523875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E-mail</a:t>
          </a:r>
        </a:p>
      </xdr:txBody>
    </xdr:sp>
    <xdr:clientData/>
  </xdr:twoCellAnchor>
  <xdr:twoCellAnchor>
    <xdr:from>
      <xdr:col>1</xdr:col>
      <xdr:colOff>457200</xdr:colOff>
      <xdr:row>15</xdr:row>
      <xdr:rowOff>142875</xdr:rowOff>
    </xdr:from>
    <xdr:to>
      <xdr:col>3</xdr:col>
      <xdr:colOff>495300</xdr:colOff>
      <xdr:row>18</xdr:row>
      <xdr:rowOff>142875</xdr:rowOff>
    </xdr:to>
    <xdr:sp macro="" textlink="">
      <xdr:nvSpPr>
        <xdr:cNvPr id="6" name="Retângulo: Cantos Diagonais Recort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2D2DE9-C9F9-419B-A5CF-852725D9BD6C}"/>
            </a:ext>
          </a:extLst>
        </xdr:cNvPr>
        <xdr:cNvSpPr/>
      </xdr:nvSpPr>
      <xdr:spPr>
        <a:xfrm>
          <a:off x="1143000" y="3286125"/>
          <a:ext cx="1409700" cy="628650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Informações</a:t>
          </a:r>
          <a:r>
            <a:rPr lang="pt-BR" sz="1400" b="1" baseline="0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dos Alunos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0</xdr:row>
      <xdr:rowOff>460375</xdr:rowOff>
    </xdr:from>
    <xdr:to>
      <xdr:col>14</xdr:col>
      <xdr:colOff>1793875</xdr:colOff>
      <xdr:row>2</xdr:row>
      <xdr:rowOff>47625</xdr:rowOff>
    </xdr:to>
    <xdr:sp macro="" textlink="">
      <xdr:nvSpPr>
        <xdr:cNvPr id="4" name="Retângulo: Cantos Diagonais Recort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42AA0B-FB74-4073-9E7A-B53A2A762079}"/>
            </a:ext>
          </a:extLst>
        </xdr:cNvPr>
        <xdr:cNvSpPr/>
      </xdr:nvSpPr>
      <xdr:spPr>
        <a:xfrm>
          <a:off x="15859125" y="460375"/>
          <a:ext cx="1539875" cy="666750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Menu</a:t>
          </a:r>
        </a:p>
      </xdr:txBody>
    </xdr:sp>
    <xdr:clientData/>
  </xdr:twoCellAnchor>
  <xdr:twoCellAnchor>
    <xdr:from>
      <xdr:col>10</xdr:col>
      <xdr:colOff>174625</xdr:colOff>
      <xdr:row>0</xdr:row>
      <xdr:rowOff>476250</xdr:rowOff>
    </xdr:from>
    <xdr:to>
      <xdr:col>13</xdr:col>
      <xdr:colOff>952500</xdr:colOff>
      <xdr:row>2</xdr:row>
      <xdr:rowOff>31749</xdr:rowOff>
    </xdr:to>
    <xdr:sp macro="" textlink="">
      <xdr:nvSpPr>
        <xdr:cNvPr id="5" name="Retângulo: Cantos Diagonais Recort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DD6EB3-CB1A-478F-B360-E0A6CD273D94}"/>
            </a:ext>
          </a:extLst>
        </xdr:cNvPr>
        <xdr:cNvSpPr/>
      </xdr:nvSpPr>
      <xdr:spPr>
        <a:xfrm>
          <a:off x="13335000" y="476250"/>
          <a:ext cx="2206625" cy="634999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Configuração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1732540</xdr:colOff>
      <xdr:row>10</xdr:row>
      <xdr:rowOff>119784</xdr:rowOff>
    </xdr:from>
    <xdr:to>
      <xdr:col>3</xdr:col>
      <xdr:colOff>665740</xdr:colOff>
      <xdr:row>13</xdr:row>
      <xdr:rowOff>23091</xdr:rowOff>
    </xdr:to>
    <xdr:sp macro="" textlink="">
      <xdr:nvSpPr>
        <xdr:cNvPr id="3" name="Retângulo: Cantos Diagonais Recort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BA5CBC-9545-44BC-933C-CFDFA9B3B3CC}"/>
            </a:ext>
          </a:extLst>
        </xdr:cNvPr>
        <xdr:cNvSpPr/>
      </xdr:nvSpPr>
      <xdr:spPr>
        <a:xfrm>
          <a:off x="4373563" y="3055216"/>
          <a:ext cx="1409700" cy="526761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276226</xdr:colOff>
      <xdr:row>1</xdr:row>
      <xdr:rowOff>104774</xdr:rowOff>
    </xdr:from>
    <xdr:to>
      <xdr:col>2</xdr:col>
      <xdr:colOff>1619251</xdr:colOff>
      <xdr:row>2</xdr:row>
      <xdr:rowOff>161924</xdr:rowOff>
    </xdr:to>
    <xdr:sp macro="" textlink="">
      <xdr:nvSpPr>
        <xdr:cNvPr id="5" name="Retângulo: Cantos Diagonais Recort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90576-8ABF-49E5-9913-F219897CC146}"/>
            </a:ext>
          </a:extLst>
        </xdr:cNvPr>
        <xdr:cNvSpPr/>
      </xdr:nvSpPr>
      <xdr:spPr>
        <a:xfrm>
          <a:off x="476251" y="923924"/>
          <a:ext cx="3295650" cy="314325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rolador_de_projeto" displayName="Controlador_de_projeto" ref="B4:O13" totalsRowShown="0" headerRowDxfId="31" dataDxfId="30" tableBorderDxfId="29">
  <autoFilter ref="B4:O13" xr:uid="{00000000-0009-0000-0100-000001000000}"/>
  <sortState ref="B5:O13">
    <sortCondition sortBy="icon" ref="C5:C13"/>
  </sortState>
  <tableColumns count="14">
    <tableColumn id="1" xr3:uid="{00000000-0010-0000-0000-000001000000}" name="Atividades" dataDxfId="28" dataCellStyle="Texto"/>
    <tableColumn id="2" xr3:uid="{00000000-0010-0000-0000-000002000000}" name="Prioridade" dataDxfId="27" dataCellStyle="Texto"/>
    <tableColumn id="3" xr3:uid="{00000000-0010-0000-0000-000003000000}" name="Atribuída a" dataDxfId="26" dataCellStyle="Texto"/>
    <tableColumn id="4" xr3:uid="{00000000-0010-0000-0000-000004000000}" name="Estimado_x000a_Início" dataDxfId="25" dataCellStyle="Data"/>
    <tableColumn id="5" xr3:uid="{00000000-0010-0000-0000-000005000000}" name="Estimado _x000a_Término" dataDxfId="24" dataCellStyle="Data"/>
    <tableColumn id="6" xr3:uid="{00000000-0010-0000-0000-000006000000}" name="Trabalho Estimado (em horas)" dataDxfId="23" dataCellStyle="Números"/>
    <tableColumn id="7" xr3:uid="{00000000-0010-0000-0000-000007000000}" name="Duração Estimada (em dias)" dataDxfId="22" dataCellStyle="Duração estimada">
      <calculatedColumnFormula>IF(COUNTA(Cronograma!$E5,Cronograma!$F5)&lt;&gt;2,"",DAYS360(Cronograma!$E5,Cronograma!$F5,FALSE))</calculatedColumnFormula>
    </tableColumn>
    <tableColumn id="8" xr3:uid="{00000000-0010-0000-0000-000008000000}" name="Real _x000a_Início" dataDxfId="21" dataCellStyle="Início Real"/>
    <tableColumn id="9" xr3:uid="{00000000-0010-0000-0000-000009000000}" name="Real_x000a_Término" dataDxfId="20" dataCellStyle="Data"/>
    <tableColumn id="10" xr3:uid="{00000000-0010-0000-0000-00000A000000}" name="Ícone de sinalizador para o trabalho real de acima/abaixo (em horas)" dataDxfId="19" dataCellStyle="Sinalizador">
      <calculatedColumnFormula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calculatedColumnFormula>
    </tableColumn>
    <tableColumn id="11" xr3:uid="{00000000-0010-0000-0000-00000B000000}" name="Trabalho Real (em horas)" dataDxfId="18" dataCellStyle="Números"/>
    <tableColumn id="12" xr3:uid="{00000000-0010-0000-0000-00000C000000}" name="Ícone de sinalizador para duração real acima/abaixo (em dias)" dataDxfId="17" dataCellStyle="Sinalizador">
      <calculatedColumnFormula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calculatedColumnFormula>
    </tableColumn>
    <tableColumn id="13" xr3:uid="{00000000-0010-0000-0000-00000D000000}" name="Duração Real (em dias)" dataDxfId="16" dataCellStyle="Coluna cinza">
      <calculatedColumnFormula>IF(COUNTA(Cronograma!$I5,Cronograma!$J5)&lt;&gt;2,"",DAYS360(Cronograma!$I5,Cronograma!$J5,FALSE))</calculatedColumnFormula>
    </tableColumn>
    <tableColumn id="14" xr3:uid="{00000000-0010-0000-0000-00000E000000}" name="Anotações" dataDxfId="15" dataCellStyle="Texto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F5E39F-083C-4CBF-9C73-059A3E5DC12C}" name="TabelaInformações" displayName="TabelaInformações" ref="B2:E10" totalsRowCount="1" headerRowDxfId="14" totalsRowDxfId="11" headerRowBorderDxfId="13" tableBorderDxfId="12" totalsRowBorderDxfId="10">
  <autoFilter ref="B2:E9" xr:uid="{80914F49-B214-4A9D-9AA6-C62850A3AF1D}"/>
  <sortState ref="B3:E8">
    <sortCondition ref="B2:B9"/>
  </sortState>
  <tableColumns count="4">
    <tableColumn id="1" xr3:uid="{015C0AFA-387D-445F-B28F-76D6562120F5}" name="Nome" totalsRowFunction="count" dataDxfId="9" totalsRowDxfId="3"/>
    <tableColumn id="2" xr3:uid="{99352CCE-884C-490C-9AA3-B8279BA0B565}" name="E-mail" totalsRowFunction="count" dataDxfId="8" totalsRowDxfId="2"/>
    <tableColumn id="3" xr3:uid="{942D1AB5-65C0-4A7C-8B7B-DD05F2AB2033}" name="Celular" totalsRowFunction="count" dataDxfId="7" totalsRowDxfId="1"/>
    <tableColumn id="4" xr3:uid="{9BE67810-E51A-4696-888C-21CED24CD269}" name="Git-Hub" totalsRowFunction="count" dataDxfId="6" totalsRowDxfId="0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ategoryAndEmployeeTable" displayName="CategoryAndEmployeeTable" ref="B4:C17" totalsRowShown="0" headerRowCellStyle="Título 2" dataCellStyle="Texto">
  <autoFilter ref="B4:C17" xr:uid="{00000000-0009-0000-0100-000003000000}"/>
  <tableColumns count="2">
    <tableColumn id="1" xr3:uid="{00000000-0010-0000-0100-000001000000}" name="Nome da Categoria" dataCellStyle="Texto"/>
    <tableColumn id="2" xr3:uid="{00000000-0010-0000-0100-000002000000}" name="Nome do Funcionário" dataCellStyle="Texto"/>
  </tableColumns>
  <tableStyleInfo name="TableStyleMedium12" showFirstColumn="0" showLastColumn="0" showRowStripes="1" showColumnStripes="0"/>
  <extLst>
    <ext xmlns:x14="http://schemas.microsoft.com/office/spreadsheetml/2009/9/main" uri="{504A1905-F514-4f6f-8877-14C23A59335A}">
      <x14:table altTextSummary="Lista de categorias e funcionários usados na lista de seleção suspensa de validação de dados Categoria e Funcionário na planilha Controlador de projeto. Use essas colunas para personalizar os itens em cada lista. As listas não precisam ter o mesmo número de itens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itorbelo" TargetMode="External"/><Relationship Id="rId3" Type="http://schemas.openxmlformats.org/officeDocument/2006/relationships/hyperlink" Target="https://github.com/guhsanchez" TargetMode="External"/><Relationship Id="rId7" Type="http://schemas.openxmlformats.org/officeDocument/2006/relationships/hyperlink" Target="https://github.com/vitorbelo" TargetMode="External"/><Relationship Id="rId2" Type="http://schemas.openxmlformats.org/officeDocument/2006/relationships/hyperlink" Target="mailto:sanchez.github@hotmail.com" TargetMode="External"/><Relationship Id="rId1" Type="http://schemas.openxmlformats.org/officeDocument/2006/relationships/hyperlink" Target="mailto:adreilmachadosilva@hotmail.com" TargetMode="External"/><Relationship Id="rId6" Type="http://schemas.openxmlformats.org/officeDocument/2006/relationships/hyperlink" Target="https://github.com/Eddieamorim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github.com/phrossifrias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github.com/Adriel11" TargetMode="External"/><Relationship Id="rId9" Type="http://schemas.openxmlformats.org/officeDocument/2006/relationships/hyperlink" Target="mailto:paulorossifrias@hot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1138-51B5-4EDA-88BE-90646F168B60}">
  <sheetPr>
    <tabColor rgb="FF00B0F0"/>
  </sheetPr>
  <dimension ref="A1"/>
  <sheetViews>
    <sheetView showGridLines="0" workbookViewId="0"/>
  </sheetViews>
  <sheetFormatPr defaultRowHeight="16.5" x14ac:dyDescent="0.3"/>
  <sheetData/>
  <pageMargins left="0.511811024" right="0.511811024" top="0.78740157499999996" bottom="0.78740157499999996" header="0.31496062000000002" footer="0.31496062000000002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  <pageSetUpPr autoPageBreaks="0" fitToPage="1"/>
  </sheetPr>
  <dimension ref="A1:O17"/>
  <sheetViews>
    <sheetView showGridLines="0" zoomScale="60" zoomScaleNormal="60" workbookViewId="0">
      <pane ySplit="4" topLeftCell="A5" activePane="bottomLeft" state="frozen"/>
      <selection pane="bottomLeft" activeCell="F2" sqref="F2"/>
    </sheetView>
  </sheetViews>
  <sheetFormatPr defaultColWidth="9" defaultRowHeight="30" customHeight="1" x14ac:dyDescent="0.3"/>
  <cols>
    <col min="1" max="1" width="2.625" customWidth="1"/>
    <col min="2" max="2" width="38.25" bestFit="1" customWidth="1"/>
    <col min="3" max="3" width="20.625" customWidth="1"/>
    <col min="4" max="4" width="22" customWidth="1"/>
    <col min="5" max="5" width="15" style="1" customWidth="1"/>
    <col min="6" max="6" width="14.875" style="1" customWidth="1"/>
    <col min="7" max="7" width="14.375" bestFit="1" customWidth="1"/>
    <col min="8" max="8" width="14.125" customWidth="1"/>
    <col min="9" max="9" width="15.375" style="1" customWidth="1"/>
    <col min="10" max="10" width="15.125" style="1" customWidth="1"/>
    <col min="11" max="11" width="2.875" style="1" customWidth="1"/>
    <col min="12" max="12" width="12.875" customWidth="1"/>
    <col min="13" max="13" width="2.875" customWidth="1"/>
    <col min="14" max="14" width="13.25" customWidth="1"/>
    <col min="15" max="15" width="25.625" customWidth="1"/>
    <col min="16" max="16" width="2.625" customWidth="1"/>
  </cols>
  <sheetData>
    <row r="1" spans="1:15" ht="65.099999999999994" customHeight="1" x14ac:dyDescent="0.3">
      <c r="B1" s="30" t="s">
        <v>16</v>
      </c>
    </row>
    <row r="2" spans="1:15" ht="20.25" customHeight="1" x14ac:dyDescent="0.3">
      <c r="A2" s="2"/>
      <c r="B2" s="17" t="s">
        <v>0</v>
      </c>
      <c r="C2" s="3">
        <v>0.25</v>
      </c>
    </row>
    <row r="3" spans="1:15" ht="16.5" x14ac:dyDescent="0.3"/>
    <row r="4" spans="1:15" ht="60" customHeight="1" x14ac:dyDescent="0.3">
      <c r="B4" s="18" t="s">
        <v>18</v>
      </c>
      <c r="C4" s="18" t="s">
        <v>25</v>
      </c>
      <c r="D4" s="18" t="s">
        <v>1</v>
      </c>
      <c r="E4" s="19" t="s">
        <v>2</v>
      </c>
      <c r="F4" s="19" t="s">
        <v>3</v>
      </c>
      <c r="G4" s="20" t="s">
        <v>15</v>
      </c>
      <c r="H4" s="18" t="s">
        <v>14</v>
      </c>
      <c r="I4" s="21" t="s">
        <v>4</v>
      </c>
      <c r="J4" s="19" t="s">
        <v>5</v>
      </c>
      <c r="K4" s="22" t="s">
        <v>6</v>
      </c>
      <c r="L4" s="20" t="s">
        <v>12</v>
      </c>
      <c r="M4" s="22" t="s">
        <v>7</v>
      </c>
      <c r="N4" s="20" t="s">
        <v>13</v>
      </c>
      <c r="O4" s="18" t="s">
        <v>8</v>
      </c>
    </row>
    <row r="5" spans="1:15" ht="50.1" customHeight="1" x14ac:dyDescent="0.3">
      <c r="B5" s="23" t="s">
        <v>19</v>
      </c>
      <c r="C5" s="23" t="s">
        <v>27</v>
      </c>
      <c r="D5" s="23" t="s">
        <v>33</v>
      </c>
      <c r="E5" s="24">
        <f ca="1">TODAY()+6</f>
        <v>43545</v>
      </c>
      <c r="F5" s="24">
        <f ca="1">TODAY()+30</f>
        <v>43569</v>
      </c>
      <c r="G5" s="25">
        <v>210</v>
      </c>
      <c r="H5" s="26">
        <f ca="1">IF(COUNTA(Cronograma!$E5,Cronograma!$F5)&lt;&gt;2,"",DAYS360(Cronograma!$E5,Cronograma!$F5,FALSE))</f>
        <v>23</v>
      </c>
      <c r="I5" s="27">
        <f ca="1">TODAY()-65</f>
        <v>43474</v>
      </c>
      <c r="J5" s="24">
        <f ca="1">TODAY()</f>
        <v>43539</v>
      </c>
      <c r="K5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1</v>
      </c>
      <c r="L5" s="25">
        <v>300</v>
      </c>
      <c r="M5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1</v>
      </c>
      <c r="N5" s="29">
        <f ca="1">IF(COUNTA(Cronograma!$I5,Cronograma!$J5)&lt;&gt;2,"",DAYS360(Cronograma!$I5,Cronograma!$J5,FALSE))</f>
        <v>66</v>
      </c>
      <c r="O5" s="23"/>
    </row>
    <row r="6" spans="1:15" ht="50.1" customHeight="1" x14ac:dyDescent="0.3">
      <c r="B6" s="23" t="s">
        <v>17</v>
      </c>
      <c r="C6" s="23" t="s">
        <v>27</v>
      </c>
      <c r="D6" s="23" t="s">
        <v>32</v>
      </c>
      <c r="E6" s="24">
        <f ca="1">TODAY()-35</f>
        <v>43504</v>
      </c>
      <c r="F6" s="24">
        <f ca="1">TODAY()+20</f>
        <v>43559</v>
      </c>
      <c r="G6" s="25">
        <v>400</v>
      </c>
      <c r="H6" s="26">
        <f ca="1">IF(COUNTA(Cronograma!$E6,Cronograma!$F6)&lt;&gt;2,"",DAYS360(Cronograma!$E6,Cronograma!$F6,FALSE))</f>
        <v>56</v>
      </c>
      <c r="I6" s="27">
        <f ca="1">TODAY()-41</f>
        <v>43498</v>
      </c>
      <c r="J6" s="24">
        <f ca="1">TODAY()-7</f>
        <v>43532</v>
      </c>
      <c r="K6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6" s="25">
        <v>390</v>
      </c>
      <c r="M6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1</v>
      </c>
      <c r="N6" s="29">
        <f ca="1">IF(COUNTA(Cronograma!$I6,Cronograma!$J6)&lt;&gt;2,"",DAYS360(Cronograma!$I6,Cronograma!$J6,FALSE))</f>
        <v>36</v>
      </c>
      <c r="O6" s="23" t="s">
        <v>40</v>
      </c>
    </row>
    <row r="7" spans="1:15" ht="50.1" customHeight="1" x14ac:dyDescent="0.3">
      <c r="B7" s="23" t="s">
        <v>20</v>
      </c>
      <c r="C7" s="23" t="s">
        <v>26</v>
      </c>
      <c r="D7" s="23" t="s">
        <v>33</v>
      </c>
      <c r="E7" s="24">
        <f ca="1">TODAY()+8</f>
        <v>43547</v>
      </c>
      <c r="F7" s="24">
        <f ca="1">TODAY()+30</f>
        <v>43569</v>
      </c>
      <c r="G7" s="25">
        <v>500</v>
      </c>
      <c r="H7" s="26">
        <f ca="1">IF(COUNTA(Cronograma!$E7,Cronograma!$F7)&lt;&gt;2,"",DAYS360(Cronograma!$E7,Cronograma!$F7,FALSE))</f>
        <v>21</v>
      </c>
      <c r="I7" s="27">
        <f ca="1">TODAY()-100</f>
        <v>43439</v>
      </c>
      <c r="J7" s="24">
        <f ca="1">TODAY()-27</f>
        <v>43512</v>
      </c>
      <c r="K7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7" s="25">
        <v>500</v>
      </c>
      <c r="M7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1</v>
      </c>
      <c r="N7" s="29">
        <f ca="1">IF(COUNTA(Cronograma!$I7,Cronograma!$J7)&lt;&gt;2,"",DAYS360(Cronograma!$I7,Cronograma!$J7,FALSE))</f>
        <v>71</v>
      </c>
      <c r="O7" s="23"/>
    </row>
    <row r="8" spans="1:15" ht="50.1" customHeight="1" x14ac:dyDescent="0.3">
      <c r="B8" s="23" t="s">
        <v>21</v>
      </c>
      <c r="C8" s="23" t="s">
        <v>26</v>
      </c>
      <c r="D8" s="23" t="s">
        <v>33</v>
      </c>
      <c r="E8" s="24">
        <f ca="1">TODAY()+9</f>
        <v>43548</v>
      </c>
      <c r="F8" s="24">
        <f ca="1">TODAY()+30</f>
        <v>43569</v>
      </c>
      <c r="G8" s="25">
        <v>250</v>
      </c>
      <c r="H8" s="26">
        <f ca="1">IF(COUNTA(Cronograma!$E8,Cronograma!$F8)&lt;&gt;2,"",DAYS360(Cronograma!$E8,Cronograma!$F8,FALSE))</f>
        <v>20</v>
      </c>
      <c r="I8" s="27">
        <f ca="1">TODAY()-90</f>
        <v>43449</v>
      </c>
      <c r="J8" s="24">
        <f ca="1">TODAY()-71</f>
        <v>43468</v>
      </c>
      <c r="K8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8" s="25">
        <v>276</v>
      </c>
      <c r="M8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8" s="29">
        <f ca="1">IF(COUNTA(Cronograma!$I8,Cronograma!$J8)&lt;&gt;2,"",DAYS360(Cronograma!$I8,Cronograma!$J8,FALSE))</f>
        <v>18</v>
      </c>
      <c r="O8" s="23"/>
    </row>
    <row r="9" spans="1:15" ht="50.1" customHeight="1" x14ac:dyDescent="0.3">
      <c r="B9" s="23" t="s">
        <v>22</v>
      </c>
      <c r="C9" s="23" t="s">
        <v>26</v>
      </c>
      <c r="D9" s="23" t="s">
        <v>33</v>
      </c>
      <c r="E9" s="24">
        <f ca="1">TODAY()+10</f>
        <v>43549</v>
      </c>
      <c r="F9" s="24">
        <f ca="1">TODAY()+30</f>
        <v>43569</v>
      </c>
      <c r="G9" s="25">
        <v>300</v>
      </c>
      <c r="H9" s="26">
        <f ca="1">IF(COUNTA(Cronograma!$E9,Cronograma!$F9)&lt;&gt;2,"",DAYS360(Cronograma!$E9,Cronograma!$F9,FALSE))</f>
        <v>19</v>
      </c>
      <c r="I9" s="27">
        <f ca="1">TODAY()-90</f>
        <v>43449</v>
      </c>
      <c r="J9" s="24">
        <f ca="1">TODAY()-44</f>
        <v>43495</v>
      </c>
      <c r="K9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9" s="25">
        <v>310</v>
      </c>
      <c r="M9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1</v>
      </c>
      <c r="N9" s="29">
        <f ca="1">IF(COUNTA(Cronograma!$I9,Cronograma!$J9)&lt;&gt;2,"",DAYS360(Cronograma!$I9,Cronograma!$J9,FALSE))</f>
        <v>45</v>
      </c>
      <c r="O9" s="23"/>
    </row>
    <row r="10" spans="1:15" ht="50.1" customHeight="1" x14ac:dyDescent="0.3">
      <c r="B10" s="23" t="s">
        <v>23</v>
      </c>
      <c r="C10" s="23" t="s">
        <v>26</v>
      </c>
      <c r="D10" s="23" t="s">
        <v>33</v>
      </c>
      <c r="E10" s="24">
        <f ca="1">TODAY()+11</f>
        <v>43550</v>
      </c>
      <c r="F10" s="24">
        <f ca="1">TODAY()+30</f>
        <v>43569</v>
      </c>
      <c r="G10" s="25">
        <v>500</v>
      </c>
      <c r="H10" s="26">
        <f ca="1">IF(COUNTA(Cronograma!$E10,Cronograma!$F10)&lt;&gt;2,"",DAYS360(Cronograma!$E10,Cronograma!$F10,FALSE))</f>
        <v>18</v>
      </c>
      <c r="I10" s="27">
        <f ca="1">TODAY()-60</f>
        <v>43479</v>
      </c>
      <c r="J10" s="24">
        <f ca="1">TODAY()-45</f>
        <v>43494</v>
      </c>
      <c r="K10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10" s="25">
        <v>510</v>
      </c>
      <c r="M10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10" s="29">
        <f ca="1">IF(COUNTA(Cronograma!$I10,Cronograma!$J10)&lt;&gt;2,"",DAYS360(Cronograma!$I10,Cronograma!$J10,FALSE))</f>
        <v>15</v>
      </c>
      <c r="O10" s="23"/>
    </row>
    <row r="11" spans="1:15" ht="50.1" customHeight="1" x14ac:dyDescent="0.3">
      <c r="B11" s="23" t="s">
        <v>24</v>
      </c>
      <c r="C11" s="23" t="s">
        <v>28</v>
      </c>
      <c r="D11" s="23" t="s">
        <v>35</v>
      </c>
      <c r="E11" s="24">
        <f ca="1">TODAY()-44</f>
        <v>43495</v>
      </c>
      <c r="F11" s="24">
        <f ca="1">TODAY()+30</f>
        <v>43569</v>
      </c>
      <c r="G11" s="25">
        <v>750</v>
      </c>
      <c r="H11" s="26">
        <f ca="1">IF(COUNTA(Cronograma!$E11,Cronograma!$F11)&lt;&gt;2,"",DAYS360(Cronograma!$E11,Cronograma!$F11,FALSE))</f>
        <v>74</v>
      </c>
      <c r="I11" s="27">
        <f ca="1">TODAY()-44</f>
        <v>43495</v>
      </c>
      <c r="J11" s="24">
        <f ca="1">TODAY()-15</f>
        <v>43524</v>
      </c>
      <c r="K11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11" s="25">
        <v>790</v>
      </c>
      <c r="M11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1</v>
      </c>
      <c r="N11" s="29">
        <f ca="1">IF(COUNTA(Cronograma!$I11,Cronograma!$J11)&lt;&gt;2,"",DAYS360(Cronograma!$I11,Cronograma!$J11,FALSE))</f>
        <v>28</v>
      </c>
      <c r="O11" s="23"/>
    </row>
    <row r="12" spans="1:15" ht="50.1" customHeight="1" x14ac:dyDescent="0.3">
      <c r="B12" s="23" t="s">
        <v>36</v>
      </c>
      <c r="C12" s="23" t="s">
        <v>26</v>
      </c>
      <c r="D12" s="23" t="s">
        <v>38</v>
      </c>
      <c r="E12" s="24">
        <f ca="1">TODAY()+20</f>
        <v>43559</v>
      </c>
      <c r="F12" s="24">
        <f ca="1">TODAY()+60</f>
        <v>43599</v>
      </c>
      <c r="G12" s="25">
        <v>450</v>
      </c>
      <c r="H12" s="26">
        <f ca="1">IF(COUNTA(Cronograma!$E12,Cronograma!$F12)&lt;&gt;2,"",DAYS360(Cronograma!$E12,Cronograma!$F12,FALSE))</f>
        <v>40</v>
      </c>
      <c r="I12" s="27">
        <f ca="1">TODAY()-45</f>
        <v>43494</v>
      </c>
      <c r="J12" s="24">
        <f ca="1">TODAY()-5</f>
        <v>43534</v>
      </c>
      <c r="K12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12" s="25">
        <v>430</v>
      </c>
      <c r="M12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12" s="29">
        <f ca="1">IF(COUNTA(Cronograma!$I12,Cronograma!$J12)&lt;&gt;2,"",DAYS360(Cronograma!$I12,Cronograma!$J12,FALSE))</f>
        <v>41</v>
      </c>
      <c r="O12" s="23"/>
    </row>
    <row r="13" spans="1:15" ht="50.1" customHeight="1" x14ac:dyDescent="0.3">
      <c r="B13" s="23" t="s">
        <v>37</v>
      </c>
      <c r="C13" s="23" t="s">
        <v>26</v>
      </c>
      <c r="D13" s="23" t="s">
        <v>39</v>
      </c>
      <c r="E13" s="24">
        <f ca="1">TODAY()-160</f>
        <v>43379</v>
      </c>
      <c r="F13" s="24">
        <f ca="1">TODAY()+91</f>
        <v>43630</v>
      </c>
      <c r="G13" s="25">
        <v>250</v>
      </c>
      <c r="H13" s="26">
        <f ca="1">IF(COUNTA(Cronograma!$E13,Cronograma!$F13)&lt;&gt;2,"",DAYS360(Cronograma!$E13,Cronograma!$F13,FALSE))</f>
        <v>248</v>
      </c>
      <c r="I13" s="27">
        <v>42434</v>
      </c>
      <c r="J13" s="24">
        <v>42495</v>
      </c>
      <c r="K13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13" s="25">
        <v>200</v>
      </c>
      <c r="M13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1</v>
      </c>
      <c r="N13" s="29">
        <f>IF(COUNTA(Cronograma!$I13,Cronograma!$J13)&lt;&gt;2,"",DAYS360(Cronograma!$I13,Cronograma!$J13,FALSE))</f>
        <v>60</v>
      </c>
      <c r="O13" s="23"/>
    </row>
    <row r="17" spans="3:3" ht="30" customHeight="1" x14ac:dyDescent="0.3">
      <c r="C17" s="6"/>
    </row>
  </sheetData>
  <conditionalFormatting sqref="L5:L13">
    <cfRule type="expression" dxfId="5" priority="6">
      <formula>(ABS((L5-G5))/G5)&gt;FlagPercent</formula>
    </cfRule>
  </conditionalFormatting>
  <conditionalFormatting sqref="N5:N13">
    <cfRule type="expression" dxfId="4" priority="8">
      <formula>(ABS((N5-H5))/H5)&gt;FlagPercent</formula>
    </cfRule>
  </conditionalFormatting>
  <dataValidations count="18">
    <dataValidation allowBlank="1" showInputMessage="1" prompt="Insira projetos nesta planilha de controle. Defina a porcentagem a sinalizar em D2. Trabalho real em horas e duração real em dias destacará valores acima/abaixo com o estilo de fonte em negrito vermelho e um ícone de sinalizador nas colunas K e M " sqref="A1" xr:uid="{00000000-0002-0000-0000-000000000000}"/>
    <dataValidation allowBlank="1" showInputMessage="1" showErrorMessage="1" prompt="Porcentagem acima/abaixo personalizáveis usadas para realçar o trabalho real em horas e dias na tabela de projetos que excedam ou fiquem abaixo deste número" sqref="C2" xr:uid="{00000000-0002-0000-0000-000001000000}"/>
    <dataValidation type="list" allowBlank="1" showInputMessage="1" showErrorMessage="1" error="Selecione uma categoria na lista ou crie uma nova categoria para exibir nesta lista da planilha Configuração." sqref="C5:C13" xr:uid="{00000000-0002-0000-0000-000002000000}">
      <formula1>CategoryList</formula1>
    </dataValidation>
    <dataValidation type="list" allowBlank="1" showInputMessage="1" showErrorMessage="1" error="Selecione um funcionário na lista ou crie um novo funcionário para exibir nesta lista da planilha Configuração." sqref="D5:D13" xr:uid="{00000000-0002-0000-0000-000003000000}">
      <formula1>EmployeeList</formula1>
    </dataValidation>
    <dataValidation allowBlank="1" showInputMessage="1" showErrorMessage="1" prompt="Insira nomes de projetos desta coluna" sqref="B4" xr:uid="{00000000-0002-0000-0000-000004000000}"/>
    <dataValidation allowBlank="1" showInputMessage="1" showErrorMessage="1" prompt="Selecione um nome de Categoria na lista suspensa em cada célula nesta coluna. As opções nesta lista são definidas na planilha Configuração. Pressione Alt+Seta para baixo para navegar pela lista e Enter para fazer uma seleção" sqref="C4" xr:uid="{00000000-0002-0000-0000-000005000000}"/>
    <dataValidation allowBlank="1" showInputMessage="1" showErrorMessage="1" prompt="Selecione o nome do Funcionário na lista suspensa em cada célula nesta coluna. As opções são definidas na planilha Configuração. Pressione Alt+Seta para baixo para navegar pela lista e Enter para fazer uma seleção" sqref="D4" xr:uid="{00000000-0002-0000-0000-000006000000}"/>
    <dataValidation allowBlank="1" showInputMessage="1" showErrorMessage="1" prompt="Insira a data de início estimada do projeto nesta coluna" sqref="E4" xr:uid="{00000000-0002-0000-0000-000007000000}"/>
    <dataValidation allowBlank="1" showInputMessage="1" showErrorMessage="1" prompt="Insira a data de término estimada do projeto nesta coluna" sqref="F4" xr:uid="{00000000-0002-0000-0000-000008000000}"/>
    <dataValidation allowBlank="1" showInputMessage="1" showErrorMessage="1" prompt="Insira o trabalho estimado do projeto em horas" sqref="G4" xr:uid="{00000000-0002-0000-0000-000009000000}"/>
    <dataValidation allowBlank="1" showInputMessage="1" showErrorMessage="1" prompt="Insira a duração estimada do projeto em dias nesta coluna" sqref="H4" xr:uid="{00000000-0002-0000-0000-00000A000000}"/>
    <dataValidation allowBlank="1" showInputMessage="1" showErrorMessage="1" prompt="Insira a data de início real do projeto nesta coluna" sqref="I4" xr:uid="{00000000-0002-0000-0000-00000B000000}"/>
    <dataValidation allowBlank="1" showInputMessage="1" showErrorMessage="1" prompt="Insira a data de término real do projeto nesta coluna" sqref="J4" xr:uid="{00000000-0002-0000-0000-00000C000000}"/>
    <dataValidation allowBlank="1" showInputMessage="1" showErrorMessage="1" prompt="Sinalizador do título da tabela Controlador de projeto em Trabalho Real Acima/Abaixo (em horas). Valores na coluna L que atendem aos critérios geram sinalizadores nas células da coluna. Células em branco indicam valores que não atendem aos critérios" sqref="K4" xr:uid="{00000000-0002-0000-0000-00000D000000}"/>
    <dataValidation allowBlank="1" showInputMessage="1" showErrorMessage="1" prompt="Sinalizador do título da tabela Controlador de projeto da Duração Acima/Abaixo (em dias). Valores na coluna N que atendem aos critérios geram sinalizadores nas células desta coluna. Células em branco indicam valores que não atendem aos critérios" sqref="M4" xr:uid="{00000000-0002-0000-0000-00000E000000}"/>
    <dataValidation allowBlank="1" showInputMessage="1" showErrorMessage="1" prompt="Insira o trabalho do real do projeto em horas. Valores que atendem aos critérios Acima/Abaixo são destacados em negrito vermelho e geram um ícone de sinalizador na coluna K à esquerda" sqref="L4" xr:uid="{00000000-0002-0000-0000-00000F000000}"/>
    <dataValidation allowBlank="1" showInputMessage="1" showErrorMessage="1" prompt="Insira a duração real do projeto em dias. Os valores que atendem aos critérios Acima/Abaixo são destacados em vermelho negrito e geram um ícone sinalizador na coluna M à esquerda" sqref="N4" xr:uid="{00000000-0002-0000-0000-000010000000}"/>
    <dataValidation allowBlank="1" showInputMessage="1" showErrorMessage="1" prompt="Insira anotações para os projetos nesta coluna" sqref="O4" xr:uid="{00000000-0002-0000-0000-000011000000}"/>
  </dataValidations>
  <printOptions horizontalCentered="1"/>
  <pageMargins left="0.25" right="0.25" top="0.5" bottom="0.5" header="0.3" footer="0.3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981D7EE4-7E94-41DD-989D-38C05876B6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K5:K13</xm:sqref>
        </x14:conditionalFormatting>
        <x14:conditionalFormatting xmlns:xm="http://schemas.microsoft.com/office/excel/2006/main">
          <x14:cfRule type="iconSet" priority="24" id="{136B1933-ABA4-46F0-A1B3-AE0D99AE77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M5:M13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9322-CF5B-4EA7-B626-99B03376E7BD}">
  <dimension ref="B2:E10"/>
  <sheetViews>
    <sheetView showGridLines="0" tabSelected="1" zoomScale="110" zoomScaleNormal="110" workbookViewId="0">
      <selection activeCell="C4" sqref="C4"/>
    </sheetView>
  </sheetViews>
  <sheetFormatPr defaultRowHeight="16.5" x14ac:dyDescent="0.3"/>
  <cols>
    <col min="2" max="2" width="25.625" customWidth="1"/>
    <col min="3" max="3" width="32.5" bestFit="1" customWidth="1"/>
    <col min="4" max="4" width="25.625" customWidth="1"/>
    <col min="5" max="5" width="31.25" bestFit="1" customWidth="1"/>
  </cols>
  <sheetData>
    <row r="2" spans="2:5" ht="24.95" customHeight="1" x14ac:dyDescent="0.3">
      <c r="B2" s="7" t="s">
        <v>41</v>
      </c>
      <c r="C2" s="8" t="s">
        <v>42</v>
      </c>
      <c r="D2" s="8" t="s">
        <v>43</v>
      </c>
      <c r="E2" s="9" t="s">
        <v>44</v>
      </c>
    </row>
    <row r="3" spans="2:5" ht="35.1" customHeight="1" x14ac:dyDescent="0.3">
      <c r="B3" s="10" t="s">
        <v>45</v>
      </c>
      <c r="C3" s="11" t="s">
        <v>50</v>
      </c>
      <c r="D3" s="12" t="s">
        <v>52</v>
      </c>
      <c r="E3" s="13" t="s">
        <v>59</v>
      </c>
    </row>
    <row r="4" spans="2:5" ht="35.1" customHeight="1" x14ac:dyDescent="0.3">
      <c r="B4" s="10" t="s">
        <v>46</v>
      </c>
      <c r="C4" s="11" t="s">
        <v>51</v>
      </c>
      <c r="D4" s="12" t="s">
        <v>53</v>
      </c>
      <c r="E4" s="13" t="s">
        <v>57</v>
      </c>
    </row>
    <row r="5" spans="2:5" ht="35.1" customHeight="1" x14ac:dyDescent="0.3">
      <c r="B5" s="10" t="s">
        <v>48</v>
      </c>
      <c r="C5" s="11" t="s">
        <v>66</v>
      </c>
      <c r="D5" s="12" t="s">
        <v>54</v>
      </c>
      <c r="E5" s="13" t="s">
        <v>58</v>
      </c>
    </row>
    <row r="6" spans="2:5" ht="35.1" customHeight="1" x14ac:dyDescent="0.3">
      <c r="B6" s="10" t="s">
        <v>64</v>
      </c>
      <c r="C6" s="12"/>
      <c r="D6" s="12" t="s">
        <v>65</v>
      </c>
      <c r="E6" s="13"/>
    </row>
    <row r="7" spans="2:5" ht="35.1" customHeight="1" x14ac:dyDescent="0.3">
      <c r="B7" s="10" t="s">
        <v>47</v>
      </c>
      <c r="C7" s="12"/>
      <c r="D7" s="12" t="s">
        <v>55</v>
      </c>
      <c r="E7" s="13" t="s">
        <v>61</v>
      </c>
    </row>
    <row r="8" spans="2:5" ht="35.1" customHeight="1" x14ac:dyDescent="0.3">
      <c r="B8" s="10" t="s">
        <v>49</v>
      </c>
      <c r="C8" s="12"/>
      <c r="D8" s="12" t="s">
        <v>56</v>
      </c>
      <c r="E8" s="13" t="s">
        <v>60</v>
      </c>
    </row>
    <row r="9" spans="2:5" hidden="1" x14ac:dyDescent="0.3">
      <c r="B9" s="10" t="s">
        <v>49</v>
      </c>
      <c r="C9" s="12"/>
      <c r="D9" s="12" t="s">
        <v>63</v>
      </c>
      <c r="E9" s="13" t="s">
        <v>60</v>
      </c>
    </row>
    <row r="10" spans="2:5" x14ac:dyDescent="0.3">
      <c r="B10" s="14">
        <f>SUBTOTAL(103,TabelaInformações[Nome])</f>
        <v>6</v>
      </c>
      <c r="C10" s="15">
        <f>SUBTOTAL(103,TabelaInformações[E-mail])</f>
        <v>3</v>
      </c>
      <c r="D10" s="15">
        <f>SUBTOTAL(103,TabelaInformações[Celular])</f>
        <v>6</v>
      </c>
      <c r="E10" s="16">
        <f>SUBTOTAL(103,TabelaInformações[Git-Hub])</f>
        <v>5</v>
      </c>
    </row>
  </sheetData>
  <hyperlinks>
    <hyperlink ref="C3" r:id="rId1" xr:uid="{10E1A243-1F9D-4653-9CB3-246FAAEFFFC9}"/>
    <hyperlink ref="C4" r:id="rId2" xr:uid="{5E2A8B4C-3175-420D-9022-5F5D373DE07E}"/>
    <hyperlink ref="E4" r:id="rId3" xr:uid="{A208A63A-DA4E-48D4-ACA4-51055CB62F93}"/>
    <hyperlink ref="E3" r:id="rId4" xr:uid="{6E583752-D9C6-4B44-A385-99315902FAAA}"/>
    <hyperlink ref="E5" r:id="rId5" xr:uid="{8169B9CF-DAC7-4769-B26B-3A29711DE9E2}"/>
    <hyperlink ref="E7" r:id="rId6" xr:uid="{9ACC969C-4C4F-4DD2-9241-A3B590E23052}"/>
    <hyperlink ref="E9" r:id="rId7" xr:uid="{4AFB3E2B-1BA3-4670-9BC2-50B1056D2DED}"/>
    <hyperlink ref="E8" r:id="rId8" xr:uid="{613390DA-BE61-41F9-8193-624ACF60D985}"/>
    <hyperlink ref="C5" r:id="rId9" xr:uid="{B644CA9E-9055-46BC-9292-573A237280C1}"/>
  </hyperlinks>
  <pageMargins left="0.511811024" right="0.511811024" top="0.78740157499999996" bottom="0.78740157499999996" header="0.31496062000000002" footer="0.31496062000000002"/>
  <drawing r:id="rId10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/>
    <pageSetUpPr fitToPage="1"/>
  </sheetPr>
  <dimension ref="B1:C17"/>
  <sheetViews>
    <sheetView showGridLines="0" zoomScaleNormal="100" workbookViewId="0">
      <pane ySplit="4" topLeftCell="A5" activePane="bottomLeft" state="frozen"/>
      <selection pane="bottomLeft" activeCell="F8" sqref="F8"/>
    </sheetView>
  </sheetViews>
  <sheetFormatPr defaultRowHeight="30" customHeight="1" x14ac:dyDescent="0.3"/>
  <cols>
    <col min="1" max="1" width="2.625" customWidth="1"/>
    <col min="2" max="3" width="25.625" customWidth="1"/>
    <col min="4" max="4" width="2.625" customWidth="1"/>
  </cols>
  <sheetData>
    <row r="1" spans="2:3" ht="65.099999999999994" customHeight="1" x14ac:dyDescent="0.3">
      <c r="B1" s="31" t="s">
        <v>9</v>
      </c>
      <c r="C1" s="31"/>
    </row>
    <row r="2" spans="2:3" ht="20.25" customHeight="1" x14ac:dyDescent="0.3"/>
    <row r="3" spans="2:3" ht="20.25" customHeight="1" x14ac:dyDescent="0.3"/>
    <row r="4" spans="2:3" ht="50.1" customHeight="1" x14ac:dyDescent="0.3">
      <c r="B4" s="4" t="s">
        <v>10</v>
      </c>
      <c r="C4" s="4" t="s">
        <v>11</v>
      </c>
    </row>
    <row r="5" spans="2:3" ht="30" customHeight="1" x14ac:dyDescent="0.3">
      <c r="B5" s="5" t="s">
        <v>26</v>
      </c>
      <c r="C5" s="5" t="s">
        <v>62</v>
      </c>
    </row>
    <row r="6" spans="2:3" ht="30" customHeight="1" x14ac:dyDescent="0.3">
      <c r="B6" s="5" t="s">
        <v>27</v>
      </c>
      <c r="C6" s="5" t="s">
        <v>31</v>
      </c>
    </row>
    <row r="7" spans="2:3" ht="30" customHeight="1" x14ac:dyDescent="0.3">
      <c r="B7" s="5" t="s">
        <v>28</v>
      </c>
      <c r="C7" s="5" t="s">
        <v>32</v>
      </c>
    </row>
    <row r="8" spans="2:3" ht="30" customHeight="1" x14ac:dyDescent="0.3">
      <c r="B8" s="5"/>
      <c r="C8" s="5" t="s">
        <v>29</v>
      </c>
    </row>
    <row r="9" spans="2:3" ht="30" customHeight="1" x14ac:dyDescent="0.3">
      <c r="B9" s="5"/>
      <c r="C9" s="5" t="s">
        <v>30</v>
      </c>
    </row>
    <row r="10" spans="2:3" ht="30.75" customHeight="1" x14ac:dyDescent="0.3">
      <c r="B10" s="5"/>
      <c r="C10" s="5" t="s">
        <v>33</v>
      </c>
    </row>
    <row r="11" spans="2:3" ht="30.75" customHeight="1" x14ac:dyDescent="0.3">
      <c r="B11" s="5"/>
      <c r="C11" s="5" t="s">
        <v>34</v>
      </c>
    </row>
    <row r="12" spans="2:3" ht="30.75" customHeight="1" x14ac:dyDescent="0.3">
      <c r="B12" s="5"/>
      <c r="C12" s="5" t="s">
        <v>38</v>
      </c>
    </row>
    <row r="13" spans="2:3" ht="30.75" customHeight="1" x14ac:dyDescent="0.3">
      <c r="B13" s="5"/>
      <c r="C13" s="5" t="s">
        <v>35</v>
      </c>
    </row>
    <row r="14" spans="2:3" ht="30.75" customHeight="1" x14ac:dyDescent="0.3">
      <c r="B14" s="5"/>
      <c r="C14" s="5" t="s">
        <v>39</v>
      </c>
    </row>
    <row r="15" spans="2:3" ht="30.75" customHeight="1" x14ac:dyDescent="0.3">
      <c r="B15" s="5"/>
      <c r="C15" s="5"/>
    </row>
    <row r="16" spans="2:3" ht="30.75" customHeight="1" x14ac:dyDescent="0.3">
      <c r="B16" s="5"/>
      <c r="C16" s="5"/>
    </row>
    <row r="17" spans="2:3" ht="30.75" customHeight="1" x14ac:dyDescent="0.3">
      <c r="B17" s="5"/>
      <c r="C17" s="5"/>
    </row>
  </sheetData>
  <mergeCells count="1">
    <mergeCell ref="B1:C1"/>
  </mergeCells>
  <dataValidations count="3">
    <dataValidation allowBlank="1" showInputMessage="1" prompt="A planilha de configuração contém uma lista personalizável de categorias de projeto e nomes dos funcionários. Essas listas são usadas como listas suspensas na planilha de controle de projetos. As listas não precisam do mesmo número de itens entre elas " sqref="A1" xr:uid="{00000000-0002-0000-0100-000000000000}"/>
    <dataValidation allowBlank="1" showInputMessage="1" showErrorMessage="1" prompt="Insira os nomes de funcionários nesta coluna que serão usados como opções na lista suspensa Atribuído a na planilha Controlador de projeto" sqref="C4" xr:uid="{00000000-0002-0000-0100-000001000000}"/>
    <dataValidation allowBlank="1" showInputMessage="1" showErrorMessage="1" prompt="Insira as categorias de projeto nesta coluna que serão usadas como opções na lista suspensa Categoria na planilha Controlador de projeto" sqref="B4" xr:uid="{00000000-0002-0000-0100-000002000000}"/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Menu</vt:lpstr>
      <vt:lpstr>Cronograma</vt:lpstr>
      <vt:lpstr>Informações</vt:lpstr>
      <vt:lpstr>Configuração</vt:lpstr>
      <vt:lpstr>CategoryList</vt:lpstr>
      <vt:lpstr>ColumnTitle1</vt:lpstr>
      <vt:lpstr>ColumnTitle2</vt:lpstr>
      <vt:lpstr>EmployeeList</vt:lpstr>
      <vt:lpstr>FlagPercent</vt:lpstr>
      <vt:lpstr>Cronograma!Titulos_de_impressao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 Machado Silva</dc:creator>
  <cp:lastModifiedBy>Gustavo Silva Rodrigues</cp:lastModifiedBy>
  <dcterms:created xsi:type="dcterms:W3CDTF">2016-08-03T05:15:41Z</dcterms:created>
  <dcterms:modified xsi:type="dcterms:W3CDTF">2019-03-15T21:07:18Z</dcterms:modified>
</cp:coreProperties>
</file>