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rstPeriod" sheetId="1" state="visible" r:id="rId2"/>
    <sheet name="SecondPeriod" sheetId="2" state="visible" r:id="rId3"/>
    <sheet name="2013-15" sheetId="3" state="visible" r:id="rId4"/>
    <sheet name="Summ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<sst xmlns="http://schemas.openxmlformats.org/spreadsheetml/2006/main" count="123" uniqueCount="24">
  <si>
    <t xml:space="preserve">L</t>
  </si>
  <si>
    <t xml:space="preserve">F</t>
  </si>
  <si>
    <t xml:space="preserve">tot</t>
  </si>
  <si>
    <t xml:space="preserve">W</t>
  </si>
  <si>
    <t xml:space="preserve">Area (ha) Map</t>
  </si>
  <si>
    <t xml:space="preserve">Area proportion</t>
  </si>
  <si>
    <t xml:space="preserve">PA</t>
  </si>
  <si>
    <t xml:space="preserve">UA</t>
  </si>
  <si>
    <t xml:space="preserve">CI</t>
  </si>
  <si>
    <t xml:space="preserve">Var</t>
  </si>
  <si>
    <t xml:space="preserve">Overall</t>
  </si>
  <si>
    <t xml:space="preserve">Area (ha) REF</t>
  </si>
  <si>
    <t xml:space="preserve">CI area</t>
  </si>
  <si>
    <t xml:space="preserve">SE</t>
  </si>
  <si>
    <t xml:space="preserve">SE area</t>
  </si>
  <si>
    <t xml:space="preserve">2011-2018</t>
  </si>
  <si>
    <t xml:space="preserve">Loss</t>
  </si>
  <si>
    <t xml:space="preserve">Forest</t>
  </si>
  <si>
    <t xml:space="preserve">Area (ha) REF </t>
  </si>
  <si>
    <t xml:space="preserve">ProdAcc</t>
  </si>
  <si>
    <t xml:space="preserve">UserAcc</t>
  </si>
  <si>
    <t xml:space="preserve">Overall Accuracy</t>
  </si>
  <si>
    <t xml:space="preserve">2011-2015 (First Period)</t>
  </si>
  <si>
    <t xml:space="preserve">2016-2018 (Second Period)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</si>
</sst>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_(* #,##0.00_);_(* \(#,##0.00\);_(* \-??_);_(@_)"/>
    <numFmt numFmtId="167" formatCode="0%"/>
    <numFmt numFmtId="168" formatCode="0.000"/>
    <numFmt numFmtId="169" formatCode="General"/>
    <numFmt numFmtId="170" formatCode="0.00000"/>
    <numFmt numFmtId="171" formatCode="0.0000"/>
    <numFmt numFmtId="172" formatCode="0.0%"/>
    <numFmt numFmtId="173" formatCode="0"/>
    <numFmt numFmtId="174" formatCode="0.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B050"/>
      <name val="Calibri"/>
      <family val="2"/>
      <charset val="1"/>
    </font>
    <font>
      <sz val="18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0041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C9211E"/>
        <bgColor rgb="FFBF004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ColWidth="11.60546875" defaultRowHeight="13.8" zeroHeight="false" outlineLevelRow="0" outlineLevelCol="0"/>
  <sheetData>
    <row r="1" customFormat="false" ht="15" hidden="false" customHeight="false" outlineLevel="0" collapsed="false">
      <c r="F1" s="1"/>
    </row>
    <row r="2" customFormat="false" ht="15" hidden="false" customHeight="false" outlineLevel="0" collapsed="false">
      <c r="A2" s="2"/>
      <c r="B2" s="2" t="s">
        <v>0</v>
      </c>
      <c r="C2" s="2" t="s">
        <v>1</v>
      </c>
      <c r="D2" s="3" t="s">
        <v>2</v>
      </c>
      <c r="E2" s="3" t="s">
        <v>3</v>
      </c>
      <c r="F2" s="4" t="s">
        <v>4</v>
      </c>
      <c r="G2" s="3"/>
      <c r="H2" s="3"/>
      <c r="I2" s="3"/>
      <c r="J2" s="3"/>
      <c r="K2" s="3"/>
    </row>
    <row r="3" customFormat="false" ht="13.8" hidden="false" customHeight="false" outlineLevel="0" collapsed="false">
      <c r="A3" s="2" t="s">
        <v>0</v>
      </c>
      <c r="B3" s="5" t="n">
        <v>1062</v>
      </c>
      <c r="C3" s="5" t="n">
        <v>198</v>
      </c>
      <c r="D3" s="3" t="n">
        <f aca="false">+B3+C3</f>
        <v>1260</v>
      </c>
      <c r="E3" s="6" t="n">
        <f aca="false">F3/(F3+F4)</f>
        <v>0.0386351620736934</v>
      </c>
      <c r="F3" s="7" t="n">
        <v>1905.94467384271</v>
      </c>
      <c r="G3" s="3"/>
      <c r="H3" s="3"/>
      <c r="I3" s="3"/>
      <c r="J3" s="3"/>
      <c r="K3" s="3"/>
    </row>
    <row r="4" customFormat="false" ht="13.8" hidden="false" customHeight="false" outlineLevel="0" collapsed="false">
      <c r="A4" s="2" t="s">
        <v>1</v>
      </c>
      <c r="B4" s="5" t="n">
        <v>24</v>
      </c>
      <c r="C4" s="5" t="n">
        <v>3455</v>
      </c>
      <c r="D4" s="3" t="n">
        <f aca="false">+B4+C4</f>
        <v>3479</v>
      </c>
      <c r="E4" s="3" t="n">
        <f aca="false">1-E3</f>
        <v>0.961364837926307</v>
      </c>
      <c r="F4" s="8" t="n">
        <v>47425.9222459149</v>
      </c>
      <c r="G4" s="3"/>
      <c r="H4" s="3"/>
      <c r="I4" s="3"/>
      <c r="J4" s="3"/>
      <c r="K4" s="3"/>
    </row>
    <row r="5" customFormat="false" ht="15" hidden="false" customHeight="false" outlineLevel="0" collapsed="false">
      <c r="A5" s="3"/>
      <c r="B5" s="3"/>
      <c r="C5" s="3"/>
      <c r="D5" s="3"/>
      <c r="E5" s="3"/>
      <c r="F5" s="9" t="n">
        <f aca="false">SUM(F3:F4)</f>
        <v>49331.8669197576</v>
      </c>
      <c r="G5" s="3"/>
      <c r="H5" s="3"/>
      <c r="I5" s="3"/>
      <c r="J5" s="3"/>
      <c r="K5" s="3"/>
    </row>
    <row r="6" customFormat="false" ht="15" hidden="false" customHeight="false" outlineLevel="0" collapsed="false">
      <c r="A6" s="10" t="s">
        <v>5</v>
      </c>
      <c r="B6" s="10"/>
      <c r="C6" s="10"/>
      <c r="D6" s="3"/>
      <c r="E6" s="3"/>
      <c r="F6" s="6"/>
      <c r="G6" s="3"/>
      <c r="H6" s="3" t="s">
        <v>6</v>
      </c>
      <c r="I6" s="3" t="s">
        <v>7</v>
      </c>
      <c r="J6" s="11" t="s">
        <v>8</v>
      </c>
      <c r="K6" s="11" t="s">
        <v>9</v>
      </c>
    </row>
    <row r="7" customFormat="false" ht="15" hidden="false" customHeight="false" outlineLevel="0" collapsed="false">
      <c r="A7" s="2"/>
      <c r="B7" s="2" t="s">
        <v>0</v>
      </c>
      <c r="C7" s="2" t="s">
        <v>1</v>
      </c>
      <c r="D7" s="3" t="s">
        <v>2</v>
      </c>
      <c r="E7" s="3" t="s">
        <v>3</v>
      </c>
      <c r="F7" s="6"/>
      <c r="G7" s="3" t="s">
        <v>0</v>
      </c>
      <c r="H7" s="12" t="n">
        <f aca="false">+B8/B10</f>
        <v>0.830798554532979</v>
      </c>
      <c r="I7" s="12" t="n">
        <f aca="false">+B8/(B8+C8)</f>
        <v>0.842857142857143</v>
      </c>
      <c r="J7" s="13" t="n">
        <f aca="false">1.96*SQRT(K7)</f>
        <v>0.0201033074545358</v>
      </c>
      <c r="K7" s="14" t="n">
        <f aca="false">+I7*(1-I7) / (D3-1)</f>
        <v>0.000105201731208766</v>
      </c>
    </row>
    <row r="8" customFormat="false" ht="15" hidden="false" customHeight="false" outlineLevel="0" collapsed="false">
      <c r="A8" s="2" t="s">
        <v>0</v>
      </c>
      <c r="B8" s="15" t="n">
        <f aca="false">+(B3/D3)*E3</f>
        <v>0.0325639223192559</v>
      </c>
      <c r="C8" s="15" t="n">
        <f aca="false">+(C3/D3)*E3</f>
        <v>0.00607123975443754</v>
      </c>
      <c r="D8" s="3" t="n">
        <f aca="false">D3</f>
        <v>1260</v>
      </c>
      <c r="E8" s="3" t="n">
        <v>0.0386351620736934</v>
      </c>
      <c r="F8" s="6"/>
      <c r="G8" s="3" t="s">
        <v>1</v>
      </c>
      <c r="H8" s="12" t="n">
        <f aca="false">+C9/C10</f>
        <v>0.993681084472342</v>
      </c>
      <c r="I8" s="12" t="n">
        <f aca="false">+C9/(B9+C9)</f>
        <v>0.993101465938488</v>
      </c>
      <c r="J8" s="13" t="n">
        <f aca="false">1.96*SQRT(K8)</f>
        <v>0.00275084740886984</v>
      </c>
      <c r="K8" s="14" t="n">
        <f aca="false">+I8*(1-I8) / (D4-1)</f>
        <v>1.96979421774414E-006</v>
      </c>
    </row>
    <row r="9" customFormat="false" ht="15" hidden="false" customHeight="false" outlineLevel="0" collapsed="false">
      <c r="A9" s="2" t="s">
        <v>1</v>
      </c>
      <c r="B9" s="15" t="n">
        <f aca="false">+(B4/D4)*E4</f>
        <v>0.00663200807997452</v>
      </c>
      <c r="C9" s="15" t="n">
        <f aca="false">+(C4/D4)*E4</f>
        <v>0.954732829846332</v>
      </c>
      <c r="D9" s="3" t="n">
        <f aca="false">D4</f>
        <v>3479</v>
      </c>
      <c r="E9" s="3" t="n">
        <v>0.961364837926307</v>
      </c>
      <c r="F9" s="6"/>
      <c r="G9" s="3"/>
      <c r="H9" s="3"/>
      <c r="I9" s="3"/>
      <c r="J9" s="14"/>
      <c r="K9" s="14"/>
    </row>
    <row r="10" customFormat="false" ht="13.8" hidden="false" customHeight="false" outlineLevel="0" collapsed="false">
      <c r="A10" s="3" t="s">
        <v>2</v>
      </c>
      <c r="B10" s="16" t="n">
        <f aca="false">+B8+B9</f>
        <v>0.0391959303992304</v>
      </c>
      <c r="C10" s="9" t="n">
        <f aca="false">+C8+C9</f>
        <v>0.96080406960077</v>
      </c>
      <c r="D10" s="3"/>
      <c r="E10" s="3"/>
      <c r="F10" s="6"/>
      <c r="G10" s="3" t="s">
        <v>10</v>
      </c>
      <c r="H10" s="17" t="n">
        <f aca="false">+B8+C9</f>
        <v>0.987296752165588</v>
      </c>
      <c r="I10" s="3"/>
      <c r="J10" s="13" t="n">
        <f aca="false">1.96*SQRT(K10)</f>
        <v>0.00275626453320668</v>
      </c>
      <c r="K10" s="14" t="n">
        <f aca="false">+(E3*E3*K7) + (E4*E4*K8)</f>
        <v>1.97755991696508E-006</v>
      </c>
    </row>
    <row r="11" customFormat="false" ht="15" hidden="false" customHeight="false" outlineLevel="0" collapsed="false">
      <c r="A11" s="2" t="s">
        <v>11</v>
      </c>
      <c r="B11" s="18" t="n">
        <f aca="false">+B10*F5</f>
        <v>1933.60842225092</v>
      </c>
      <c r="C11" s="18" t="n">
        <f aca="false">+C10*F5</f>
        <v>47398.2584975067</v>
      </c>
      <c r="D11" s="3"/>
      <c r="E11" s="3"/>
      <c r="F11" s="6"/>
      <c r="G11" s="3"/>
      <c r="H11" s="3"/>
      <c r="I11" s="3"/>
      <c r="J11" s="3"/>
      <c r="K11" s="3"/>
    </row>
    <row r="12" customFormat="false" ht="15" hidden="false" customHeight="false" outlineLevel="0" collapsed="false">
      <c r="A12" s="2" t="s">
        <v>12</v>
      </c>
      <c r="B12" s="18" t="n">
        <f aca="false">1.96*B18</f>
        <v>135.9716751478</v>
      </c>
      <c r="C12" s="18" t="n">
        <f aca="false">1.96*C18</f>
        <v>135.971675147804</v>
      </c>
      <c r="F12" s="1"/>
    </row>
    <row r="13" customFormat="false" ht="15" hidden="false" customHeight="false" outlineLevel="0" collapsed="false">
      <c r="A13" s="2"/>
      <c r="F13" s="1"/>
    </row>
    <row r="14" customFormat="false" ht="15" hidden="false" customHeight="false" outlineLevel="0" collapsed="false">
      <c r="A14" s="2"/>
      <c r="B14" s="2" t="s">
        <v>0</v>
      </c>
      <c r="C14" s="2" t="s">
        <v>1</v>
      </c>
      <c r="D14" s="3"/>
      <c r="E14" s="3"/>
      <c r="F14" s="1"/>
    </row>
    <row r="15" customFormat="false" ht="15" hidden="false" customHeight="false" outlineLevel="0" collapsed="false">
      <c r="A15" s="2" t="s">
        <v>0</v>
      </c>
      <c r="B15" s="19" t="n">
        <f aca="false">+((E8*B8) - (B8^2)) / (D8-1)</f>
        <v>1.57032072871391E-007</v>
      </c>
      <c r="C15" s="19" t="n">
        <f aca="false">+((E8*C8) - (C8^2)) / (D8-1)</f>
        <v>1.57032072871392E-007</v>
      </c>
      <c r="D15" s="3"/>
      <c r="E15" s="3"/>
      <c r="F15" s="1"/>
    </row>
    <row r="16" customFormat="false" ht="15" hidden="false" customHeight="false" outlineLevel="0" collapsed="false">
      <c r="A16" s="2" t="s">
        <v>1</v>
      </c>
      <c r="B16" s="19" t="n">
        <f aca="false">+((E9*B9) - (B9^2)) / (D9-1)</f>
        <v>1.82052784409368E-006</v>
      </c>
      <c r="C16" s="19" t="n">
        <f aca="false">+((E9*C9) - (C9^2)) / (D9-1)</f>
        <v>1.8205278440938E-006</v>
      </c>
      <c r="D16" s="3"/>
      <c r="E16" s="3"/>
      <c r="F16" s="1"/>
    </row>
    <row r="17" customFormat="false" ht="15" hidden="false" customHeight="false" outlineLevel="0" collapsed="false">
      <c r="A17" s="2" t="s">
        <v>13</v>
      </c>
      <c r="B17" s="19" t="n">
        <f aca="false">SQRT(SUM(B15:B16))</f>
        <v>0.00140625741490137</v>
      </c>
      <c r="C17" s="19" t="n">
        <f aca="false">SQRT(SUM(C15:C16))</f>
        <v>0.00140625741490141</v>
      </c>
      <c r="F17" s="1"/>
    </row>
    <row r="18" customFormat="false" ht="15" hidden="false" customHeight="false" outlineLevel="0" collapsed="false">
      <c r="A18" s="2" t="s">
        <v>14</v>
      </c>
      <c r="B18" s="20" t="n">
        <f aca="false">+B17*F5</f>
        <v>69.3733036468365</v>
      </c>
      <c r="C18" s="20" t="n">
        <f aca="false">+C17*F5</f>
        <v>69.3733036468387</v>
      </c>
      <c r="F18" s="1"/>
    </row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</sheetData>
  <mergeCells count="1"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ColWidth="11.60546875" defaultRowHeight="13.8" zeroHeight="false" outlineLevelRow="0" outlineLevelCol="0"/>
  <sheetData>
    <row r="1" customFormat="false" ht="15" hidden="false" customHeight="false" outlineLevel="0" collapsed="false">
      <c r="F1" s="1"/>
    </row>
    <row r="2" customFormat="false" ht="15" hidden="false" customHeight="false" outlineLevel="0" collapsed="false">
      <c r="A2" s="2"/>
      <c r="B2" s="2" t="s">
        <v>0</v>
      </c>
      <c r="C2" s="2" t="s">
        <v>1</v>
      </c>
      <c r="D2" s="3" t="s">
        <v>2</v>
      </c>
      <c r="E2" s="3" t="s">
        <v>3</v>
      </c>
      <c r="F2" s="4" t="s">
        <v>4</v>
      </c>
      <c r="G2" s="3"/>
      <c r="H2" s="3"/>
      <c r="I2" s="3"/>
      <c r="J2" s="3"/>
      <c r="K2" s="3"/>
    </row>
    <row r="3" customFormat="false" ht="13.8" hidden="false" customHeight="false" outlineLevel="0" collapsed="false">
      <c r="A3" s="2" t="s">
        <v>0</v>
      </c>
      <c r="B3" s="5" t="n">
        <v>440</v>
      </c>
      <c r="C3" s="5" t="n">
        <v>146</v>
      </c>
      <c r="D3" s="3" t="n">
        <f aca="false">+B3+C3</f>
        <v>586</v>
      </c>
      <c r="E3" s="6" t="n">
        <f aca="false">F3/(F3+F4)</f>
        <v>0.035792826382274</v>
      </c>
      <c r="F3" s="7" t="n">
        <v>1760.52185403078</v>
      </c>
      <c r="G3" s="3"/>
      <c r="H3" s="3"/>
      <c r="I3" s="3"/>
      <c r="J3" s="3"/>
      <c r="K3" s="3"/>
    </row>
    <row r="4" customFormat="false" ht="13.8" hidden="false" customHeight="false" outlineLevel="0" collapsed="false">
      <c r="A4" s="2" t="s">
        <v>1</v>
      </c>
      <c r="B4" s="5" t="n">
        <v>12</v>
      </c>
      <c r="C4" s="5" t="n">
        <v>2301</v>
      </c>
      <c r="D4" s="3" t="n">
        <f aca="false">+B4+C4</f>
        <v>2313</v>
      </c>
      <c r="E4" s="3" t="n">
        <f aca="false">1-E3</f>
        <v>0.964207173617726</v>
      </c>
      <c r="F4" s="8" t="n">
        <v>47425.9222459149</v>
      </c>
      <c r="G4" s="3"/>
      <c r="H4" s="3"/>
      <c r="I4" s="3"/>
      <c r="J4" s="3"/>
      <c r="K4" s="3"/>
    </row>
    <row r="5" customFormat="false" ht="15" hidden="false" customHeight="false" outlineLevel="0" collapsed="false">
      <c r="A5" s="3"/>
      <c r="B5" s="3"/>
      <c r="C5" s="3"/>
      <c r="D5" s="3"/>
      <c r="E5" s="3"/>
      <c r="F5" s="9" t="n">
        <f aca="false">SUM(F3:F4)</f>
        <v>49186.4440999457</v>
      </c>
      <c r="G5" s="3"/>
      <c r="H5" s="3"/>
      <c r="I5" s="3"/>
      <c r="J5" s="3"/>
      <c r="K5" s="3"/>
    </row>
    <row r="6" customFormat="false" ht="15" hidden="false" customHeight="false" outlineLevel="0" collapsed="false">
      <c r="A6" s="10" t="s">
        <v>5</v>
      </c>
      <c r="B6" s="10"/>
      <c r="C6" s="10"/>
      <c r="D6" s="3"/>
      <c r="E6" s="3"/>
      <c r="F6" s="6"/>
      <c r="G6" s="3"/>
      <c r="H6" s="3" t="s">
        <v>6</v>
      </c>
      <c r="I6" s="3" t="s">
        <v>7</v>
      </c>
      <c r="J6" s="11" t="s">
        <v>8</v>
      </c>
      <c r="K6" s="11" t="s">
        <v>9</v>
      </c>
    </row>
    <row r="7" customFormat="false" ht="15" hidden="false" customHeight="false" outlineLevel="0" collapsed="false">
      <c r="A7" s="2"/>
      <c r="B7" s="2" t="s">
        <v>0</v>
      </c>
      <c r="C7" s="2" t="s">
        <v>1</v>
      </c>
      <c r="D7" s="3" t="s">
        <v>2</v>
      </c>
      <c r="E7" s="3" t="s">
        <v>3</v>
      </c>
      <c r="F7" s="6"/>
      <c r="G7" s="3" t="s">
        <v>0</v>
      </c>
      <c r="H7" s="12" t="n">
        <f aca="false">+B8/B10</f>
        <v>0.843075307331375</v>
      </c>
      <c r="I7" s="12" t="n">
        <f aca="false">+B8/(B8+C8)</f>
        <v>0.750853242320819</v>
      </c>
      <c r="J7" s="13" t="n">
        <f aca="false">1.96*SQRT(K7)</f>
        <v>0.0350496179522223</v>
      </c>
      <c r="K7" s="14" t="n">
        <f aca="false">+I7*(1-I7) / (D3-1)</f>
        <v>0.000319782309089115</v>
      </c>
    </row>
    <row r="8" customFormat="false" ht="15" hidden="false" customHeight="false" outlineLevel="0" collapsed="false">
      <c r="A8" s="2" t="s">
        <v>0</v>
      </c>
      <c r="B8" s="15" t="n">
        <f aca="false">+(B3/D3)*E3</f>
        <v>0.0268751597409566</v>
      </c>
      <c r="C8" s="15" t="n">
        <f aca="false">+(C3/D3)*E3</f>
        <v>0.00891766664131741</v>
      </c>
      <c r="D8" s="3" t="n">
        <f aca="false">D3</f>
        <v>586</v>
      </c>
      <c r="E8" s="3" t="n">
        <v>0.0357928263822739</v>
      </c>
      <c r="F8" s="6"/>
      <c r="G8" s="3" t="s">
        <v>1</v>
      </c>
      <c r="H8" s="12" t="n">
        <f aca="false">+C9/C10</f>
        <v>0.990788699847087</v>
      </c>
      <c r="I8" s="12" t="n">
        <f aca="false">+C9/(B9+C9)</f>
        <v>0.994811932555123</v>
      </c>
      <c r="J8" s="13" t="n">
        <f aca="false">1.96*SQRT(K8)</f>
        <v>0.00292843410498433</v>
      </c>
      <c r="K8" s="14" t="n">
        <f aca="false">+I8*(1-I8) / (D4-1)</f>
        <v>2.23233192087551E-006</v>
      </c>
    </row>
    <row r="9" customFormat="false" ht="15" hidden="false" customHeight="false" outlineLevel="0" collapsed="false">
      <c r="A9" s="2" t="s">
        <v>1</v>
      </c>
      <c r="B9" s="15" t="n">
        <f aca="false">+(B4/D4)*E4</f>
        <v>0.00500237184756278</v>
      </c>
      <c r="C9" s="15" t="n">
        <f aca="false">+(C4/D4)*E4</f>
        <v>0.959204801770163</v>
      </c>
      <c r="D9" s="3" t="n">
        <f aca="false">D4</f>
        <v>2313</v>
      </c>
      <c r="E9" s="3" t="n">
        <v>0.964207173617726</v>
      </c>
      <c r="F9" s="6"/>
      <c r="G9" s="3"/>
      <c r="H9" s="3"/>
      <c r="I9" s="3"/>
      <c r="J9" s="14"/>
      <c r="K9" s="14"/>
    </row>
    <row r="10" customFormat="false" ht="13.8" hidden="false" customHeight="false" outlineLevel="0" collapsed="false">
      <c r="A10" s="3" t="s">
        <v>2</v>
      </c>
      <c r="B10" s="16" t="n">
        <f aca="false">+B8+B9</f>
        <v>0.0318775315885193</v>
      </c>
      <c r="C10" s="9" t="n">
        <f aca="false">+C8+C9</f>
        <v>0.968122468411481</v>
      </c>
      <c r="D10" s="3"/>
      <c r="E10" s="3"/>
      <c r="F10" s="6"/>
      <c r="G10" s="3" t="s">
        <v>10</v>
      </c>
      <c r="H10" s="17" t="n">
        <f aca="false">+B8+C9</f>
        <v>0.98607996151112</v>
      </c>
      <c r="I10" s="3"/>
      <c r="J10" s="13" t="n">
        <f aca="false">1.96*SQRT(K10)</f>
        <v>0.00308976481808914</v>
      </c>
      <c r="K10" s="14" t="n">
        <f aca="false">+(E3*E3*K7) + (E4*E4*K8)</f>
        <v>2.4850704474962E-006</v>
      </c>
    </row>
    <row r="11" customFormat="false" ht="15" hidden="false" customHeight="false" outlineLevel="0" collapsed="false">
      <c r="A11" s="2" t="s">
        <v>11</v>
      </c>
      <c r="B11" s="18" t="n">
        <f aca="false">+B10*F5</f>
        <v>1567.94242552296</v>
      </c>
      <c r="C11" s="18" t="n">
        <f aca="false">+C10*F5</f>
        <v>47618.5016744227</v>
      </c>
      <c r="D11" s="3"/>
      <c r="E11" s="3"/>
      <c r="F11" s="6"/>
      <c r="G11" s="3"/>
      <c r="H11" s="3"/>
      <c r="I11" s="3"/>
      <c r="J11" s="3"/>
      <c r="K11" s="3"/>
    </row>
    <row r="12" customFormat="false" ht="15" hidden="false" customHeight="false" outlineLevel="0" collapsed="false">
      <c r="A12" s="2" t="s">
        <v>12</v>
      </c>
      <c r="B12" s="18" t="n">
        <f aca="false">1.96*B18</f>
        <v>151.97454450692</v>
      </c>
      <c r="C12" s="18" t="n">
        <f aca="false">1.96*C18</f>
        <v>151.974544506921</v>
      </c>
      <c r="F12" s="1"/>
    </row>
    <row r="13" customFormat="false" ht="15" hidden="false" customHeight="false" outlineLevel="0" collapsed="false">
      <c r="A13" s="2"/>
      <c r="F13" s="1"/>
    </row>
    <row r="14" customFormat="false" ht="15" hidden="false" customHeight="false" outlineLevel="0" collapsed="false">
      <c r="A14" s="2"/>
      <c r="B14" s="2" t="s">
        <v>0</v>
      </c>
      <c r="C14" s="2" t="s">
        <v>1</v>
      </c>
      <c r="D14" s="3"/>
      <c r="E14" s="3"/>
      <c r="F14" s="1"/>
    </row>
    <row r="15" customFormat="false" ht="15" hidden="false" customHeight="false" outlineLevel="0" collapsed="false">
      <c r="A15" s="2" t="s">
        <v>0</v>
      </c>
      <c r="B15" s="19" t="n">
        <f aca="false">+((E8*B8) - (B8^2)) / (D8-1)</f>
        <v>4.09681564960689E-007</v>
      </c>
      <c r="C15" s="19" t="n">
        <f aca="false">+((E8*C8) - (C8^2)) / (D8-1)</f>
        <v>4.09681564960691E-007</v>
      </c>
      <c r="D15" s="3"/>
      <c r="E15" s="3"/>
      <c r="F15" s="1"/>
    </row>
    <row r="16" customFormat="false" ht="15" hidden="false" customHeight="false" outlineLevel="0" collapsed="false">
      <c r="A16" s="2" t="s">
        <v>1</v>
      </c>
      <c r="B16" s="19" t="n">
        <f aca="false">+((E9*B9) - (B9^2)) / (D9-1)</f>
        <v>2.07538888253551E-006</v>
      </c>
      <c r="C16" s="19" t="n">
        <f aca="false">+((E9*C9) - (C9^2)) / (D9-1)</f>
        <v>2.07538888253553E-006</v>
      </c>
      <c r="D16" s="3"/>
      <c r="E16" s="3"/>
      <c r="F16" s="1"/>
    </row>
    <row r="17" customFormat="false" ht="15" hidden="false" customHeight="false" outlineLevel="0" collapsed="false">
      <c r="A17" s="2" t="s">
        <v>13</v>
      </c>
      <c r="B17" s="19" t="n">
        <f aca="false">SQRT(SUM(B15:B16))</f>
        <v>0.00157641062147405</v>
      </c>
      <c r="C17" s="19" t="n">
        <f aca="false">SQRT(SUM(C15:C16))</f>
        <v>0.00157641062147406</v>
      </c>
      <c r="F17" s="1"/>
    </row>
    <row r="18" customFormat="false" ht="15" hidden="false" customHeight="false" outlineLevel="0" collapsed="false">
      <c r="A18" s="2" t="s">
        <v>14</v>
      </c>
      <c r="B18" s="20" t="n">
        <f aca="false">+B17*F5</f>
        <v>77.538032911694</v>
      </c>
      <c r="C18" s="20" t="n">
        <f aca="false">+C17*F5</f>
        <v>77.5380329116944</v>
      </c>
      <c r="F18" s="1"/>
    </row>
  </sheetData>
  <mergeCells count="1"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ColWidth="11.625" defaultRowHeight="12.8" zeroHeight="false" outlineLevelRow="0" outlineLevelCol="0"/>
  <sheetData>
    <row r="1" customFormat="false" ht="13.8" hidden="false" customHeight="false" outlineLevel="0" collapsed="false">
      <c r="F1" s="1"/>
    </row>
    <row r="2" customFormat="false" ht="13.8" hidden="false" customHeight="false" outlineLevel="0" collapsed="false">
      <c r="A2" s="2"/>
      <c r="B2" s="2" t="s">
        <v>0</v>
      </c>
      <c r="C2" s="2" t="s">
        <v>1</v>
      </c>
      <c r="D2" s="3" t="s">
        <v>2</v>
      </c>
      <c r="E2" s="3" t="s">
        <v>3</v>
      </c>
      <c r="F2" s="4" t="s">
        <v>4</v>
      </c>
      <c r="G2" s="3"/>
      <c r="H2" s="3"/>
      <c r="I2" s="3"/>
      <c r="J2" s="3"/>
      <c r="K2" s="3"/>
    </row>
    <row r="3" customFormat="false" ht="22.05" hidden="false" customHeight="false" outlineLevel="0" collapsed="false">
      <c r="A3" s="2" t="s">
        <v>0</v>
      </c>
      <c r="B3" s="21" t="n">
        <v>626</v>
      </c>
      <c r="C3" s="21" t="n">
        <v>112</v>
      </c>
      <c r="D3" s="3" t="n">
        <f aca="false">+B3+C3</f>
        <v>738</v>
      </c>
      <c r="E3" s="0" t="n">
        <v>0.0236440961243128</v>
      </c>
      <c r="F3" s="0" t="n">
        <v>1148.49826780929</v>
      </c>
      <c r="G3" s="3"/>
      <c r="H3" s="3"/>
      <c r="I3" s="3"/>
      <c r="J3" s="3"/>
      <c r="K3" s="3"/>
    </row>
    <row r="4" customFormat="false" ht="13.8" hidden="false" customHeight="false" outlineLevel="0" collapsed="false">
      <c r="A4" s="2" t="s">
        <v>1</v>
      </c>
      <c r="B4" s="5" t="n">
        <v>13</v>
      </c>
      <c r="C4" s="5" t="n">
        <v>3455</v>
      </c>
      <c r="D4" s="3" t="n">
        <f aca="false">+B4+C4</f>
        <v>3468</v>
      </c>
      <c r="E4" s="0" t="n">
        <v>0.976355903875687</v>
      </c>
      <c r="F4" s="0" t="n">
        <v>47425.9222459149</v>
      </c>
      <c r="G4" s="3"/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9" t="n">
        <f aca="false">SUM(F3:F4)</f>
        <v>48574.4205137242</v>
      </c>
      <c r="G5" s="3"/>
      <c r="H5" s="3"/>
      <c r="I5" s="3"/>
      <c r="J5" s="3"/>
      <c r="K5" s="3"/>
    </row>
    <row r="6" customFormat="false" ht="13.8" hidden="false" customHeight="false" outlineLevel="0" collapsed="false">
      <c r="A6" s="10" t="s">
        <v>5</v>
      </c>
      <c r="B6" s="10"/>
      <c r="C6" s="10"/>
      <c r="D6" s="3"/>
      <c r="E6" s="3"/>
      <c r="F6" s="6"/>
      <c r="G6" s="3"/>
      <c r="H6" s="3" t="s">
        <v>6</v>
      </c>
      <c r="I6" s="3" t="s">
        <v>7</v>
      </c>
      <c r="J6" s="11" t="s">
        <v>8</v>
      </c>
      <c r="K6" s="11" t="s">
        <v>9</v>
      </c>
    </row>
    <row r="7" customFormat="false" ht="13.8" hidden="false" customHeight="false" outlineLevel="0" collapsed="false">
      <c r="A7" s="2"/>
      <c r="B7" s="2" t="s">
        <v>0</v>
      </c>
      <c r="C7" s="2" t="s">
        <v>1</v>
      </c>
      <c r="D7" s="3" t="s">
        <v>2</v>
      </c>
      <c r="E7" s="3" t="s">
        <v>3</v>
      </c>
      <c r="F7" s="6"/>
      <c r="G7" s="3" t="s">
        <v>0</v>
      </c>
      <c r="H7" s="12" t="n">
        <f aca="false">+B8/B10</f>
        <v>0.845675318840927</v>
      </c>
      <c r="I7" s="12" t="n">
        <f aca="false">+B8/(B8+C8)</f>
        <v>0.848238482384824</v>
      </c>
      <c r="J7" s="13" t="n">
        <f aca="false">1.96*SQRT(K7)</f>
        <v>0.0259037203883383</v>
      </c>
      <c r="K7" s="14" t="n">
        <f aca="false">+I7*(1-I7) / (D3-1)</f>
        <v>0.000174667516127971</v>
      </c>
    </row>
    <row r="8" customFormat="false" ht="13.8" hidden="false" customHeight="false" outlineLevel="0" collapsed="false">
      <c r="A8" s="2" t="s">
        <v>0</v>
      </c>
      <c r="B8" s="15" t="n">
        <f aca="false">+(B3/D3)*E3</f>
        <v>0.020055832213848</v>
      </c>
      <c r="C8" s="15" t="n">
        <f aca="false">+(C3/D3)*E3</f>
        <v>0.00358826391046481</v>
      </c>
      <c r="D8" s="3" t="n">
        <f aca="false">D3</f>
        <v>738</v>
      </c>
      <c r="E8" s="3" t="n">
        <v>0.0357928263822739</v>
      </c>
      <c r="F8" s="6"/>
      <c r="G8" s="3" t="s">
        <v>1</v>
      </c>
      <c r="H8" s="12" t="n">
        <f aca="false">+C9/C10</f>
        <v>0.996324570488319</v>
      </c>
      <c r="I8" s="12" t="n">
        <f aca="false">+C9/(B9+C9)</f>
        <v>0.996251441753172</v>
      </c>
      <c r="J8" s="13" t="n">
        <f aca="false">1.96*SQRT(K8)</f>
        <v>0.00203420990068689</v>
      </c>
      <c r="K8" s="14" t="n">
        <f aca="false">+I8*(1-I8) / (D4-1)</f>
        <v>1.07715793420776E-006</v>
      </c>
    </row>
    <row r="9" customFormat="false" ht="13.8" hidden="false" customHeight="false" outlineLevel="0" collapsed="false">
      <c r="A9" s="2" t="s">
        <v>1</v>
      </c>
      <c r="B9" s="15" t="n">
        <f aca="false">+(B4/D4)*E4</f>
        <v>0.00365992697531255</v>
      </c>
      <c r="C9" s="15" t="n">
        <f aca="false">+(C4/D4)*E4</f>
        <v>0.972695976900374</v>
      </c>
      <c r="D9" s="3" t="n">
        <f aca="false">D4</f>
        <v>3468</v>
      </c>
      <c r="E9" s="3" t="n">
        <v>0.964207173617726</v>
      </c>
      <c r="F9" s="6"/>
      <c r="G9" s="3"/>
      <c r="H9" s="3"/>
      <c r="I9" s="3"/>
      <c r="J9" s="14"/>
      <c r="K9" s="14"/>
    </row>
    <row r="10" customFormat="false" ht="13.8" hidden="false" customHeight="false" outlineLevel="0" collapsed="false">
      <c r="A10" s="3" t="s">
        <v>2</v>
      </c>
      <c r="B10" s="16" t="n">
        <f aca="false">+B8+B9</f>
        <v>0.0237157591891605</v>
      </c>
      <c r="C10" s="9" t="n">
        <f aca="false">+C8+C9</f>
        <v>0.976284240810839</v>
      </c>
      <c r="D10" s="3"/>
      <c r="E10" s="3"/>
      <c r="F10" s="6"/>
      <c r="G10" s="3" t="s">
        <v>10</v>
      </c>
      <c r="H10" s="17" t="n">
        <f aca="false">+B8+C9</f>
        <v>0.992751809114222</v>
      </c>
      <c r="I10" s="3"/>
      <c r="J10" s="13" t="n">
        <f aca="false">1.96*SQRT(K10)</f>
        <v>0.00207840414889545</v>
      </c>
      <c r="K10" s="14" t="n">
        <f aca="false">+(E3*E3*K7) + (E4*E4*K8)</f>
        <v>1.12446996203297E-006</v>
      </c>
    </row>
    <row r="11" customFormat="false" ht="13.8" hidden="false" customHeight="false" outlineLevel="0" collapsed="false">
      <c r="A11" s="2" t="s">
        <v>11</v>
      </c>
      <c r="B11" s="18" t="n">
        <f aca="false">+B10*F5</f>
        <v>1151.9792596565</v>
      </c>
      <c r="C11" s="18" t="n">
        <f aca="false">+C10*F5</f>
        <v>47422.4412540677</v>
      </c>
      <c r="D11" s="3"/>
      <c r="E11" s="3"/>
      <c r="F11" s="6"/>
      <c r="G11" s="3"/>
      <c r="H11" s="3"/>
      <c r="I11" s="3"/>
      <c r="J11" s="3"/>
      <c r="K11" s="3"/>
    </row>
    <row r="12" customFormat="false" ht="13.8" hidden="false" customHeight="false" outlineLevel="0" collapsed="false">
      <c r="A12" s="2" t="s">
        <v>12</v>
      </c>
      <c r="B12" s="18" t="n">
        <f aca="false">1.96*B18</f>
        <v>114.336104680971</v>
      </c>
      <c r="C12" s="18" t="e">
        <f aca="false">1.96*C18</f>
        <v>#VALUE!</v>
      </c>
      <c r="F12" s="1"/>
    </row>
    <row r="13" customFormat="false" ht="13.8" hidden="false" customHeight="false" outlineLevel="0" collapsed="false">
      <c r="A13" s="2"/>
      <c r="F13" s="1"/>
    </row>
    <row r="14" customFormat="false" ht="13.8" hidden="false" customHeight="false" outlineLevel="0" collapsed="false">
      <c r="A14" s="2"/>
      <c r="B14" s="2" t="s">
        <v>0</v>
      </c>
      <c r="C14" s="2" t="s">
        <v>1</v>
      </c>
      <c r="D14" s="3"/>
      <c r="E14" s="3"/>
      <c r="F14" s="1"/>
    </row>
    <row r="15" customFormat="false" ht="13.8" hidden="false" customHeight="false" outlineLevel="0" collapsed="false">
      <c r="A15" s="2" t="s">
        <v>0</v>
      </c>
      <c r="B15" s="19" t="n">
        <f aca="false">+((E8*B8) - (B8^2)) / (D8-1)</f>
        <v>4.28247645308351E-007</v>
      </c>
      <c r="C15" s="22" t="n">
        <f aca="false">+((E8*C8) - (C8^2)) / (D8-1)</f>
        <v>1.56795752062282E-007</v>
      </c>
      <c r="D15" s="3"/>
      <c r="E15" s="3"/>
      <c r="F15" s="1"/>
    </row>
    <row r="16" customFormat="false" ht="13.8" hidden="false" customHeight="false" outlineLevel="0" collapsed="false">
      <c r="A16" s="2" t="s">
        <v>1</v>
      </c>
      <c r="B16" s="19" t="n">
        <f aca="false">+((E9*B9) - (B9^2)) / (D9-1)</f>
        <v>1.01399849410117E-006</v>
      </c>
      <c r="C16" s="22" t="n">
        <f aca="false">+((E9*C9) - (C9^2)) / (D9-1)</f>
        <v>-2.38160507693419E-006</v>
      </c>
      <c r="D16" s="3"/>
      <c r="E16" s="3"/>
      <c r="F16" s="1"/>
    </row>
    <row r="17" customFormat="false" ht="13.8" hidden="false" customHeight="false" outlineLevel="0" collapsed="false">
      <c r="A17" s="2" t="s">
        <v>13</v>
      </c>
      <c r="B17" s="19" t="n">
        <f aca="false">SQRT(SUM(B15:B16))</f>
        <v>0.00120093552674968</v>
      </c>
      <c r="C17" s="19" t="e">
        <f aca="false">SQRT(SUM(C15:C16))</f>
        <v>#VALUE!</v>
      </c>
      <c r="F17" s="1"/>
    </row>
    <row r="18" customFormat="false" ht="13.8" hidden="false" customHeight="false" outlineLevel="0" collapsed="false">
      <c r="A18" s="2" t="s">
        <v>14</v>
      </c>
      <c r="B18" s="20" t="n">
        <f aca="false">+B17*F5</f>
        <v>58.3347472862097</v>
      </c>
      <c r="C18" s="20" t="e">
        <f aca="false">+C17*F5</f>
        <v>#VALUE!</v>
      </c>
      <c r="F18" s="1"/>
    </row>
    <row r="19" customFormat="false" ht="13.8" hidden="false" customHeight="false" outlineLevel="0" collapsed="false"/>
  </sheetData>
  <mergeCells count="1"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14.43"/>
    <col collapsed="false" customWidth="true" hidden="false" outlineLevel="0" max="6" min="6" style="23" width="15.14"/>
    <col collapsed="false" customWidth="true" hidden="false" outlineLevel="0" max="7" min="7" style="23" width="14.43"/>
    <col collapsed="false" customWidth="true" hidden="false" outlineLevel="0" max="8" min="8" style="23" width="11.52"/>
    <col collapsed="false" customWidth="true" hidden="false" outlineLevel="0" max="10" min="9" style="24" width="11.52"/>
  </cols>
  <sheetData>
    <row r="1" customFormat="false" ht="13.8" hidden="false" customHeight="false" outlineLevel="0" collapsed="false">
      <c r="A1" s="25" t="s">
        <v>15</v>
      </c>
      <c r="B1" s="25"/>
      <c r="C1" s="25"/>
      <c r="D1" s="25"/>
      <c r="E1" s="25"/>
      <c r="F1" s="25"/>
    </row>
    <row r="2" customFormat="false" ht="13.8" hidden="false" customHeight="false" outlineLevel="0" collapsed="false">
      <c r="B2" s="3" t="s">
        <v>16</v>
      </c>
      <c r="C2" s="2" t="s">
        <v>17</v>
      </c>
      <c r="F2" s="26" t="s">
        <v>4</v>
      </c>
      <c r="G2" s="23" t="s">
        <v>18</v>
      </c>
      <c r="H2" s="26" t="s">
        <v>12</v>
      </c>
      <c r="I2" s="24" t="s">
        <v>19</v>
      </c>
      <c r="J2" s="24" t="s">
        <v>20</v>
      </c>
    </row>
    <row r="3" customFormat="false" ht="13.8" hidden="false" customHeight="false" outlineLevel="0" collapsed="false">
      <c r="A3" s="0" t="s">
        <v>16</v>
      </c>
      <c r="B3" s="27"/>
      <c r="C3" s="27"/>
    </row>
    <row r="4" customFormat="false" ht="13.8" hidden="false" customHeight="false" outlineLevel="0" collapsed="false">
      <c r="A4" s="28" t="s">
        <v>17</v>
      </c>
      <c r="B4" s="27"/>
      <c r="C4" s="27"/>
    </row>
    <row r="6" customFormat="false" ht="13.8" hidden="false" customHeight="false" outlineLevel="0" collapsed="false">
      <c r="A6" s="0" t="s">
        <v>21</v>
      </c>
      <c r="B6" s="24"/>
    </row>
    <row r="8" customFormat="false" ht="13.8" hidden="false" customHeight="false" outlineLevel="0" collapsed="false">
      <c r="A8" s="25" t="s">
        <v>22</v>
      </c>
      <c r="B8" s="25"/>
      <c r="C8" s="25"/>
      <c r="D8" s="25"/>
      <c r="E8" s="25"/>
      <c r="F8" s="25"/>
    </row>
    <row r="9" customFormat="false" ht="13.8" hidden="false" customHeight="false" outlineLevel="0" collapsed="false">
      <c r="B9" s="3" t="s">
        <v>16</v>
      </c>
      <c r="C9" s="2" t="s">
        <v>17</v>
      </c>
      <c r="F9" s="26" t="s">
        <v>4</v>
      </c>
      <c r="G9" s="23" t="s">
        <v>18</v>
      </c>
      <c r="H9" s="26" t="s">
        <v>12</v>
      </c>
      <c r="I9" s="24" t="s">
        <v>19</v>
      </c>
      <c r="J9" s="24" t="s">
        <v>20</v>
      </c>
    </row>
    <row r="10" customFormat="false" ht="13.8" hidden="false" customHeight="false" outlineLevel="0" collapsed="false">
      <c r="A10" s="0" t="s">
        <v>16</v>
      </c>
      <c r="B10" s="5"/>
      <c r="C10" s="5"/>
      <c r="D10" s="3"/>
      <c r="F10" s="29"/>
    </row>
    <row r="11" customFormat="false" ht="13.8" hidden="false" customHeight="false" outlineLevel="0" collapsed="false">
      <c r="A11" s="28" t="s">
        <v>17</v>
      </c>
      <c r="B11" s="5"/>
      <c r="C11" s="5"/>
      <c r="D11" s="3"/>
    </row>
    <row r="13" customFormat="false" ht="13.8" hidden="false" customHeight="false" outlineLevel="0" collapsed="false">
      <c r="A13" s="0" t="s">
        <v>21</v>
      </c>
      <c r="B13" s="24"/>
    </row>
    <row r="15" customFormat="false" ht="13.8" hidden="false" customHeight="false" outlineLevel="0" collapsed="false">
      <c r="A15" s="25" t="s">
        <v>23</v>
      </c>
      <c r="B15" s="25"/>
      <c r="C15" s="25"/>
      <c r="D15" s="25"/>
      <c r="E15" s="25"/>
      <c r="F15" s="25"/>
    </row>
    <row r="16" customFormat="false" ht="13.8" hidden="false" customHeight="false" outlineLevel="0" collapsed="false">
      <c r="B16" s="3" t="s">
        <v>16</v>
      </c>
      <c r="C16" s="2" t="s">
        <v>17</v>
      </c>
      <c r="F16" s="26" t="s">
        <v>4</v>
      </c>
      <c r="G16" s="23" t="s">
        <v>18</v>
      </c>
      <c r="H16" s="26" t="s">
        <v>12</v>
      </c>
      <c r="I16" s="24" t="s">
        <v>19</v>
      </c>
      <c r="J16" s="24" t="s">
        <v>20</v>
      </c>
    </row>
    <row r="17" customFormat="false" ht="13.8" hidden="false" customHeight="false" outlineLevel="0" collapsed="false">
      <c r="A17" s="0" t="s">
        <v>16</v>
      </c>
      <c r="B17" s="5"/>
      <c r="C17" s="5"/>
      <c r="D17" s="3"/>
      <c r="F17" s="29"/>
    </row>
    <row r="18" customFormat="false" ht="13.8" hidden="false" customHeight="false" outlineLevel="0" collapsed="false">
      <c r="A18" s="28" t="s">
        <v>17</v>
      </c>
      <c r="B18" s="5"/>
      <c r="C18" s="5"/>
      <c r="D18" s="3"/>
    </row>
    <row r="20" customFormat="false" ht="13.8" hidden="false" customHeight="false" outlineLevel="0" collapsed="false">
      <c r="A20" s="0" t="s">
        <v>21</v>
      </c>
      <c r="B20" s="24"/>
    </row>
  </sheetData>
  <mergeCells count="3">
    <mergeCell ref="A1:F1"/>
    <mergeCell ref="A8:F8"/>
    <mergeCell ref="A15:F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1070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2020-07-23T07:00:40Z</dcterms:created>
  <dc:creator>Valerio</dc:creator>
  <dc:description/>
  <dc:language>en-US</dc:language>
  <cp:lastModifiedBy/>
  <dcterms:modified xsi:type="dcterms:W3CDTF">2020-12-01T15:17:46Z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