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lora\hardware\"/>
    </mc:Choice>
  </mc:AlternateContent>
  <xr:revisionPtr revIDLastSave="0" documentId="13_ncr:1_{3F2178D9-2B5E-4543-8004-BEDAF788808F}" xr6:coauthVersionLast="47" xr6:coauthVersionMax="47" xr10:uidLastSave="{00000000-0000-0000-0000-000000000000}"/>
  <bookViews>
    <workbookView xWindow="-108" yWindow="-108" windowWidth="41496" windowHeight="16896" activeTab="1" xr2:uid="{CDF7A0A5-12B1-43F1-AFDE-54CA91221B4B}"/>
  </bookViews>
  <sheets>
    <sheet name="Data package" sheetId="1" r:id="rId1"/>
    <sheet name="Decoding" sheetId="5" r:id="rId2"/>
    <sheet name="BatteryPairing" sheetId="4" r:id="rId3"/>
    <sheet name="BatteryVotage" sheetId="2" r:id="rId4"/>
    <sheet name="old_Decod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4" l="1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N5" i="4"/>
  <c r="O5" i="4"/>
  <c r="P5" i="4"/>
  <c r="Q5" i="4"/>
  <c r="R5" i="4"/>
  <c r="M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D6" i="4"/>
  <c r="D7" i="4"/>
  <c r="D8" i="4"/>
  <c r="D9" i="4"/>
  <c r="D10" i="4"/>
  <c r="D11" i="4"/>
  <c r="D12" i="4"/>
  <c r="D13" i="4"/>
  <c r="D5" i="4"/>
  <c r="B48" i="1"/>
  <c r="B33" i="1"/>
  <c r="B26" i="1"/>
  <c r="B27" i="1" s="1"/>
  <c r="B12" i="1"/>
  <c r="D64" i="1"/>
  <c r="D63" i="1"/>
  <c r="B63" i="1"/>
  <c r="B64" i="1"/>
  <c r="N11" i="3"/>
  <c r="B55" i="1"/>
  <c r="B2" i="1"/>
  <c r="B8" i="1" s="1"/>
  <c r="B18" i="1"/>
  <c r="D61" i="1"/>
  <c r="D62" i="1"/>
  <c r="D60" i="1"/>
  <c r="B61" i="1"/>
  <c r="B62" i="1"/>
  <c r="B60" i="1"/>
  <c r="B13" i="1" l="1"/>
  <c r="B19" i="1" s="1"/>
  <c r="B28" i="1" l="1"/>
  <c r="B34" i="1" s="1"/>
  <c r="B39" i="1" s="1"/>
  <c r="D46" i="1" s="1"/>
  <c r="D47" i="1" s="1"/>
  <c r="D48" i="1" l="1"/>
  <c r="B57" i="1"/>
  <c r="D57" i="1" s="1"/>
  <c r="E60" i="1"/>
  <c r="F60" i="1" s="1"/>
  <c r="G60" i="1" s="1"/>
  <c r="E61" i="1" l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</calcChain>
</file>

<file path=xl/sharedStrings.xml><?xml version="1.0" encoding="utf-8"?>
<sst xmlns="http://schemas.openxmlformats.org/spreadsheetml/2006/main" count="85" uniqueCount="61">
  <si>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</si>
  <si>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</si>
  <si>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</si>
  <si>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</si>
  <si>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</si>
  <si>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</si>
  <si>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</si>
  <si>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</si>
  <si>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</si>
  <si>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</si>
  <si>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</si>
  <si>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</si>
  <si>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</si>
  <si>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</si>
  <si>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</si>
  <si>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</si>
  <si>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</si>
  <si>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</si>
  <si>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</si>
  <si>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</si>
  <si>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</si>
  <si>
    <t>First 2 bytes</t>
  </si>
  <si>
    <t>counter</t>
  </si>
  <si>
    <t>Hour of day</t>
  </si>
  <si>
    <t>Example</t>
  </si>
  <si>
    <t>HEX</t>
  </si>
  <si>
    <t>=</t>
  </si>
  <si>
    <t>8C</t>
  </si>
  <si>
    <t>DEC</t>
  </si>
  <si>
    <t>Corr [%]</t>
  </si>
  <si>
    <t>BatteryIndex</t>
  </si>
  <si>
    <t>Status bits</t>
  </si>
  <si>
    <t>Messages</t>
  </si>
  <si>
    <t>0 = no error</t>
  </si>
  <si>
    <t xml:space="preserve">1 = </t>
  </si>
  <si>
    <t xml:space="preserve">2 = </t>
  </si>
  <si>
    <t xml:space="preserve">3 = </t>
  </si>
  <si>
    <t xml:space="preserve">4 = </t>
  </si>
  <si>
    <t xml:space="preserve">5 = </t>
  </si>
  <si>
    <t xml:space="preserve">6 = </t>
  </si>
  <si>
    <t xml:space="preserve">7 = </t>
  </si>
  <si>
    <t>min. Temp [°C]</t>
  </si>
  <si>
    <t>max. Temp [°C]</t>
  </si>
  <si>
    <t>dT [°C]</t>
  </si>
  <si>
    <t>increments [°C]</t>
  </si>
  <si>
    <t>Temperatur</t>
  </si>
  <si>
    <t>Battery level</t>
  </si>
  <si>
    <t>Humidity</t>
  </si>
  <si>
    <t>Spare bits</t>
  </si>
  <si>
    <t>remaining bytes</t>
  </si>
  <si>
    <t>Voltage difference</t>
  </si>
  <si>
    <t>Resistor [Ohm]</t>
  </si>
  <si>
    <t>Current [A]</t>
  </si>
  <si>
    <t>max Current [A]</t>
  </si>
  <si>
    <t>Power [W!</t>
  </si>
  <si>
    <t>Status</t>
  </si>
  <si>
    <t>1 byte</t>
  </si>
  <si>
    <t>2 byte</t>
  </si>
  <si>
    <t>3 byte</t>
  </si>
  <si>
    <t>4 byte</t>
  </si>
  <si>
    <t>Spare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</si>
</sst>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6" borderId="0" xfId="2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5" borderId="0" xfId="1" applyAlignment="1">
      <alignment horizontal="center" vertical="center"/>
    </xf>
    <xf numFmtId="164" fontId="0" fillId="3" borderId="0" xfId="0" applyNumberFormat="1" applyFill="1"/>
    <xf numFmtId="0" fontId="0" fillId="0" borderId="1" xfId="0" applyBorder="1" applyAlignment="1">
      <alignment horizontal="center" vertical="center" textRotation="90"/>
    </xf>
    <xf numFmtId="0" fontId="1" fillId="5" borderId="1" xfId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Gut" xfId="1" builtinId="26"/>
    <cellStyle name="Neutral" xfId="2" builtinId="28"/>
    <cellStyle name="Standard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BatteryVotage!$B$2:$B$6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BatteryVotage!$B$6:$B$13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116681</xdr:colOff>
      <xdr:row>0</xdr:row>
      <xdr:rowOff>157162</xdr:rowOff>
    </xdr:from>
    <xdr:to>
      <xdr:col>8</xdr:col>
      <xdr:colOff>116681</xdr:colOff>
      <xdr:row>25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G66"/>
  <sheetViews>
    <sheetView workbookViewId="0">
      <selection activeCell="C37" sqref="C37"/>
    </sheetView>
  </sheetViews>
  <sheetFormatPr baseColWidth="10" defaultRowHeight="14.4" x14ac:dyDescent="0.3"/>
  <cols>
    <col min="1" max="1" width="19.6640625" bestFit="1" customWidth="1"/>
    <col min="3" max="3" width="19.21875" bestFit="1" customWidth="1"/>
  </cols>
  <sheetData>
    <row r="1" spans="1:4" x14ac:dyDescent="0.3">
      <c r="A1" t="s">
        <v>13</v>
      </c>
      <c r="B1">
        <v>51</v>
      </c>
    </row>
    <row r="2" spans="1:4" x14ac:dyDescent="0.3">
      <c r="A2" t="s">
        <v>14</v>
      </c>
      <c r="B2" s="4">
        <f>B1*8</f>
        <v>408</v>
      </c>
    </row>
    <row r="5" spans="1:4" x14ac:dyDescent="0.3">
      <c r="A5" t="s">
        <v>10</v>
      </c>
    </row>
    <row r="6" spans="1:4" x14ac:dyDescent="0.3">
      <c r="A6" t="s">
        <v>11</v>
      </c>
      <c r="B6">
        <v>8</v>
      </c>
    </row>
    <row r="7" spans="1:4" x14ac:dyDescent="0.3">
      <c r="A7" t="s">
        <v>1</v>
      </c>
      <c r="B7">
        <v>255</v>
      </c>
    </row>
    <row r="8" spans="1:4" x14ac:dyDescent="0.3">
      <c r="A8" t="s">
        <v>15</v>
      </c>
      <c r="B8" s="4">
        <f>B2-B6</f>
        <v>400</v>
      </c>
    </row>
    <row r="11" spans="1:4" x14ac:dyDescent="0.3">
      <c r="A11" t="s">
        <v>31</v>
      </c>
      <c r="B11">
        <v>3</v>
      </c>
      <c r="D11" t="s">
        <v>33</v>
      </c>
    </row>
    <row r="12" spans="1:4" x14ac:dyDescent="0.3">
      <c r="A12" t="s">
        <v>32</v>
      </c>
      <c r="B12">
        <f>2^B11</f>
        <v>8</v>
      </c>
      <c r="D12" t="s">
        <v>34</v>
      </c>
    </row>
    <row r="13" spans="1:4" x14ac:dyDescent="0.3">
      <c r="A13" t="s">
        <v>15</v>
      </c>
      <c r="B13" s="4">
        <f>B8-B11</f>
        <v>397</v>
      </c>
      <c r="D13" t="s">
        <v>35</v>
      </c>
    </row>
    <row r="14" spans="1:4" x14ac:dyDescent="0.3">
      <c r="D14" t="s">
        <v>36</v>
      </c>
    </row>
    <row r="15" spans="1:4" x14ac:dyDescent="0.3">
      <c r="D15" t="s">
        <v>37</v>
      </c>
    </row>
    <row r="16" spans="1:4" x14ac:dyDescent="0.3">
      <c r="A16" t="s">
        <v>46</v>
      </c>
      <c r="D16" t="s">
        <v>38</v>
      </c>
    </row>
    <row r="17" spans="1:4" x14ac:dyDescent="0.3">
      <c r="A17" t="s">
        <v>11</v>
      </c>
      <c r="B17">
        <v>5</v>
      </c>
      <c r="D17" t="s">
        <v>39</v>
      </c>
    </row>
    <row r="18" spans="1:4" x14ac:dyDescent="0.3">
      <c r="A18" t="s">
        <v>12</v>
      </c>
      <c r="B18" s="2">
        <f>100/(2^B17-1)</f>
        <v>3.225806451612903</v>
      </c>
      <c r="D18" t="s">
        <v>40</v>
      </c>
    </row>
    <row r="19" spans="1:4" x14ac:dyDescent="0.3">
      <c r="A19" t="s">
        <v>18</v>
      </c>
      <c r="B19" s="4">
        <f>B13-B17</f>
        <v>392</v>
      </c>
    </row>
    <row r="22" spans="1:4" x14ac:dyDescent="0.3">
      <c r="A22" t="s">
        <v>45</v>
      </c>
    </row>
    <row r="23" spans="1:4" x14ac:dyDescent="0.3">
      <c r="A23" t="s">
        <v>11</v>
      </c>
      <c r="B23">
        <v>5</v>
      </c>
    </row>
    <row r="24" spans="1:4" x14ac:dyDescent="0.3">
      <c r="A24" t="s">
        <v>41</v>
      </c>
      <c r="B24">
        <v>-20</v>
      </c>
    </row>
    <row r="25" spans="1:4" x14ac:dyDescent="0.3">
      <c r="A25" t="s">
        <v>42</v>
      </c>
      <c r="B25">
        <v>50</v>
      </c>
    </row>
    <row r="26" spans="1:4" x14ac:dyDescent="0.3">
      <c r="A26" t="s">
        <v>43</v>
      </c>
      <c r="B26">
        <f>B25-B24</f>
        <v>70</v>
      </c>
    </row>
    <row r="27" spans="1:4" x14ac:dyDescent="0.3">
      <c r="A27" t="s">
        <v>44</v>
      </c>
      <c r="B27" s="2">
        <f>B26/(2^B23-1)</f>
        <v>2.2580645161290325</v>
      </c>
      <c r="D27" s="2"/>
    </row>
    <row r="28" spans="1:4" x14ac:dyDescent="0.3">
      <c r="A28" t="s">
        <v>18</v>
      </c>
      <c r="B28" s="4">
        <f>B19-B23</f>
        <v>387</v>
      </c>
    </row>
    <row r="31" spans="1:4" x14ac:dyDescent="0.3">
      <c r="A31" t="s">
        <v>47</v>
      </c>
    </row>
    <row r="32" spans="1:4" x14ac:dyDescent="0.3">
      <c r="A32" t="s">
        <v>11</v>
      </c>
      <c r="B32">
        <v>3</v>
      </c>
    </row>
    <row r="33" spans="1:6" x14ac:dyDescent="0.3">
      <c r="A33" t="s">
        <v>12</v>
      </c>
      <c r="B33" s="2">
        <f>100/(2^B32-1)</f>
        <v>14.285714285714286</v>
      </c>
    </row>
    <row r="34" spans="1:6" x14ac:dyDescent="0.3">
      <c r="A34" t="s">
        <v>18</v>
      </c>
      <c r="B34" s="4">
        <f>B28-B32</f>
        <v>384</v>
      </c>
    </row>
    <row r="37" spans="1:6" x14ac:dyDescent="0.3">
      <c r="A37" t="s">
        <v>48</v>
      </c>
    </row>
    <row r="38" spans="1:6" x14ac:dyDescent="0.3">
      <c r="A38" t="s">
        <v>11</v>
      </c>
      <c r="B38">
        <v>3</v>
      </c>
    </row>
    <row r="39" spans="1:6" x14ac:dyDescent="0.3">
      <c r="A39" t="s">
        <v>18</v>
      </c>
      <c r="B39" s="4">
        <f>B34-B38</f>
        <v>381</v>
      </c>
    </row>
    <row r="43" spans="1:6" x14ac:dyDescent="0.3">
      <c r="A43" s="13" t="s">
        <v>4</v>
      </c>
      <c r="B43" s="13"/>
      <c r="C43" s="13"/>
      <c r="D43" s="13"/>
      <c r="E43" s="13"/>
      <c r="F43" s="13"/>
    </row>
    <row r="45" spans="1:6" x14ac:dyDescent="0.3">
      <c r="B45" t="s">
        <v>0</v>
      </c>
    </row>
    <row r="46" spans="1:6" x14ac:dyDescent="0.3">
      <c r="A46" t="s">
        <v>1</v>
      </c>
      <c r="B46">
        <v>1440</v>
      </c>
      <c r="C46" t="s">
        <v>3</v>
      </c>
      <c r="D46" s="3">
        <f>B39/B47</f>
        <v>34.636363636363633</v>
      </c>
    </row>
    <row r="47" spans="1:6" x14ac:dyDescent="0.3">
      <c r="A47" t="s">
        <v>2</v>
      </c>
      <c r="B47">
        <v>11</v>
      </c>
      <c r="C47" t="s">
        <v>19</v>
      </c>
      <c r="D47" s="22">
        <f>ROUNDDOWN(D46,0)</f>
        <v>34</v>
      </c>
    </row>
    <row r="48" spans="1:6" x14ac:dyDescent="0.3">
      <c r="B48">
        <f>2^B47</f>
        <v>2048</v>
      </c>
      <c r="C48" t="s">
        <v>18</v>
      </c>
      <c r="D48">
        <f>B39-D47*B47</f>
        <v>7</v>
      </c>
    </row>
    <row r="51" spans="1:7" x14ac:dyDescent="0.3">
      <c r="A51" s="13" t="s">
        <v>8</v>
      </c>
      <c r="B51" s="13"/>
      <c r="C51" s="13"/>
      <c r="D51" s="13"/>
      <c r="E51" s="13"/>
      <c r="F51" s="13"/>
    </row>
    <row r="52" spans="1:7" x14ac:dyDescent="0.3">
      <c r="A52" s="1"/>
      <c r="B52" s="1"/>
      <c r="C52" s="1"/>
      <c r="D52" s="1"/>
      <c r="E52" s="1"/>
      <c r="F52" s="1"/>
    </row>
    <row r="53" spans="1:7" x14ac:dyDescent="0.3">
      <c r="A53" s="1" t="s">
        <v>16</v>
      </c>
      <c r="B53" s="1"/>
      <c r="C53" s="1"/>
      <c r="D53" s="1"/>
      <c r="E53" s="1"/>
      <c r="F53" s="1"/>
    </row>
    <row r="54" spans="1:7" x14ac:dyDescent="0.3">
      <c r="A54" s="1" t="s">
        <v>11</v>
      </c>
      <c r="B54" s="1">
        <v>5</v>
      </c>
      <c r="C54" s="1"/>
      <c r="D54" s="1"/>
      <c r="E54" s="1"/>
      <c r="F54" s="1"/>
    </row>
    <row r="55" spans="1:7" x14ac:dyDescent="0.3">
      <c r="A55" s="1" t="s">
        <v>17</v>
      </c>
      <c r="B55" s="1">
        <f>2^B54</f>
        <v>32</v>
      </c>
      <c r="C55" s="1"/>
      <c r="D55" s="1"/>
      <c r="E55" s="1"/>
      <c r="F55" s="1"/>
    </row>
    <row r="56" spans="1:7" x14ac:dyDescent="0.3">
      <c r="A56" s="1"/>
      <c r="B56" s="1"/>
      <c r="C56" s="1"/>
      <c r="D56" s="1"/>
      <c r="E56" s="1"/>
      <c r="F56" s="1"/>
    </row>
    <row r="57" spans="1:7" x14ac:dyDescent="0.3">
      <c r="A57" s="1" t="s">
        <v>18</v>
      </c>
      <c r="B57" s="6">
        <f>B39-B54</f>
        <v>376</v>
      </c>
      <c r="C57" s="1" t="s">
        <v>49</v>
      </c>
      <c r="D57" s="1">
        <f>B57/8</f>
        <v>47</v>
      </c>
      <c r="E57" s="1"/>
      <c r="F57" s="1"/>
    </row>
    <row r="58" spans="1:7" x14ac:dyDescent="0.3">
      <c r="A58" s="1"/>
      <c r="B58" s="1"/>
      <c r="D58" s="1"/>
      <c r="F58" s="1"/>
    </row>
    <row r="59" spans="1:7" x14ac:dyDescent="0.3">
      <c r="A59" t="s">
        <v>9</v>
      </c>
      <c r="B59" t="s">
        <v>7</v>
      </c>
      <c r="C59" t="s">
        <v>5</v>
      </c>
      <c r="D59" t="s">
        <v>6</v>
      </c>
      <c r="E59" t="s">
        <v>3</v>
      </c>
      <c r="F59" t="s">
        <v>19</v>
      </c>
      <c r="G59" t="s">
        <v>18</v>
      </c>
    </row>
    <row r="60" spans="1:7" x14ac:dyDescent="0.3">
      <c r="A60">
        <v>1</v>
      </c>
      <c r="B60">
        <f>A60*60</f>
        <v>60</v>
      </c>
      <c r="C60">
        <v>6</v>
      </c>
      <c r="D60">
        <f>2^C60</f>
        <v>64</v>
      </c>
      <c r="E60" s="3">
        <f>$B$57/C60</f>
        <v>62.666666666666664</v>
      </c>
      <c r="F60" s="5">
        <f>ROUNDDOWN(E60,0)</f>
        <v>62</v>
      </c>
      <c r="G60">
        <f t="shared" ref="G60:G62" si="0">$B$57-F60*C60</f>
        <v>4</v>
      </c>
    </row>
    <row r="61" spans="1:7" x14ac:dyDescent="0.3">
      <c r="A61">
        <v>2</v>
      </c>
      <c r="B61">
        <f t="shared" ref="B61:B64" si="1">A61*60</f>
        <v>120</v>
      </c>
      <c r="C61">
        <v>7</v>
      </c>
      <c r="D61">
        <f t="shared" ref="D61:D64" si="2">2^C61</f>
        <v>128</v>
      </c>
      <c r="E61" s="3">
        <f>$B$57/C61</f>
        <v>53.714285714285715</v>
      </c>
      <c r="F61" s="5">
        <f t="shared" ref="F61:F64" si="3">ROUNDDOWN(E61,0)</f>
        <v>53</v>
      </c>
      <c r="G61">
        <f t="shared" si="0"/>
        <v>5</v>
      </c>
    </row>
    <row r="62" spans="1:7" x14ac:dyDescent="0.3">
      <c r="A62">
        <v>4</v>
      </c>
      <c r="B62">
        <f t="shared" si="1"/>
        <v>240</v>
      </c>
      <c r="C62">
        <v>8</v>
      </c>
      <c r="D62">
        <f t="shared" si="2"/>
        <v>256</v>
      </c>
      <c r="E62" s="3">
        <f>$B$57/C62</f>
        <v>47</v>
      </c>
      <c r="F62" s="5">
        <f t="shared" si="3"/>
        <v>47</v>
      </c>
      <c r="G62">
        <f t="shared" si="0"/>
        <v>0</v>
      </c>
    </row>
    <row r="63" spans="1:7" x14ac:dyDescent="0.3">
      <c r="A63">
        <v>8</v>
      </c>
      <c r="B63">
        <f t="shared" si="1"/>
        <v>480</v>
      </c>
      <c r="C63">
        <v>9</v>
      </c>
      <c r="D63">
        <f t="shared" si="2"/>
        <v>512</v>
      </c>
      <c r="E63" s="3">
        <f>$B$57/C63</f>
        <v>41.777777777777779</v>
      </c>
      <c r="F63" s="5">
        <f t="shared" si="3"/>
        <v>41</v>
      </c>
      <c r="G63">
        <f>$B$57-F63*C63</f>
        <v>7</v>
      </c>
    </row>
    <row r="64" spans="1:7" x14ac:dyDescent="0.3">
      <c r="A64">
        <v>17</v>
      </c>
      <c r="B64">
        <f t="shared" si="1"/>
        <v>1020</v>
      </c>
      <c r="C64">
        <v>10</v>
      </c>
      <c r="D64">
        <f t="shared" si="2"/>
        <v>1024</v>
      </c>
      <c r="E64" s="3">
        <f>$B$57/C64</f>
        <v>37.6</v>
      </c>
      <c r="F64" s="5">
        <f t="shared" si="3"/>
        <v>37</v>
      </c>
      <c r="G64">
        <f>$B$57-F64*C64</f>
        <v>6</v>
      </c>
    </row>
    <row r="65" spans="5:5" x14ac:dyDescent="0.3">
      <c r="E65" s="3"/>
    </row>
    <row r="66" spans="5:5" x14ac:dyDescent="0.3">
      <c r="E66" s="3"/>
    </row>
  </sheetData>
  <mergeCells count="2">
    <mergeCell ref="A43:F43"/>
    <mergeCell ref="A51:F51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97E-F5BB-40E1-97DB-5D341DB313BD}">
  <dimension ref="A1:AF11"/>
  <sheetViews>
    <sheetView tabSelected="1" workbookViewId="0">
      <selection activeCell="J15" sqref="J15"/>
    </sheetView>
  </sheetViews>
  <sheetFormatPr baseColWidth="10" defaultRowHeight="14.4" x14ac:dyDescent="0.3"/>
  <cols>
    <col min="1" max="32" width="4.21875" customWidth="1"/>
  </cols>
  <sheetData>
    <row r="1" spans="1:32" x14ac:dyDescent="0.3">
      <c r="A1" s="25" t="s">
        <v>56</v>
      </c>
      <c r="B1" s="26"/>
      <c r="C1" s="26"/>
      <c r="D1" s="26"/>
      <c r="E1" s="26"/>
      <c r="F1" s="26"/>
      <c r="G1" s="26"/>
      <c r="H1" s="27"/>
      <c r="I1" s="25" t="s">
        <v>57</v>
      </c>
      <c r="J1" s="26"/>
      <c r="K1" s="26"/>
      <c r="L1" s="26"/>
      <c r="M1" s="26"/>
      <c r="N1" s="26"/>
      <c r="O1" s="26"/>
      <c r="P1" s="27"/>
      <c r="Q1" s="25" t="s">
        <v>58</v>
      </c>
      <c r="R1" s="26"/>
      <c r="S1" s="26"/>
      <c r="T1" s="26"/>
      <c r="U1" s="26"/>
      <c r="V1" s="26"/>
      <c r="W1" s="26"/>
      <c r="X1" s="27"/>
      <c r="Y1" s="25" t="s">
        <v>59</v>
      </c>
      <c r="Z1" s="26"/>
      <c r="AA1" s="26"/>
      <c r="AB1" s="26"/>
      <c r="AC1" s="26"/>
      <c r="AD1" s="26"/>
      <c r="AE1" s="26"/>
      <c r="AF1" s="27"/>
    </row>
    <row r="2" spans="1:32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8">
        <v>7</v>
      </c>
      <c r="R2" s="9">
        <v>6</v>
      </c>
      <c r="S2" s="10">
        <v>5</v>
      </c>
      <c r="T2" s="8">
        <v>4</v>
      </c>
      <c r="U2" s="9">
        <v>3</v>
      </c>
      <c r="V2" s="9">
        <v>2</v>
      </c>
      <c r="W2" s="9">
        <v>1</v>
      </c>
      <c r="X2" s="10">
        <v>0</v>
      </c>
      <c r="Y2" s="8">
        <v>7</v>
      </c>
      <c r="Z2" s="9">
        <v>6</v>
      </c>
      <c r="AA2" s="9">
        <v>5</v>
      </c>
      <c r="AB2" s="9">
        <v>4</v>
      </c>
      <c r="AC2" s="10">
        <v>3</v>
      </c>
      <c r="AD2" s="8">
        <v>2</v>
      </c>
      <c r="AE2" s="9">
        <v>1</v>
      </c>
      <c r="AF2" s="10">
        <v>0</v>
      </c>
    </row>
    <row r="3" spans="1:32" x14ac:dyDescent="0.3">
      <c r="A3" s="16" t="s">
        <v>22</v>
      </c>
      <c r="B3" s="17"/>
      <c r="C3" s="17"/>
      <c r="D3" s="17"/>
      <c r="E3" s="17"/>
      <c r="F3" s="17"/>
      <c r="G3" s="17"/>
      <c r="H3" s="18"/>
      <c r="I3" s="16" t="s">
        <v>30</v>
      </c>
      <c r="J3" s="17"/>
      <c r="K3" s="17"/>
      <c r="L3" s="17"/>
      <c r="M3" s="17"/>
      <c r="N3" s="16" t="s">
        <v>55</v>
      </c>
      <c r="O3" s="17"/>
      <c r="P3" s="18"/>
      <c r="Q3" s="16" t="s">
        <v>47</v>
      </c>
      <c r="R3" s="17"/>
      <c r="S3" s="18"/>
      <c r="T3" s="28" t="s">
        <v>45</v>
      </c>
      <c r="U3" s="29"/>
      <c r="V3" s="29"/>
      <c r="W3" s="29"/>
      <c r="X3" s="30"/>
      <c r="Y3" s="28" t="s">
        <v>23</v>
      </c>
      <c r="Z3" s="29"/>
      <c r="AA3" s="29"/>
      <c r="AB3" s="29"/>
      <c r="AC3" s="30"/>
      <c r="AD3" s="28" t="s">
        <v>60</v>
      </c>
      <c r="AE3" s="29"/>
      <c r="AF3" s="30"/>
    </row>
    <row r="4" spans="1:32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32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32" x14ac:dyDescent="0.3">
      <c r="A6" s="11"/>
      <c r="B6" s="11"/>
      <c r="C6" s="11"/>
      <c r="D6" s="11"/>
      <c r="E6" s="11"/>
      <c r="F6" s="11"/>
      <c r="G6" s="11"/>
      <c r="H6" s="11"/>
    </row>
    <row r="7" spans="1:32" x14ac:dyDescent="0.3">
      <c r="A7" s="11"/>
      <c r="B7" s="11"/>
      <c r="C7" s="11"/>
      <c r="D7" s="11"/>
      <c r="E7" s="11"/>
      <c r="F7" s="11"/>
      <c r="G7" s="11"/>
      <c r="H7" s="11"/>
    </row>
    <row r="8" spans="1:32" x14ac:dyDescent="0.3">
      <c r="A8" s="11"/>
      <c r="B8" s="11"/>
      <c r="C8" s="11"/>
      <c r="D8" s="11"/>
      <c r="E8" s="11"/>
      <c r="F8" s="11"/>
      <c r="G8" s="11"/>
      <c r="H8" s="11"/>
    </row>
    <row r="9" spans="1:32" x14ac:dyDescent="0.3">
      <c r="A9" s="11"/>
      <c r="B9" s="11"/>
      <c r="C9" s="11"/>
      <c r="D9" s="11"/>
      <c r="E9" s="11"/>
      <c r="F9" s="11"/>
      <c r="G9" s="11"/>
      <c r="H9" s="11"/>
    </row>
    <row r="10" spans="1:32" x14ac:dyDescent="0.3">
      <c r="A10" s="11"/>
      <c r="B10" s="11"/>
      <c r="C10" s="11"/>
      <c r="D10" s="11"/>
      <c r="E10" s="11"/>
      <c r="F10" s="11"/>
      <c r="G10" s="11"/>
      <c r="H10" s="11"/>
    </row>
    <row r="11" spans="1:32" x14ac:dyDescent="0.3">
      <c r="A11" s="11"/>
      <c r="B11" s="11"/>
      <c r="C11" s="11"/>
      <c r="D11" s="11"/>
      <c r="E11" s="11"/>
      <c r="F11" s="11"/>
      <c r="G11" s="11"/>
      <c r="H11" s="11"/>
    </row>
  </sheetData>
  <mergeCells count="11">
    <mergeCell ref="A1:H1"/>
    <mergeCell ref="I1:P1"/>
    <mergeCell ref="Q1:X1"/>
    <mergeCell ref="Y1:AF1"/>
    <mergeCell ref="T3:X3"/>
    <mergeCell ref="Q3:S3"/>
    <mergeCell ref="AD3:AF3"/>
    <mergeCell ref="Y3:AC3"/>
    <mergeCell ref="A3:H3"/>
    <mergeCell ref="I3:M3"/>
    <mergeCell ref="N3:P3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75C4-1542-425D-BCAB-95F2E2D7A8CC}">
  <dimension ref="B1:R13"/>
  <sheetViews>
    <sheetView workbookViewId="0">
      <selection activeCell="T13" sqref="T13"/>
    </sheetView>
  </sheetViews>
  <sheetFormatPr baseColWidth="10" defaultRowHeight="14.4" x14ac:dyDescent="0.3"/>
  <cols>
    <col min="1" max="1" width="5.88671875" style="11" customWidth="1"/>
    <col min="2" max="2" width="4.77734375" style="11" customWidth="1"/>
    <col min="3" max="3" width="8.44140625" style="11" customWidth="1"/>
    <col min="4" max="9" width="5.5546875" style="11" customWidth="1"/>
    <col min="10" max="10" width="11.5546875" style="11"/>
    <col min="11" max="11" width="4.77734375" style="11" customWidth="1"/>
    <col min="12" max="12" width="8.44140625" style="11" customWidth="1"/>
    <col min="13" max="18" width="5.5546875" style="11" customWidth="1"/>
    <col min="19" max="16384" width="11.5546875" style="11"/>
  </cols>
  <sheetData>
    <row r="1" spans="2:18" x14ac:dyDescent="0.3">
      <c r="B1" s="14" t="s">
        <v>53</v>
      </c>
      <c r="C1" s="14"/>
      <c r="D1" s="14"/>
      <c r="E1" s="11">
        <v>0.5</v>
      </c>
    </row>
    <row r="3" spans="2:18" x14ac:dyDescent="0.3">
      <c r="B3" s="15" t="s">
        <v>52</v>
      </c>
      <c r="C3" s="15"/>
      <c r="D3" s="15" t="s">
        <v>51</v>
      </c>
      <c r="E3" s="15"/>
      <c r="F3" s="15"/>
      <c r="G3" s="15"/>
      <c r="H3" s="15"/>
      <c r="I3" s="15"/>
      <c r="K3" s="15" t="s">
        <v>54</v>
      </c>
      <c r="L3" s="15"/>
      <c r="M3" s="15" t="s">
        <v>51</v>
      </c>
      <c r="N3" s="15"/>
      <c r="O3" s="15"/>
      <c r="P3" s="15"/>
      <c r="Q3" s="15"/>
      <c r="R3" s="15"/>
    </row>
    <row r="4" spans="2:18" x14ac:dyDescent="0.3">
      <c r="B4" s="15"/>
      <c r="C4" s="15"/>
      <c r="D4" s="12">
        <v>0.01</v>
      </c>
      <c r="E4" s="12">
        <v>0.1</v>
      </c>
      <c r="F4" s="12">
        <v>0.5</v>
      </c>
      <c r="G4" s="12">
        <v>1</v>
      </c>
      <c r="H4" s="12">
        <v>5</v>
      </c>
      <c r="I4" s="12">
        <v>10</v>
      </c>
      <c r="K4" s="15"/>
      <c r="L4" s="15"/>
      <c r="M4" s="12">
        <v>0.01</v>
      </c>
      <c r="N4" s="12">
        <v>0.1</v>
      </c>
      <c r="O4" s="12">
        <v>0.5</v>
      </c>
      <c r="P4" s="12">
        <v>1</v>
      </c>
      <c r="Q4" s="12">
        <v>5</v>
      </c>
      <c r="R4" s="12">
        <v>10</v>
      </c>
    </row>
    <row r="5" spans="2:18" x14ac:dyDescent="0.3">
      <c r="B5" s="23" t="s">
        <v>50</v>
      </c>
      <c r="C5" s="12">
        <v>0.01</v>
      </c>
      <c r="D5" s="12">
        <f>$C5/D$4</f>
        <v>1</v>
      </c>
      <c r="E5" s="12">
        <f t="shared" ref="E5:I5" si="0">$C5/E$4</f>
        <v>9.9999999999999992E-2</v>
      </c>
      <c r="F5" s="12">
        <f t="shared" si="0"/>
        <v>0.02</v>
      </c>
      <c r="G5" s="12">
        <f t="shared" si="0"/>
        <v>0.01</v>
      </c>
      <c r="H5" s="12">
        <f t="shared" si="0"/>
        <v>2E-3</v>
      </c>
      <c r="I5" s="12">
        <f t="shared" si="0"/>
        <v>1E-3</v>
      </c>
      <c r="K5" s="23" t="s">
        <v>50</v>
      </c>
      <c r="L5" s="12">
        <v>0.01</v>
      </c>
      <c r="M5" s="12">
        <f>$C5*D5</f>
        <v>0.01</v>
      </c>
      <c r="N5" s="12">
        <f t="shared" ref="N5:R5" si="1">$C5*E5</f>
        <v>1E-3</v>
      </c>
      <c r="O5" s="12">
        <f t="shared" si="1"/>
        <v>2.0000000000000001E-4</v>
      </c>
      <c r="P5" s="12">
        <f t="shared" si="1"/>
        <v>1E-4</v>
      </c>
      <c r="Q5" s="12">
        <f t="shared" si="1"/>
        <v>2.0000000000000002E-5</v>
      </c>
      <c r="R5" s="12">
        <f t="shared" si="1"/>
        <v>1.0000000000000001E-5</v>
      </c>
    </row>
    <row r="6" spans="2:18" x14ac:dyDescent="0.3">
      <c r="B6" s="23"/>
      <c r="C6" s="12">
        <v>0.02</v>
      </c>
      <c r="D6" s="12">
        <f t="shared" ref="D6:I13" si="2">$C6/D$4</f>
        <v>2</v>
      </c>
      <c r="E6" s="12">
        <f t="shared" si="2"/>
        <v>0.19999999999999998</v>
      </c>
      <c r="F6" s="12">
        <f t="shared" si="2"/>
        <v>0.04</v>
      </c>
      <c r="G6" s="12">
        <f t="shared" si="2"/>
        <v>0.02</v>
      </c>
      <c r="H6" s="12">
        <f t="shared" si="2"/>
        <v>4.0000000000000001E-3</v>
      </c>
      <c r="I6" s="12">
        <f t="shared" si="2"/>
        <v>2E-3</v>
      </c>
      <c r="K6" s="23"/>
      <c r="L6" s="12">
        <v>0.02</v>
      </c>
      <c r="M6" s="12">
        <f t="shared" ref="M6:M13" si="3">$C6*D6</f>
        <v>0.04</v>
      </c>
      <c r="N6" s="12">
        <f t="shared" ref="N6:N13" si="4">$C6*E6</f>
        <v>4.0000000000000001E-3</v>
      </c>
      <c r="O6" s="12">
        <f t="shared" ref="O6:O13" si="5">$C6*F6</f>
        <v>8.0000000000000004E-4</v>
      </c>
      <c r="P6" s="12">
        <f t="shared" ref="P6:P13" si="6">$C6*G6</f>
        <v>4.0000000000000002E-4</v>
      </c>
      <c r="Q6" s="12">
        <f t="shared" ref="Q6:Q13" si="7">$C6*H6</f>
        <v>8.0000000000000007E-5</v>
      </c>
      <c r="R6" s="12">
        <f t="shared" ref="R6:R13" si="8">$C6*I6</f>
        <v>4.0000000000000003E-5</v>
      </c>
    </row>
    <row r="7" spans="2:18" x14ac:dyDescent="0.3">
      <c r="B7" s="23"/>
      <c r="C7" s="12">
        <v>0.03</v>
      </c>
      <c r="D7" s="12">
        <f t="shared" si="2"/>
        <v>3</v>
      </c>
      <c r="E7" s="12">
        <f t="shared" si="2"/>
        <v>0.3</v>
      </c>
      <c r="F7" s="12">
        <f t="shared" si="2"/>
        <v>0.06</v>
      </c>
      <c r="G7" s="12">
        <f t="shared" si="2"/>
        <v>0.03</v>
      </c>
      <c r="H7" s="12">
        <f t="shared" si="2"/>
        <v>6.0000000000000001E-3</v>
      </c>
      <c r="I7" s="12">
        <f t="shared" si="2"/>
        <v>3.0000000000000001E-3</v>
      </c>
      <c r="K7" s="23"/>
      <c r="L7" s="12">
        <v>0.03</v>
      </c>
      <c r="M7" s="12">
        <f t="shared" si="3"/>
        <v>0.09</v>
      </c>
      <c r="N7" s="12">
        <f t="shared" si="4"/>
        <v>8.9999999999999993E-3</v>
      </c>
      <c r="O7" s="12">
        <f t="shared" si="5"/>
        <v>1.8E-3</v>
      </c>
      <c r="P7" s="12">
        <f t="shared" si="6"/>
        <v>8.9999999999999998E-4</v>
      </c>
      <c r="Q7" s="12">
        <f t="shared" si="7"/>
        <v>1.7999999999999998E-4</v>
      </c>
      <c r="R7" s="12">
        <f t="shared" si="8"/>
        <v>8.9999999999999992E-5</v>
      </c>
    </row>
    <row r="8" spans="2:18" x14ac:dyDescent="0.3">
      <c r="B8" s="23"/>
      <c r="C8" s="12">
        <v>0.05</v>
      </c>
      <c r="D8" s="12">
        <f t="shared" si="2"/>
        <v>5</v>
      </c>
      <c r="E8" s="12">
        <f t="shared" si="2"/>
        <v>0.5</v>
      </c>
      <c r="F8" s="12">
        <f t="shared" si="2"/>
        <v>0.1</v>
      </c>
      <c r="G8" s="12">
        <f t="shared" si="2"/>
        <v>0.05</v>
      </c>
      <c r="H8" s="12">
        <f t="shared" si="2"/>
        <v>0.01</v>
      </c>
      <c r="I8" s="12">
        <f t="shared" si="2"/>
        <v>5.0000000000000001E-3</v>
      </c>
      <c r="K8" s="23"/>
      <c r="L8" s="12">
        <v>0.05</v>
      </c>
      <c r="M8" s="12">
        <f t="shared" si="3"/>
        <v>0.25</v>
      </c>
      <c r="N8" s="12">
        <f t="shared" si="4"/>
        <v>2.5000000000000001E-2</v>
      </c>
      <c r="O8" s="12">
        <f t="shared" si="5"/>
        <v>5.000000000000001E-3</v>
      </c>
      <c r="P8" s="12">
        <f t="shared" si="6"/>
        <v>2.5000000000000005E-3</v>
      </c>
      <c r="Q8" s="12">
        <f t="shared" si="7"/>
        <v>5.0000000000000001E-4</v>
      </c>
      <c r="R8" s="12">
        <f t="shared" si="8"/>
        <v>2.5000000000000001E-4</v>
      </c>
    </row>
    <row r="9" spans="2:18" x14ac:dyDescent="0.3">
      <c r="B9" s="23"/>
      <c r="C9" s="12">
        <v>0.1</v>
      </c>
      <c r="D9" s="12">
        <f t="shared" si="2"/>
        <v>10</v>
      </c>
      <c r="E9" s="12">
        <f t="shared" si="2"/>
        <v>1</v>
      </c>
      <c r="F9" s="12">
        <f t="shared" si="2"/>
        <v>0.2</v>
      </c>
      <c r="G9" s="12">
        <f t="shared" si="2"/>
        <v>0.1</v>
      </c>
      <c r="H9" s="12">
        <f t="shared" si="2"/>
        <v>0.02</v>
      </c>
      <c r="I9" s="12">
        <f t="shared" si="2"/>
        <v>0.01</v>
      </c>
      <c r="K9" s="23"/>
      <c r="L9" s="12">
        <v>0.1</v>
      </c>
      <c r="M9" s="12">
        <f t="shared" si="3"/>
        <v>1</v>
      </c>
      <c r="N9" s="12">
        <f t="shared" si="4"/>
        <v>0.1</v>
      </c>
      <c r="O9" s="12">
        <f t="shared" si="5"/>
        <v>2.0000000000000004E-2</v>
      </c>
      <c r="P9" s="12">
        <f t="shared" si="6"/>
        <v>1.0000000000000002E-2</v>
      </c>
      <c r="Q9" s="12">
        <f t="shared" si="7"/>
        <v>2E-3</v>
      </c>
      <c r="R9" s="12">
        <f t="shared" si="8"/>
        <v>1E-3</v>
      </c>
    </row>
    <row r="10" spans="2:18" x14ac:dyDescent="0.3">
      <c r="B10" s="23"/>
      <c r="C10" s="12">
        <v>0.2</v>
      </c>
      <c r="D10" s="12">
        <f t="shared" si="2"/>
        <v>20</v>
      </c>
      <c r="E10" s="12">
        <f t="shared" si="2"/>
        <v>2</v>
      </c>
      <c r="F10" s="12">
        <f t="shared" si="2"/>
        <v>0.4</v>
      </c>
      <c r="G10" s="12">
        <f t="shared" si="2"/>
        <v>0.2</v>
      </c>
      <c r="H10" s="12">
        <f t="shared" si="2"/>
        <v>0.04</v>
      </c>
      <c r="I10" s="12">
        <f t="shared" si="2"/>
        <v>0.02</v>
      </c>
      <c r="K10" s="23"/>
      <c r="L10" s="12">
        <v>0.2</v>
      </c>
      <c r="M10" s="12">
        <f t="shared" si="3"/>
        <v>4</v>
      </c>
      <c r="N10" s="12">
        <f t="shared" si="4"/>
        <v>0.4</v>
      </c>
      <c r="O10" s="12">
        <f t="shared" si="5"/>
        <v>8.0000000000000016E-2</v>
      </c>
      <c r="P10" s="12">
        <f t="shared" si="6"/>
        <v>4.0000000000000008E-2</v>
      </c>
      <c r="Q10" s="12">
        <f t="shared" si="7"/>
        <v>8.0000000000000002E-3</v>
      </c>
      <c r="R10" s="12">
        <f t="shared" si="8"/>
        <v>4.0000000000000001E-3</v>
      </c>
    </row>
    <row r="11" spans="2:18" x14ac:dyDescent="0.3">
      <c r="B11" s="23"/>
      <c r="C11" s="12">
        <v>0.3</v>
      </c>
      <c r="D11" s="12">
        <f t="shared" si="2"/>
        <v>30</v>
      </c>
      <c r="E11" s="12">
        <f t="shared" si="2"/>
        <v>2.9999999999999996</v>
      </c>
      <c r="F11" s="12">
        <f t="shared" si="2"/>
        <v>0.6</v>
      </c>
      <c r="G11" s="24">
        <f t="shared" si="2"/>
        <v>0.3</v>
      </c>
      <c r="H11" s="12">
        <f t="shared" si="2"/>
        <v>0.06</v>
      </c>
      <c r="I11" s="12">
        <f t="shared" si="2"/>
        <v>0.03</v>
      </c>
      <c r="K11" s="23"/>
      <c r="L11" s="12">
        <v>0.3</v>
      </c>
      <c r="M11" s="12">
        <f t="shared" si="3"/>
        <v>9</v>
      </c>
      <c r="N11" s="12">
        <f t="shared" si="4"/>
        <v>0.8999999999999998</v>
      </c>
      <c r="O11" s="12">
        <f t="shared" si="5"/>
        <v>0.18</v>
      </c>
      <c r="P11" s="24">
        <f t="shared" si="6"/>
        <v>0.09</v>
      </c>
      <c r="Q11" s="12">
        <f t="shared" si="7"/>
        <v>1.7999999999999999E-2</v>
      </c>
      <c r="R11" s="12">
        <f t="shared" si="8"/>
        <v>8.9999999999999993E-3</v>
      </c>
    </row>
    <row r="12" spans="2:18" x14ac:dyDescent="0.3">
      <c r="B12" s="23"/>
      <c r="C12" s="12">
        <v>0.5</v>
      </c>
      <c r="D12" s="12">
        <f t="shared" si="2"/>
        <v>50</v>
      </c>
      <c r="E12" s="12">
        <f t="shared" si="2"/>
        <v>5</v>
      </c>
      <c r="F12" s="12">
        <f t="shared" si="2"/>
        <v>1</v>
      </c>
      <c r="G12" s="12">
        <f t="shared" si="2"/>
        <v>0.5</v>
      </c>
      <c r="H12" s="12">
        <f t="shared" si="2"/>
        <v>0.1</v>
      </c>
      <c r="I12" s="12">
        <f t="shared" si="2"/>
        <v>0.05</v>
      </c>
      <c r="K12" s="23"/>
      <c r="L12" s="12">
        <v>0.5</v>
      </c>
      <c r="M12" s="12">
        <f t="shared" si="3"/>
        <v>25</v>
      </c>
      <c r="N12" s="12">
        <f t="shared" si="4"/>
        <v>2.5</v>
      </c>
      <c r="O12" s="12">
        <f t="shared" si="5"/>
        <v>0.5</v>
      </c>
      <c r="P12" s="12">
        <f t="shared" si="6"/>
        <v>0.25</v>
      </c>
      <c r="Q12" s="12">
        <f t="shared" si="7"/>
        <v>0.05</v>
      </c>
      <c r="R12" s="12">
        <f t="shared" si="8"/>
        <v>2.5000000000000001E-2</v>
      </c>
    </row>
    <row r="13" spans="2:18" x14ac:dyDescent="0.3">
      <c r="B13" s="23"/>
      <c r="C13" s="12">
        <v>1</v>
      </c>
      <c r="D13" s="12">
        <f t="shared" si="2"/>
        <v>100</v>
      </c>
      <c r="E13" s="12">
        <f t="shared" si="2"/>
        <v>10</v>
      </c>
      <c r="F13" s="12">
        <f t="shared" si="2"/>
        <v>2</v>
      </c>
      <c r="G13" s="12">
        <f t="shared" si="2"/>
        <v>1</v>
      </c>
      <c r="H13" s="12">
        <f t="shared" si="2"/>
        <v>0.2</v>
      </c>
      <c r="I13" s="12">
        <f t="shared" si="2"/>
        <v>0.1</v>
      </c>
      <c r="K13" s="23"/>
      <c r="L13" s="12">
        <v>1</v>
      </c>
      <c r="M13" s="12">
        <f t="shared" si="3"/>
        <v>100</v>
      </c>
      <c r="N13" s="12">
        <f t="shared" si="4"/>
        <v>10</v>
      </c>
      <c r="O13" s="12">
        <f t="shared" si="5"/>
        <v>2</v>
      </c>
      <c r="P13" s="12">
        <f t="shared" si="6"/>
        <v>1</v>
      </c>
      <c r="Q13" s="12">
        <f t="shared" si="7"/>
        <v>0.2</v>
      </c>
      <c r="R13" s="12">
        <f t="shared" si="8"/>
        <v>0.1</v>
      </c>
    </row>
  </sheetData>
  <mergeCells count="7">
    <mergeCell ref="M3:R3"/>
    <mergeCell ref="K5:K13"/>
    <mergeCell ref="B5:B13"/>
    <mergeCell ref="D3:I3"/>
    <mergeCell ref="B3:C4"/>
    <mergeCell ref="B1:D1"/>
    <mergeCell ref="K3:L4"/>
  </mergeCells>
  <conditionalFormatting sqref="D5:I13">
    <cfRule type="cellIs" dxfId="0" priority="3" operator="greaterThan">
      <formula>$E$1</formula>
    </cfRule>
  </conditionalFormatting>
  <pageMargins left="0.7" right="0.7" top="0.78740157499999996" bottom="0.78740157499999996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B13"/>
  <sheetViews>
    <sheetView workbookViewId="0">
      <selection activeCell="J16" sqref="J16"/>
    </sheetView>
  </sheetViews>
  <sheetFormatPr baseColWidth="10" defaultRowHeight="14.4" x14ac:dyDescent="0.3"/>
  <sheetData>
    <row r="1" spans="1:2" x14ac:dyDescent="0.3">
      <c r="A1" t="s">
        <v>20</v>
      </c>
    </row>
    <row r="2" spans="1:2" x14ac:dyDescent="0.3">
      <c r="A2">
        <v>4.2</v>
      </c>
      <c r="B2">
        <v>100</v>
      </c>
    </row>
    <row r="3" spans="1:2" x14ac:dyDescent="0.3">
      <c r="A3">
        <v>4.0999999999999996</v>
      </c>
      <c r="B3">
        <v>92</v>
      </c>
    </row>
    <row r="4" spans="1:2" x14ac:dyDescent="0.3">
      <c r="A4">
        <v>4</v>
      </c>
      <c r="B4">
        <v>79</v>
      </c>
    </row>
    <row r="5" spans="1:2" x14ac:dyDescent="0.3">
      <c r="A5">
        <v>3.9</v>
      </c>
      <c r="B5">
        <v>63</v>
      </c>
    </row>
    <row r="6" spans="1:2" x14ac:dyDescent="0.3">
      <c r="A6">
        <v>3.8</v>
      </c>
      <c r="B6">
        <v>44</v>
      </c>
    </row>
    <row r="7" spans="1:2" x14ac:dyDescent="0.3">
      <c r="A7">
        <v>3.7</v>
      </c>
      <c r="B7">
        <v>15</v>
      </c>
    </row>
    <row r="8" spans="1:2" x14ac:dyDescent="0.3">
      <c r="A8">
        <v>3.6</v>
      </c>
      <c r="B8">
        <v>5</v>
      </c>
    </row>
    <row r="9" spans="1:2" x14ac:dyDescent="0.3">
      <c r="A9">
        <v>3.5</v>
      </c>
      <c r="B9">
        <v>2</v>
      </c>
    </row>
    <row r="10" spans="1:2" x14ac:dyDescent="0.3">
      <c r="A10">
        <v>3.4</v>
      </c>
      <c r="B10">
        <v>1</v>
      </c>
    </row>
    <row r="11" spans="1:2" x14ac:dyDescent="0.3">
      <c r="A11">
        <v>3.3</v>
      </c>
      <c r="B11">
        <v>0</v>
      </c>
    </row>
    <row r="12" spans="1:2" x14ac:dyDescent="0.3">
      <c r="A12">
        <v>3.19999999999999</v>
      </c>
      <c r="B12">
        <v>0</v>
      </c>
    </row>
    <row r="13" spans="1:2" x14ac:dyDescent="0.3">
      <c r="A13">
        <v>3.0999999999999899</v>
      </c>
      <c r="B13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C9C9-9441-4141-A399-61EB92DAC4E4}">
  <dimension ref="A1:S11"/>
  <sheetViews>
    <sheetView workbookViewId="0">
      <selection activeCell="I3" sqref="I3:M3"/>
    </sheetView>
  </sheetViews>
  <sheetFormatPr baseColWidth="10" defaultRowHeight="14.4" x14ac:dyDescent="0.3"/>
  <cols>
    <col min="1" max="19" width="4.21875" customWidth="1"/>
  </cols>
  <sheetData>
    <row r="1" spans="1:19" x14ac:dyDescent="0.3">
      <c r="A1" s="15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7"/>
      <c r="R1" s="7"/>
      <c r="S1" s="7"/>
    </row>
    <row r="2" spans="1:19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7"/>
      <c r="R2" s="7"/>
      <c r="S2" s="7"/>
    </row>
    <row r="3" spans="1:19" x14ac:dyDescent="0.3">
      <c r="A3" s="16" t="s">
        <v>22</v>
      </c>
      <c r="B3" s="17"/>
      <c r="C3" s="17"/>
      <c r="D3" s="17"/>
      <c r="E3" s="17"/>
      <c r="F3" s="17"/>
      <c r="G3" s="17"/>
      <c r="H3" s="18"/>
      <c r="I3" s="16" t="s">
        <v>23</v>
      </c>
      <c r="J3" s="17"/>
      <c r="K3" s="17"/>
      <c r="L3" s="17"/>
      <c r="M3" s="17"/>
      <c r="N3" s="16" t="s">
        <v>30</v>
      </c>
      <c r="O3" s="17"/>
      <c r="P3" s="18"/>
      <c r="Q3" s="7"/>
      <c r="R3" s="7"/>
      <c r="S3" s="7"/>
    </row>
    <row r="4" spans="1:19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7"/>
      <c r="B6" s="7"/>
      <c r="C6" s="7"/>
      <c r="D6" s="7"/>
      <c r="E6" s="7"/>
      <c r="F6" s="7"/>
      <c r="G6" s="7"/>
      <c r="H6" s="7"/>
      <c r="I6" s="19" t="s">
        <v>24</v>
      </c>
      <c r="J6" s="19"/>
      <c r="K6" s="19"/>
      <c r="L6" s="19"/>
      <c r="M6" s="19"/>
      <c r="N6" s="19"/>
      <c r="O6" s="19"/>
      <c r="P6" s="19"/>
      <c r="Q6" s="7"/>
      <c r="R6" s="14" t="s">
        <v>25</v>
      </c>
      <c r="S6" s="14"/>
    </row>
    <row r="7" spans="1:19" x14ac:dyDescent="0.3">
      <c r="A7" s="7"/>
      <c r="B7" s="7"/>
      <c r="C7" s="7"/>
      <c r="D7" s="7"/>
      <c r="E7" s="7"/>
      <c r="F7" s="7"/>
      <c r="G7" s="7"/>
      <c r="H7" s="7"/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 t="s">
        <v>26</v>
      </c>
      <c r="R7" s="21" t="s">
        <v>27</v>
      </c>
      <c r="S7" s="21"/>
    </row>
    <row r="8" spans="1:19" x14ac:dyDescent="0.3">
      <c r="A8" s="7"/>
      <c r="B8" s="7"/>
      <c r="C8" s="7"/>
      <c r="D8" s="7"/>
      <c r="E8" s="7"/>
      <c r="F8" s="7"/>
      <c r="G8" s="7"/>
      <c r="H8" s="7"/>
      <c r="I8" s="14" t="s">
        <v>28</v>
      </c>
      <c r="J8" s="14"/>
      <c r="K8" s="14"/>
      <c r="L8" s="14"/>
      <c r="M8" s="14"/>
      <c r="N8" s="14" t="s">
        <v>28</v>
      </c>
      <c r="O8" s="14"/>
      <c r="P8" s="14"/>
      <c r="Q8" s="7"/>
      <c r="R8" s="7"/>
      <c r="S8" s="7"/>
    </row>
    <row r="9" spans="1:19" x14ac:dyDescent="0.3">
      <c r="A9" s="7"/>
      <c r="B9" s="7"/>
      <c r="C9" s="7"/>
      <c r="D9" s="7"/>
      <c r="E9" s="7"/>
      <c r="F9" s="7"/>
      <c r="G9" s="7"/>
      <c r="H9" s="7"/>
      <c r="I9" s="14">
        <v>17</v>
      </c>
      <c r="J9" s="14"/>
      <c r="K9" s="14"/>
      <c r="L9" s="14"/>
      <c r="M9" s="14"/>
      <c r="N9" s="14">
        <v>4</v>
      </c>
      <c r="O9" s="14"/>
      <c r="P9" s="14"/>
      <c r="Q9" s="7"/>
      <c r="R9" s="7"/>
      <c r="S9" s="7"/>
    </row>
    <row r="10" spans="1:19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4" t="s">
        <v>29</v>
      </c>
      <c r="O10" s="14"/>
      <c r="P10" s="14"/>
      <c r="Q10" s="7"/>
      <c r="R10" s="7"/>
      <c r="S10" s="7"/>
    </row>
    <row r="11" spans="1:19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20">
        <f>100/(2^3-1)*N9</f>
        <v>57.142857142857146</v>
      </c>
      <c r="O11" s="20"/>
      <c r="P11" s="20"/>
      <c r="Q11" s="7"/>
      <c r="R11" s="7"/>
      <c r="S11" s="7"/>
    </row>
  </sheetData>
  <mergeCells count="13">
    <mergeCell ref="N11:P11"/>
    <mergeCell ref="R7:S7"/>
    <mergeCell ref="I8:M8"/>
    <mergeCell ref="N8:P8"/>
    <mergeCell ref="I9:M9"/>
    <mergeCell ref="N9:P9"/>
    <mergeCell ref="N10:P10"/>
    <mergeCell ref="R6:S6"/>
    <mergeCell ref="A1:P1"/>
    <mergeCell ref="A3:H3"/>
    <mergeCell ref="I3:M3"/>
    <mergeCell ref="N3:P3"/>
    <mergeCell ref="I6:P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 package</vt:lpstr>
      <vt:lpstr>Decoding</vt:lpstr>
      <vt:lpstr>BatteryPairing</vt:lpstr>
      <vt:lpstr>BatteryVotage</vt:lpstr>
      <vt:lpstr>old_Decoding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2021-11-04T21:00:14Z</dcterms:modified>
</cp:coreProperties>
</file>