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lora\hardware\BikeCounterPro\src\dataPackage\"/>
    </mc:Choice>
  </mc:AlternateContent>
  <xr:revisionPtr revIDLastSave="0" documentId="13_ncr:1_{8209FCCC-4B59-4353-B97A-78EA8ADF4FC4}" xr6:coauthVersionLast="47" xr6:coauthVersionMax="47" xr10:uidLastSave="{00000000-0000-0000-0000-000000000000}"/>
  <bookViews>
    <workbookView xWindow="41172" yWindow="-108" windowWidth="41496" windowHeight="16896" xr2:uid="{CDF7A0A5-12B1-43F1-AFDE-54CA91221B4B}"/>
  </bookViews>
  <sheets>
    <sheet name="Data package" sheetId="1" r:id="rId1"/>
    <sheet name="Decoding" sheetId="5" r:id="rId2"/>
    <sheet name="BatteryPairing" sheetId="4" r:id="rId3"/>
    <sheet name="BatteryVotage" sheetId="2" r:id="rId4"/>
    <sheet name="old_Decod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2" i="1"/>
  <c r="B30" i="1"/>
  <c r="B31" i="1" s="1"/>
  <c r="I29" i="5" s="1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D29" i="5"/>
  <c r="Y29" i="5"/>
  <c r="Q29" i="5"/>
  <c r="N29" i="5"/>
  <c r="A29" i="5"/>
  <c r="AD20" i="5"/>
  <c r="Y20" i="5"/>
  <c r="Q20" i="5"/>
  <c r="N20" i="5"/>
  <c r="A20" i="5"/>
  <c r="AD11" i="5"/>
  <c r="N11" i="5"/>
  <c r="A11" i="5"/>
  <c r="Y11" i="5"/>
  <c r="Q11" i="5"/>
  <c r="M6" i="4"/>
  <c r="N6" i="4"/>
  <c r="O6" i="4"/>
  <c r="P6" i="4"/>
  <c r="Q6" i="4"/>
  <c r="R6" i="4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N5" i="4"/>
  <c r="O5" i="4"/>
  <c r="P5" i="4"/>
  <c r="Q5" i="4"/>
  <c r="R5" i="4"/>
  <c r="M5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D6" i="4"/>
  <c r="D7" i="4"/>
  <c r="D8" i="4"/>
  <c r="D9" i="4"/>
  <c r="D10" i="4"/>
  <c r="D11" i="4"/>
  <c r="D12" i="4"/>
  <c r="D13" i="4"/>
  <c r="D5" i="4"/>
  <c r="B61" i="1"/>
  <c r="B46" i="1"/>
  <c r="B39" i="1"/>
  <c r="B40" i="1" s="1"/>
  <c r="T20" i="5" s="1"/>
  <c r="B22" i="1"/>
  <c r="E81" i="1"/>
  <c r="E80" i="1"/>
  <c r="C80" i="1"/>
  <c r="C81" i="1"/>
  <c r="N11" i="3"/>
  <c r="B72" i="1"/>
  <c r="B2" i="1"/>
  <c r="B8" i="1" s="1"/>
  <c r="E78" i="1"/>
  <c r="E79" i="1"/>
  <c r="E77" i="1"/>
  <c r="C78" i="1"/>
  <c r="C79" i="1"/>
  <c r="C77" i="1"/>
  <c r="I11" i="5" l="1"/>
  <c r="I20" i="5"/>
  <c r="T29" i="5"/>
  <c r="T11" i="5"/>
  <c r="B23" i="1"/>
  <c r="B13" i="1" l="1"/>
  <c r="B18" i="1" s="1"/>
  <c r="B32" i="1" s="1"/>
  <c r="B41" i="1" s="1"/>
  <c r="B47" i="1" s="1"/>
  <c r="B52" i="1" l="1"/>
  <c r="D59" i="1" l="1"/>
  <c r="D60" i="1" s="1"/>
  <c r="D61" i="1" s="1"/>
  <c r="B68" i="1"/>
  <c r="B74" i="1" s="1"/>
  <c r="D74" i="1" s="1"/>
  <c r="F77" i="1" l="1"/>
  <c r="G77" i="1" s="1"/>
  <c r="H77" i="1" s="1"/>
  <c r="F80" i="1"/>
  <c r="G80" i="1" s="1"/>
  <c r="H80" i="1" s="1"/>
  <c r="F81" i="1"/>
  <c r="G81" i="1" s="1"/>
  <c r="H81" i="1" s="1"/>
  <c r="F79" i="1"/>
  <c r="G79" i="1" s="1"/>
  <c r="H79" i="1" s="1"/>
  <c r="F78" i="1"/>
  <c r="G78" i="1" s="1"/>
  <c r="H78" i="1" s="1"/>
</calcChain>
</file>

<file path=xl/sharedStrings.xml><?xml version="1.0" encoding="utf-8"?>
<sst xmlns="http://schemas.openxmlformats.org/spreadsheetml/2006/main" count="194" uniqueCount="96">
  <si>
    <t>minutes of day</t>
  </si>
  <si>
    <t>max value</t>
  </si>
  <si>
    <t>size (bit)</t>
  </si>
  <si>
    <t>max count</t>
  </si>
  <si>
    <t>Minutes of day methode</t>
  </si>
  <si>
    <t>max min [bit]</t>
  </si>
  <si>
    <t xml:space="preserve">max min </t>
  </si>
  <si>
    <t>min</t>
  </si>
  <si>
    <t xml:space="preserve">Minutes of intervall methode </t>
  </si>
  <si>
    <t>intervall [h] &lt;</t>
  </si>
  <si>
    <t>First byte = counter</t>
  </si>
  <si>
    <t>size [bit]</t>
  </si>
  <si>
    <t>inkrement [%]</t>
  </si>
  <si>
    <t>Max paylode [bytes]</t>
  </si>
  <si>
    <t>[bit]</t>
  </si>
  <si>
    <t>remaining bit</t>
  </si>
  <si>
    <t>hour of day</t>
  </si>
  <si>
    <t>max value [h]</t>
  </si>
  <si>
    <t>remaining bits</t>
  </si>
  <si>
    <t>max count floor</t>
  </si>
  <si>
    <t>Voltage</t>
  </si>
  <si>
    <t>First 2 bytes</t>
  </si>
  <si>
    <t>counter</t>
  </si>
  <si>
    <t>Hour of day</t>
  </si>
  <si>
    <t>Example</t>
  </si>
  <si>
    <t>HEX</t>
  </si>
  <si>
    <t>=</t>
  </si>
  <si>
    <t>8C</t>
  </si>
  <si>
    <t>DEC</t>
  </si>
  <si>
    <t>Corr [%]</t>
  </si>
  <si>
    <t>BatteryIndex</t>
  </si>
  <si>
    <t>Status bits</t>
  </si>
  <si>
    <t>Messages</t>
  </si>
  <si>
    <t>min. Temp [°C]</t>
  </si>
  <si>
    <t>max. Temp [°C]</t>
  </si>
  <si>
    <t>dT [°C]</t>
  </si>
  <si>
    <t>increments [°C]</t>
  </si>
  <si>
    <t>Temperatur</t>
  </si>
  <si>
    <t>Humidity</t>
  </si>
  <si>
    <t>Spare bits</t>
  </si>
  <si>
    <t>remaining bytes</t>
  </si>
  <si>
    <t>Voltage difference</t>
  </si>
  <si>
    <t>Resistor [Ohm]</t>
  </si>
  <si>
    <t>Current [A]</t>
  </si>
  <si>
    <t>max Current [A]</t>
  </si>
  <si>
    <t>Power [W!</t>
  </si>
  <si>
    <t>Status</t>
  </si>
  <si>
    <t>1 byte</t>
  </si>
  <si>
    <t>2 byte</t>
  </si>
  <si>
    <t>3 byte</t>
  </si>
  <si>
    <t>4 byte</t>
  </si>
  <si>
    <t>Intervall index</t>
  </si>
  <si>
    <t>index</t>
  </si>
  <si>
    <t>0A</t>
  </si>
  <si>
    <t>Intervall id</t>
  </si>
  <si>
    <t>Count</t>
  </si>
  <si>
    <t>Index</t>
  </si>
  <si>
    <t>Humidity [%]</t>
  </si>
  <si>
    <t>Temperatur [°C]</t>
  </si>
  <si>
    <t>Hour of the day</t>
  </si>
  <si>
    <t>Intervall [h]</t>
  </si>
  <si>
    <t>no error</t>
  </si>
  <si>
    <t>05</t>
  </si>
  <si>
    <t>40</t>
  </si>
  <si>
    <t>73</t>
  </si>
  <si>
    <t>88</t>
  </si>
  <si>
    <t>A8</t>
  </si>
  <si>
    <t>9A</t>
  </si>
  <si>
    <t>A6</t>
  </si>
  <si>
    <t>06</t>
  </si>
  <si>
    <t>Inv</t>
  </si>
  <si>
    <t>1. count</t>
  </si>
  <si>
    <t>2. count</t>
  </si>
  <si>
    <t>3. count</t>
  </si>
  <si>
    <t>4. count</t>
  </si>
  <si>
    <t>5. count</t>
  </si>
  <si>
    <t>6. count</t>
  </si>
  <si>
    <t>7. count</t>
  </si>
  <si>
    <t>8. count</t>
  </si>
  <si>
    <t>9. count</t>
  </si>
  <si>
    <t>10. count</t>
  </si>
  <si>
    <t>min. of hour</t>
  </si>
  <si>
    <t>Battery voltage</t>
  </si>
  <si>
    <t>min. Voltage [V]</t>
  </si>
  <si>
    <t>max. Voltage [V]</t>
  </si>
  <si>
    <t>dV [V]</t>
  </si>
  <si>
    <t>BatteryVoltage</t>
  </si>
  <si>
    <t>Battery Voltage [V]</t>
  </si>
  <si>
    <t>Software Version</t>
  </si>
  <si>
    <t>Hardware Version</t>
  </si>
  <si>
    <t>board v0.1</t>
  </si>
  <si>
    <t>INR18650-29E</t>
  </si>
  <si>
    <t>Samsung blue</t>
  </si>
  <si>
    <t>Samsung pink</t>
  </si>
  <si>
    <t>ICR18650-26J</t>
  </si>
  <si>
    <t>Commit: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</si>
</sst>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0" xfId="0" applyNumberFormat="1" applyFill="1"/>
    <xf numFmtId="0" fontId="1" fillId="5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165" fontId="0" fillId="0" borderId="0" xfId="0" applyNumberFormat="1"/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2" fillId="6" borderId="0" xfId="2" applyNumberFormat="1" applyAlignment="1">
      <alignment horizontal="center" vertical="center"/>
    </xf>
    <xf numFmtId="0" fontId="2" fillId="6" borderId="0" xfId="2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5" borderId="0" xfId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4501312335958E-2"/>
                  <c:y val="-2.811070132327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BatteryVotage!$A$2:$A$6</c:f>
              <c:numCache>
                <c:formatCode>General</c:formatCode>
                <c:ptCount val="5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</c:numCache>
            </c:numRef>
          </c:xVal>
          <c:yVal>
            <c:numRef>
              <c:f>BatteryVotage!$B$2:$B$6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79</c:v>
                </c:pt>
                <c:pt idx="3">
                  <c:v>63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983-BCBA-67542C42C6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967738407699037"/>
                  <c:y val="9.583923723792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BatteryVotage!$A$6:$A$13</c:f>
              <c:numCache>
                <c:formatCode>General</c:formatCode>
                <c:ptCount val="8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3.19999999999999</c:v>
                </c:pt>
                <c:pt idx="7">
                  <c:v>3.0999999999999899</c:v>
                </c:pt>
              </c:numCache>
            </c:numRef>
          </c:xVal>
          <c:yVal>
            <c:numRef>
              <c:f>BatteryVotage!$B$6:$B$13</c:f>
              <c:numCache>
                <c:formatCode>General</c:formatCode>
                <c:ptCount val="8"/>
                <c:pt idx="0">
                  <c:v>44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983-BCBA-67542C4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5743"/>
        <c:axId val="1627226991"/>
      </c:scatterChart>
      <c:valAx>
        <c:axId val="162722574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6991"/>
        <c:crosses val="autoZero"/>
        <c:crossBetween val="midCat"/>
      </c:valAx>
      <c:valAx>
        <c:axId val="1627226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116681</xdr:colOff>
      <xdr:row>0</xdr:row>
      <xdr:rowOff>157162</xdr:rowOff>
    </xdr:from>
    <xdr:to>
      <xdr:col>8</xdr:col>
      <xdr:colOff>116681</xdr:colOff>
      <xdr:row>25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B82DBC-A818-4D2F-866C-DC1FFC7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F0E6-8FE4-49E3-812F-B76B934E1ACD}">
  <dimension ref="A1:S83"/>
  <sheetViews>
    <sheetView tabSelected="1" workbookViewId="0">
      <selection activeCell="D13" sqref="D13"/>
    </sheetView>
  </sheetViews>
  <sheetFormatPr defaultColWidth="11.5546875" defaultRowHeight="14.4" x14ac:dyDescent="0.3"/>
  <cols>
    <col min="1" max="1" width="19.6640625" bestFit="1" customWidth="1"/>
    <col min="3" max="3" width="19.21875" bestFit="1" customWidth="1"/>
    <col min="4" max="4" width="11.77734375" customWidth="1"/>
  </cols>
  <sheetData>
    <row r="1" spans="1:19" x14ac:dyDescent="0.3">
      <c r="A1" t="s">
        <v>13</v>
      </c>
      <c r="B1">
        <v>51</v>
      </c>
    </row>
    <row r="2" spans="1:19" x14ac:dyDescent="0.3">
      <c r="A2" t="s">
        <v>14</v>
      </c>
      <c r="B2" s="4">
        <f>B1*8</f>
        <v>408</v>
      </c>
    </row>
    <row r="5" spans="1:19" x14ac:dyDescent="0.3">
      <c r="A5" t="s">
        <v>10</v>
      </c>
    </row>
    <row r="6" spans="1:19" x14ac:dyDescent="0.3">
      <c r="A6" t="s">
        <v>11</v>
      </c>
      <c r="B6">
        <v>8</v>
      </c>
    </row>
    <row r="7" spans="1:19" x14ac:dyDescent="0.3">
      <c r="A7" t="s">
        <v>1</v>
      </c>
      <c r="B7">
        <v>255</v>
      </c>
    </row>
    <row r="8" spans="1:19" x14ac:dyDescent="0.3">
      <c r="A8" t="s">
        <v>15</v>
      </c>
      <c r="B8" s="4">
        <f>B2-B6</f>
        <v>400</v>
      </c>
    </row>
    <row r="11" spans="1:19" x14ac:dyDescent="0.3">
      <c r="A11" t="s">
        <v>88</v>
      </c>
      <c r="B11">
        <v>4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</row>
    <row r="12" spans="1:19" x14ac:dyDescent="0.3">
      <c r="A12" t="s">
        <v>32</v>
      </c>
      <c r="B12">
        <f>2^B11</f>
        <v>16</v>
      </c>
      <c r="D12" t="s">
        <v>95</v>
      </c>
    </row>
    <row r="13" spans="1:19" x14ac:dyDescent="0.3">
      <c r="A13" t="s">
        <v>15</v>
      </c>
      <c r="B13" s="4">
        <f>B23-B11</f>
        <v>393</v>
      </c>
    </row>
    <row r="16" spans="1:19" x14ac:dyDescent="0.3">
      <c r="A16" t="s">
        <v>89</v>
      </c>
      <c r="B16">
        <v>4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</row>
    <row r="17" spans="1:11" x14ac:dyDescent="0.3">
      <c r="A17" t="s">
        <v>32</v>
      </c>
      <c r="B17">
        <f>2^B16</f>
        <v>16</v>
      </c>
      <c r="D17" t="s">
        <v>90</v>
      </c>
      <c r="E17" t="s">
        <v>90</v>
      </c>
    </row>
    <row r="18" spans="1:11" x14ac:dyDescent="0.3">
      <c r="A18" t="s">
        <v>15</v>
      </c>
      <c r="B18" s="4">
        <f>B13-B16</f>
        <v>389</v>
      </c>
      <c r="D18" t="s">
        <v>92</v>
      </c>
      <c r="E18" t="s">
        <v>93</v>
      </c>
    </row>
    <row r="19" spans="1:11" x14ac:dyDescent="0.3">
      <c r="D19" t="s">
        <v>91</v>
      </c>
      <c r="E19" t="s">
        <v>94</v>
      </c>
    </row>
    <row r="21" spans="1:11" x14ac:dyDescent="0.3">
      <c r="A21" t="s">
        <v>31</v>
      </c>
      <c r="B21">
        <v>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3">
      <c r="A22" t="s">
        <v>32</v>
      </c>
      <c r="B22">
        <f>2^B21</f>
        <v>8</v>
      </c>
      <c r="D22" t="s">
        <v>61</v>
      </c>
    </row>
    <row r="23" spans="1:11" x14ac:dyDescent="0.3">
      <c r="A23" t="s">
        <v>15</v>
      </c>
      <c r="B23" s="4">
        <f>B8-B21</f>
        <v>397</v>
      </c>
    </row>
    <row r="26" spans="1:11" x14ac:dyDescent="0.3">
      <c r="A26" t="s">
        <v>82</v>
      </c>
    </row>
    <row r="27" spans="1:11" x14ac:dyDescent="0.3">
      <c r="A27" t="s">
        <v>11</v>
      </c>
      <c r="B27">
        <v>5</v>
      </c>
    </row>
    <row r="28" spans="1:11" x14ac:dyDescent="0.3">
      <c r="A28" t="s">
        <v>83</v>
      </c>
      <c r="B28">
        <v>3</v>
      </c>
    </row>
    <row r="29" spans="1:11" x14ac:dyDescent="0.3">
      <c r="A29" t="s">
        <v>84</v>
      </c>
      <c r="B29">
        <v>4.5</v>
      </c>
    </row>
    <row r="30" spans="1:11" x14ac:dyDescent="0.3">
      <c r="A30" t="s">
        <v>85</v>
      </c>
      <c r="B30">
        <f>B29-B28</f>
        <v>1.5</v>
      </c>
    </row>
    <row r="31" spans="1:11" x14ac:dyDescent="0.3">
      <c r="A31" t="s">
        <v>12</v>
      </c>
      <c r="B31" s="20">
        <f>B30/(2^B27-1)</f>
        <v>4.8387096774193547E-2</v>
      </c>
    </row>
    <row r="32" spans="1:11" x14ac:dyDescent="0.3">
      <c r="A32" t="s">
        <v>18</v>
      </c>
      <c r="B32" s="4">
        <f>B18-B27</f>
        <v>384</v>
      </c>
    </row>
    <row r="35" spans="1:4" x14ac:dyDescent="0.3">
      <c r="A35" t="s">
        <v>37</v>
      </c>
    </row>
    <row r="36" spans="1:4" x14ac:dyDescent="0.3">
      <c r="A36" t="s">
        <v>11</v>
      </c>
      <c r="B36">
        <v>5</v>
      </c>
    </row>
    <row r="37" spans="1:4" x14ac:dyDescent="0.3">
      <c r="A37" t="s">
        <v>33</v>
      </c>
      <c r="B37">
        <v>-20</v>
      </c>
    </row>
    <row r="38" spans="1:4" x14ac:dyDescent="0.3">
      <c r="A38" t="s">
        <v>34</v>
      </c>
      <c r="B38">
        <v>50</v>
      </c>
    </row>
    <row r="39" spans="1:4" x14ac:dyDescent="0.3">
      <c r="A39" t="s">
        <v>35</v>
      </c>
      <c r="B39">
        <f>B38-B37</f>
        <v>70</v>
      </c>
    </row>
    <row r="40" spans="1:4" x14ac:dyDescent="0.3">
      <c r="A40" t="s">
        <v>36</v>
      </c>
      <c r="B40" s="2">
        <f>B39/(2^B36-1)</f>
        <v>2.2580645161290325</v>
      </c>
      <c r="D40" s="2"/>
    </row>
    <row r="41" spans="1:4" x14ac:dyDescent="0.3">
      <c r="A41" t="s">
        <v>18</v>
      </c>
      <c r="B41" s="4">
        <f>B32-B36</f>
        <v>379</v>
      </c>
    </row>
    <row r="44" spans="1:4" x14ac:dyDescent="0.3">
      <c r="A44" t="s">
        <v>38</v>
      </c>
    </row>
    <row r="45" spans="1:4" x14ac:dyDescent="0.3">
      <c r="A45" t="s">
        <v>11</v>
      </c>
      <c r="B45">
        <v>3</v>
      </c>
    </row>
    <row r="46" spans="1:4" x14ac:dyDescent="0.3">
      <c r="A46" t="s">
        <v>12</v>
      </c>
      <c r="B46" s="2">
        <f>100/(2^B45-1)</f>
        <v>14.285714285714286</v>
      </c>
    </row>
    <row r="47" spans="1:4" x14ac:dyDescent="0.3">
      <c r="A47" t="s">
        <v>18</v>
      </c>
      <c r="B47" s="4">
        <f>B41-B45</f>
        <v>376</v>
      </c>
    </row>
    <row r="50" spans="1:6" x14ac:dyDescent="0.3">
      <c r="A50" t="s">
        <v>39</v>
      </c>
    </row>
    <row r="51" spans="1:6" x14ac:dyDescent="0.3">
      <c r="A51" t="s">
        <v>11</v>
      </c>
      <c r="B51">
        <v>0</v>
      </c>
    </row>
    <row r="52" spans="1:6" x14ac:dyDescent="0.3">
      <c r="A52" t="s">
        <v>18</v>
      </c>
      <c r="B52" s="4">
        <f>B47-B51</f>
        <v>376</v>
      </c>
    </row>
    <row r="56" spans="1:6" x14ac:dyDescent="0.3">
      <c r="A56" s="21" t="s">
        <v>4</v>
      </c>
      <c r="B56" s="21"/>
      <c r="C56" s="21"/>
      <c r="D56" s="21"/>
      <c r="E56" s="21"/>
      <c r="F56" s="21"/>
    </row>
    <row r="58" spans="1:6" x14ac:dyDescent="0.3">
      <c r="B58" t="s">
        <v>0</v>
      </c>
    </row>
    <row r="59" spans="1:6" x14ac:dyDescent="0.3">
      <c r="A59" t="s">
        <v>1</v>
      </c>
      <c r="B59">
        <v>1440</v>
      </c>
      <c r="C59" t="s">
        <v>3</v>
      </c>
      <c r="D59" s="3">
        <f>B52/B60</f>
        <v>34.18181818181818</v>
      </c>
    </row>
    <row r="60" spans="1:6" x14ac:dyDescent="0.3">
      <c r="A60" t="s">
        <v>2</v>
      </c>
      <c r="B60">
        <v>11</v>
      </c>
      <c r="C60" t="s">
        <v>19</v>
      </c>
      <c r="D60" s="14">
        <f>ROUNDDOWN(D59,0)</f>
        <v>34</v>
      </c>
    </row>
    <row r="61" spans="1:6" x14ac:dyDescent="0.3">
      <c r="B61">
        <f>2^B60</f>
        <v>2048</v>
      </c>
      <c r="C61" t="s">
        <v>18</v>
      </c>
      <c r="D61">
        <f>B52-D60*B60</f>
        <v>2</v>
      </c>
    </row>
    <row r="64" spans="1:6" x14ac:dyDescent="0.3">
      <c r="A64" s="21" t="s">
        <v>8</v>
      </c>
      <c r="B64" s="21"/>
      <c r="C64" s="21"/>
      <c r="D64" s="21"/>
      <c r="E64" s="21"/>
      <c r="F64" s="21"/>
    </row>
    <row r="65" spans="1:8" x14ac:dyDescent="0.3">
      <c r="A65" s="1"/>
      <c r="B65" s="1"/>
      <c r="C65" s="1"/>
      <c r="D65" s="1"/>
      <c r="E65" s="1"/>
      <c r="F65" s="1"/>
    </row>
    <row r="66" spans="1:8" x14ac:dyDescent="0.3">
      <c r="A66" s="13" t="s">
        <v>51</v>
      </c>
      <c r="B66" s="13"/>
      <c r="C66" s="1"/>
      <c r="D66" s="1"/>
      <c r="E66" s="1"/>
      <c r="F66" s="1"/>
    </row>
    <row r="67" spans="1:8" x14ac:dyDescent="0.3">
      <c r="A67" s="13" t="s">
        <v>11</v>
      </c>
      <c r="B67" s="13">
        <v>3</v>
      </c>
      <c r="C67" s="1"/>
      <c r="D67" s="1"/>
      <c r="E67" s="1"/>
      <c r="F67" s="1"/>
    </row>
    <row r="68" spans="1:8" x14ac:dyDescent="0.3">
      <c r="A68" s="13" t="s">
        <v>18</v>
      </c>
      <c r="B68" s="17">
        <f>B52-B67</f>
        <v>373</v>
      </c>
      <c r="C68" s="1"/>
      <c r="D68" s="1"/>
      <c r="E68" s="1"/>
      <c r="F68" s="1"/>
    </row>
    <row r="69" spans="1:8" x14ac:dyDescent="0.3">
      <c r="C69" s="1"/>
      <c r="D69" s="1"/>
      <c r="E69" s="1"/>
      <c r="F69" s="1"/>
    </row>
    <row r="70" spans="1:8" x14ac:dyDescent="0.3">
      <c r="A70" s="1" t="s">
        <v>16</v>
      </c>
      <c r="B70" s="1"/>
      <c r="C70" s="1"/>
      <c r="D70" s="1"/>
      <c r="E70" s="1"/>
      <c r="F70" s="1"/>
    </row>
    <row r="71" spans="1:8" x14ac:dyDescent="0.3">
      <c r="A71" s="1" t="s">
        <v>11</v>
      </c>
      <c r="B71" s="1">
        <v>5</v>
      </c>
      <c r="C71" s="1"/>
      <c r="D71" s="1"/>
      <c r="E71" s="1"/>
      <c r="F71" s="1"/>
    </row>
    <row r="72" spans="1:8" x14ac:dyDescent="0.3">
      <c r="A72" s="1" t="s">
        <v>17</v>
      </c>
      <c r="B72" s="1">
        <f>2^B71</f>
        <v>32</v>
      </c>
      <c r="C72" s="1"/>
      <c r="D72" s="1"/>
      <c r="E72" s="1"/>
      <c r="F72" s="1"/>
    </row>
    <row r="73" spans="1:8" x14ac:dyDescent="0.3">
      <c r="A73" s="1"/>
      <c r="B73" s="1"/>
      <c r="C73" s="1"/>
      <c r="D73" s="1"/>
      <c r="E73" s="1"/>
      <c r="F73" s="1"/>
    </row>
    <row r="74" spans="1:8" x14ac:dyDescent="0.3">
      <c r="A74" s="1" t="s">
        <v>18</v>
      </c>
      <c r="B74" s="6">
        <f>B68-B71</f>
        <v>368</v>
      </c>
      <c r="C74" s="1" t="s">
        <v>40</v>
      </c>
      <c r="D74" s="1">
        <f>B74/8</f>
        <v>46</v>
      </c>
      <c r="E74" s="1"/>
      <c r="F74" s="1"/>
    </row>
    <row r="75" spans="1:8" x14ac:dyDescent="0.3">
      <c r="A75" s="1"/>
      <c r="B75" s="1"/>
      <c r="D75" s="1"/>
      <c r="F75" s="1"/>
    </row>
    <row r="76" spans="1:8" x14ac:dyDescent="0.3">
      <c r="A76" s="1" t="s">
        <v>52</v>
      </c>
      <c r="B76" t="s">
        <v>9</v>
      </c>
      <c r="C76" t="s">
        <v>7</v>
      </c>
      <c r="D76" t="s">
        <v>5</v>
      </c>
      <c r="E76" t="s">
        <v>6</v>
      </c>
      <c r="F76" t="s">
        <v>3</v>
      </c>
      <c r="G76" t="s">
        <v>19</v>
      </c>
      <c r="H76" t="s">
        <v>18</v>
      </c>
    </row>
    <row r="77" spans="1:8" x14ac:dyDescent="0.3">
      <c r="A77">
        <v>0</v>
      </c>
      <c r="B77">
        <v>1</v>
      </c>
      <c r="C77">
        <f>B77*60</f>
        <v>60</v>
      </c>
      <c r="D77">
        <v>6</v>
      </c>
      <c r="E77">
        <f>2^D77</f>
        <v>64</v>
      </c>
      <c r="F77" s="3">
        <f>$B$74/D77</f>
        <v>61.333333333333336</v>
      </c>
      <c r="G77" s="5">
        <f>ROUNDDOWN(F77,0)</f>
        <v>61</v>
      </c>
      <c r="H77">
        <f t="shared" ref="H77:H79" si="0">$B$74-G77*D77</f>
        <v>2</v>
      </c>
    </row>
    <row r="78" spans="1:8" x14ac:dyDescent="0.3">
      <c r="A78">
        <v>1</v>
      </c>
      <c r="B78">
        <v>2</v>
      </c>
      <c r="C78">
        <f t="shared" ref="C78:C81" si="1">B78*60</f>
        <v>120</v>
      </c>
      <c r="D78">
        <v>7</v>
      </c>
      <c r="E78">
        <f t="shared" ref="E78:E81" si="2">2^D78</f>
        <v>128</v>
      </c>
      <c r="F78" s="3">
        <f>$B$74/D78</f>
        <v>52.571428571428569</v>
      </c>
      <c r="G78" s="5">
        <f t="shared" ref="G78:G81" si="3">ROUNDDOWN(F78,0)</f>
        <v>52</v>
      </c>
      <c r="H78">
        <f t="shared" si="0"/>
        <v>4</v>
      </c>
    </row>
    <row r="79" spans="1:8" x14ac:dyDescent="0.3">
      <c r="A79">
        <v>2</v>
      </c>
      <c r="B79">
        <v>4</v>
      </c>
      <c r="C79">
        <f t="shared" si="1"/>
        <v>240</v>
      </c>
      <c r="D79">
        <v>8</v>
      </c>
      <c r="E79">
        <f t="shared" si="2"/>
        <v>256</v>
      </c>
      <c r="F79" s="3">
        <f>$B$74/D79</f>
        <v>46</v>
      </c>
      <c r="G79" s="5">
        <f t="shared" si="3"/>
        <v>46</v>
      </c>
      <c r="H79">
        <f t="shared" si="0"/>
        <v>0</v>
      </c>
    </row>
    <row r="80" spans="1:8" x14ac:dyDescent="0.3">
      <c r="A80">
        <v>3</v>
      </c>
      <c r="B80">
        <v>8</v>
      </c>
      <c r="C80">
        <f t="shared" si="1"/>
        <v>480</v>
      </c>
      <c r="D80">
        <v>9</v>
      </c>
      <c r="E80">
        <f t="shared" si="2"/>
        <v>512</v>
      </c>
      <c r="F80" s="3">
        <f>$B$74/D80</f>
        <v>40.888888888888886</v>
      </c>
      <c r="G80" s="5">
        <f t="shared" si="3"/>
        <v>40</v>
      </c>
      <c r="H80">
        <f>$B$74-G80*D80</f>
        <v>8</v>
      </c>
    </row>
    <row r="81" spans="1:8" x14ac:dyDescent="0.3">
      <c r="A81">
        <v>4</v>
      </c>
      <c r="B81">
        <v>17</v>
      </c>
      <c r="C81">
        <f t="shared" si="1"/>
        <v>1020</v>
      </c>
      <c r="D81">
        <v>10</v>
      </c>
      <c r="E81">
        <f t="shared" si="2"/>
        <v>1024</v>
      </c>
      <c r="F81" s="3">
        <f>$B$74/D81</f>
        <v>36.799999999999997</v>
      </c>
      <c r="G81" s="5">
        <f t="shared" si="3"/>
        <v>36</v>
      </c>
      <c r="H81">
        <f>$B$74-G81*D81</f>
        <v>8</v>
      </c>
    </row>
    <row r="82" spans="1:8" x14ac:dyDescent="0.3">
      <c r="E82" s="3"/>
    </row>
    <row r="83" spans="1:8" x14ac:dyDescent="0.3">
      <c r="E83" s="3"/>
    </row>
  </sheetData>
  <mergeCells count="2">
    <mergeCell ref="A56:F56"/>
    <mergeCell ref="A64:F64"/>
  </mergeCells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97E-F5BB-40E1-97DB-5D341DB313BD}">
  <dimension ref="A1:CR32"/>
  <sheetViews>
    <sheetView workbookViewId="0">
      <selection activeCell="K35" sqref="K35"/>
    </sheetView>
  </sheetViews>
  <sheetFormatPr defaultColWidth="11.5546875" defaultRowHeight="14.4" x14ac:dyDescent="0.3"/>
  <cols>
    <col min="1" max="32" width="4.21875" customWidth="1"/>
    <col min="33" max="150" width="3.109375" customWidth="1"/>
  </cols>
  <sheetData>
    <row r="1" spans="1:32" x14ac:dyDescent="0.3">
      <c r="A1" s="28" t="s">
        <v>47</v>
      </c>
      <c r="B1" s="29"/>
      <c r="C1" s="29"/>
      <c r="D1" s="29"/>
      <c r="E1" s="29"/>
      <c r="F1" s="29"/>
      <c r="G1" s="29"/>
      <c r="H1" s="30"/>
      <c r="I1" s="28" t="s">
        <v>48</v>
      </c>
      <c r="J1" s="29"/>
      <c r="K1" s="29"/>
      <c r="L1" s="29"/>
      <c r="M1" s="29"/>
      <c r="N1" s="29"/>
      <c r="O1" s="29"/>
      <c r="P1" s="30"/>
      <c r="Q1" s="28" t="s">
        <v>49</v>
      </c>
      <c r="R1" s="29"/>
      <c r="S1" s="29"/>
      <c r="T1" s="29"/>
      <c r="U1" s="29"/>
      <c r="V1" s="29"/>
      <c r="W1" s="29"/>
      <c r="X1" s="30"/>
      <c r="Y1" s="28" t="s">
        <v>50</v>
      </c>
      <c r="Z1" s="29"/>
      <c r="AA1" s="29"/>
      <c r="AB1" s="29"/>
      <c r="AC1" s="29"/>
      <c r="AD1" s="29"/>
      <c r="AE1" s="29"/>
      <c r="AF1" s="30"/>
    </row>
    <row r="2" spans="1:32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8">
        <v>7</v>
      </c>
      <c r="R2" s="9">
        <v>6</v>
      </c>
      <c r="S2" s="10">
        <v>5</v>
      </c>
      <c r="T2" s="8">
        <v>4</v>
      </c>
      <c r="U2" s="9">
        <v>3</v>
      </c>
      <c r="V2" s="9">
        <v>2</v>
      </c>
      <c r="W2" s="9">
        <v>1</v>
      </c>
      <c r="X2" s="10">
        <v>0</v>
      </c>
      <c r="Y2" s="8">
        <v>7</v>
      </c>
      <c r="Z2" s="9">
        <v>6</v>
      </c>
      <c r="AA2" s="9">
        <v>5</v>
      </c>
      <c r="AB2" s="9">
        <v>4</v>
      </c>
      <c r="AC2" s="10">
        <v>3</v>
      </c>
      <c r="AD2" s="8">
        <v>2</v>
      </c>
      <c r="AE2" s="9">
        <v>1</v>
      </c>
      <c r="AF2" s="10">
        <v>0</v>
      </c>
    </row>
    <row r="3" spans="1:32" x14ac:dyDescent="0.3">
      <c r="A3" s="34" t="s">
        <v>22</v>
      </c>
      <c r="B3" s="35"/>
      <c r="C3" s="35"/>
      <c r="D3" s="35"/>
      <c r="E3" s="35"/>
      <c r="F3" s="35"/>
      <c r="G3" s="35"/>
      <c r="H3" s="36"/>
      <c r="I3" s="34" t="s">
        <v>86</v>
      </c>
      <c r="J3" s="35"/>
      <c r="K3" s="35"/>
      <c r="L3" s="35"/>
      <c r="M3" s="35"/>
      <c r="N3" s="34" t="s">
        <v>46</v>
      </c>
      <c r="O3" s="35"/>
      <c r="P3" s="36"/>
      <c r="Q3" s="34" t="s">
        <v>38</v>
      </c>
      <c r="R3" s="35"/>
      <c r="S3" s="36"/>
      <c r="T3" s="31" t="s">
        <v>37</v>
      </c>
      <c r="U3" s="32"/>
      <c r="V3" s="32"/>
      <c r="W3" s="32"/>
      <c r="X3" s="33"/>
      <c r="Y3" s="31" t="s">
        <v>23</v>
      </c>
      <c r="Z3" s="32"/>
      <c r="AA3" s="32"/>
      <c r="AB3" s="32"/>
      <c r="AC3" s="33"/>
      <c r="AD3" s="31" t="s">
        <v>54</v>
      </c>
      <c r="AE3" s="32"/>
      <c r="AF3" s="33"/>
    </row>
    <row r="4" spans="1:32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32" x14ac:dyDescent="0.3">
      <c r="A5" s="27" t="s">
        <v>24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spans="1:32" x14ac:dyDescent="0.3">
      <c r="A6" s="26" t="s">
        <v>53</v>
      </c>
      <c r="B6" s="26"/>
      <c r="C6" s="26"/>
      <c r="D6" s="26"/>
      <c r="E6" s="26"/>
      <c r="F6" s="26"/>
      <c r="G6" s="26"/>
      <c r="H6" s="26"/>
      <c r="I6" s="26">
        <v>38</v>
      </c>
      <c r="J6" s="26"/>
      <c r="K6" s="26"/>
      <c r="L6" s="26"/>
      <c r="M6" s="26"/>
      <c r="N6" s="26"/>
      <c r="O6" s="26"/>
      <c r="P6" s="26"/>
      <c r="Q6" s="26">
        <v>73</v>
      </c>
      <c r="R6" s="26"/>
      <c r="S6" s="26"/>
      <c r="T6" s="26"/>
      <c r="U6" s="26"/>
      <c r="V6" s="26"/>
      <c r="W6" s="26"/>
      <c r="X6" s="26"/>
      <c r="Y6" s="26">
        <v>88</v>
      </c>
      <c r="Z6" s="26"/>
      <c r="AA6" s="26"/>
      <c r="AB6" s="26"/>
      <c r="AC6" s="26"/>
      <c r="AD6" s="26"/>
      <c r="AE6" s="26"/>
      <c r="AF6" s="26"/>
    </row>
    <row r="7" spans="1:32" x14ac:dyDescent="0.3">
      <c r="A7" s="16">
        <v>0</v>
      </c>
      <c r="B7" s="16">
        <v>0</v>
      </c>
      <c r="C7" s="16">
        <v>0</v>
      </c>
      <c r="D7" s="16">
        <v>0</v>
      </c>
      <c r="E7" s="16">
        <v>1</v>
      </c>
      <c r="F7" s="16">
        <v>0</v>
      </c>
      <c r="G7" s="16">
        <v>1</v>
      </c>
      <c r="H7" s="16">
        <v>0</v>
      </c>
      <c r="I7" s="16">
        <v>0</v>
      </c>
      <c r="J7" s="16">
        <v>0</v>
      </c>
      <c r="K7" s="16">
        <v>1</v>
      </c>
      <c r="L7" s="16">
        <v>1</v>
      </c>
      <c r="M7" s="16">
        <v>1</v>
      </c>
      <c r="N7" s="16">
        <v>0</v>
      </c>
      <c r="O7" s="16">
        <v>0</v>
      </c>
      <c r="P7" s="16">
        <v>0</v>
      </c>
      <c r="Q7" s="16">
        <v>0</v>
      </c>
      <c r="R7" s="16">
        <v>1</v>
      </c>
      <c r="S7" s="16">
        <v>1</v>
      </c>
      <c r="T7" s="16">
        <v>1</v>
      </c>
      <c r="U7" s="16">
        <v>0</v>
      </c>
      <c r="V7" s="16">
        <v>0</v>
      </c>
      <c r="W7" s="16">
        <v>1</v>
      </c>
      <c r="X7" s="16">
        <v>1</v>
      </c>
      <c r="Y7" s="16">
        <v>1</v>
      </c>
      <c r="Z7" s="16">
        <v>0</v>
      </c>
      <c r="AA7" s="16">
        <v>0</v>
      </c>
      <c r="AB7" s="16">
        <v>0</v>
      </c>
      <c r="AC7" s="16">
        <v>1</v>
      </c>
      <c r="AD7" s="16">
        <v>0</v>
      </c>
      <c r="AE7" s="16">
        <v>0</v>
      </c>
      <c r="AF7" s="16">
        <v>0</v>
      </c>
    </row>
    <row r="8" spans="1:32" x14ac:dyDescent="0.3">
      <c r="A8" s="22" t="s">
        <v>28</v>
      </c>
      <c r="B8" s="22"/>
      <c r="C8" s="22"/>
      <c r="D8" s="22"/>
      <c r="E8" s="22"/>
      <c r="F8" s="22"/>
      <c r="G8" s="22"/>
      <c r="H8" s="22"/>
      <c r="I8" s="22" t="s">
        <v>28</v>
      </c>
      <c r="J8" s="22"/>
      <c r="K8" s="22"/>
      <c r="L8" s="22"/>
      <c r="M8" s="22"/>
      <c r="N8" s="22" t="s">
        <v>28</v>
      </c>
      <c r="O8" s="22"/>
      <c r="P8" s="22"/>
      <c r="Q8" s="22" t="s">
        <v>28</v>
      </c>
      <c r="R8" s="22"/>
      <c r="S8" s="22"/>
      <c r="T8" s="22" t="s">
        <v>28</v>
      </c>
      <c r="U8" s="22"/>
      <c r="V8" s="22"/>
      <c r="W8" s="22"/>
      <c r="X8" s="22"/>
      <c r="Y8" s="22" t="s">
        <v>28</v>
      </c>
      <c r="Z8" s="22"/>
      <c r="AA8" s="22"/>
      <c r="AB8" s="22"/>
      <c r="AC8" s="22"/>
      <c r="AD8" s="22" t="s">
        <v>28</v>
      </c>
      <c r="AE8" s="22"/>
      <c r="AF8" s="22"/>
    </row>
    <row r="9" spans="1:32" x14ac:dyDescent="0.3">
      <c r="A9" s="22">
        <v>10</v>
      </c>
      <c r="B9" s="22"/>
      <c r="C9" s="22"/>
      <c r="D9" s="22"/>
      <c r="E9" s="22"/>
      <c r="F9" s="22"/>
      <c r="G9" s="22"/>
      <c r="H9" s="22"/>
      <c r="I9" s="22">
        <v>7</v>
      </c>
      <c r="J9" s="22"/>
      <c r="K9" s="22"/>
      <c r="L9" s="22"/>
      <c r="M9" s="22"/>
      <c r="N9" s="22">
        <v>0</v>
      </c>
      <c r="O9" s="22"/>
      <c r="P9" s="22"/>
      <c r="Q9" s="22">
        <v>3</v>
      </c>
      <c r="R9" s="22"/>
      <c r="S9" s="22"/>
      <c r="T9" s="22">
        <v>19</v>
      </c>
      <c r="U9" s="22"/>
      <c r="V9" s="22"/>
      <c r="W9" s="22"/>
      <c r="X9" s="22"/>
      <c r="Y9" s="22">
        <v>17</v>
      </c>
      <c r="Z9" s="22"/>
      <c r="AA9" s="22"/>
      <c r="AB9" s="22"/>
      <c r="AC9" s="22"/>
      <c r="AD9" s="22">
        <v>0</v>
      </c>
      <c r="AE9" s="22"/>
      <c r="AF9" s="22"/>
    </row>
    <row r="10" spans="1:32" x14ac:dyDescent="0.3">
      <c r="A10" s="22" t="s">
        <v>55</v>
      </c>
      <c r="B10" s="22"/>
      <c r="C10" s="22"/>
      <c r="D10" s="22"/>
      <c r="E10" s="22"/>
      <c r="F10" s="22"/>
      <c r="G10" s="22"/>
      <c r="H10" s="22"/>
      <c r="I10" s="22" t="s">
        <v>87</v>
      </c>
      <c r="J10" s="22"/>
      <c r="K10" s="22"/>
      <c r="L10" s="22"/>
      <c r="M10" s="22"/>
      <c r="N10" s="22" t="s">
        <v>56</v>
      </c>
      <c r="O10" s="22"/>
      <c r="P10" s="22"/>
      <c r="Q10" s="22" t="s">
        <v>57</v>
      </c>
      <c r="R10" s="22"/>
      <c r="S10" s="22"/>
      <c r="T10" s="22" t="s">
        <v>58</v>
      </c>
      <c r="U10" s="22"/>
      <c r="V10" s="22"/>
      <c r="W10" s="22"/>
      <c r="X10" s="22"/>
      <c r="Y10" s="22" t="s">
        <v>59</v>
      </c>
      <c r="Z10" s="22"/>
      <c r="AA10" s="22"/>
      <c r="AB10" s="22"/>
      <c r="AC10" s="22"/>
      <c r="AD10" s="22" t="s">
        <v>60</v>
      </c>
      <c r="AE10" s="22"/>
      <c r="AF10" s="22"/>
    </row>
    <row r="11" spans="1:32" x14ac:dyDescent="0.3">
      <c r="A11" s="22">
        <f>A9</f>
        <v>10</v>
      </c>
      <c r="B11" s="22"/>
      <c r="C11" s="22"/>
      <c r="D11" s="22"/>
      <c r="E11" s="22"/>
      <c r="F11" s="22"/>
      <c r="G11" s="22"/>
      <c r="H11" s="22"/>
      <c r="I11" s="23">
        <f>'Data package'!$B$31*I9+'Data package'!$B$28</f>
        <v>3.338709677419355</v>
      </c>
      <c r="J11" s="23"/>
      <c r="K11" s="23"/>
      <c r="L11" s="23"/>
      <c r="M11" s="23"/>
      <c r="N11" s="24">
        <f ca="1">LOOKUP(N9,'Data package'!$D$21:$D$24,'Data package'!$E$22:$E$31)</f>
        <v>0</v>
      </c>
      <c r="O11" s="24"/>
      <c r="P11" s="24"/>
      <c r="Q11" s="25">
        <f>100/(2^3-1)*Q9</f>
        <v>42.857142857142861</v>
      </c>
      <c r="R11" s="25"/>
      <c r="S11" s="25"/>
      <c r="T11" s="25">
        <f>'Data package'!$B$40*T9+'Data package'!$B$37</f>
        <v>22.903225806451616</v>
      </c>
      <c r="U11" s="24"/>
      <c r="V11" s="24"/>
      <c r="W11" s="24"/>
      <c r="X11" s="24"/>
      <c r="Y11" s="24">
        <f>Y9</f>
        <v>17</v>
      </c>
      <c r="Z11" s="24"/>
      <c r="AA11" s="24"/>
      <c r="AB11" s="24"/>
      <c r="AC11" s="24"/>
      <c r="AD11" s="24">
        <f>LOOKUP(AD9,'Data package'!$A$77:$A$81,'Data package'!$B$77:$B$81)</f>
        <v>1</v>
      </c>
      <c r="AE11" s="24"/>
      <c r="AF11" s="24"/>
    </row>
    <row r="12" spans="1:32" x14ac:dyDescent="0.3">
      <c r="A12" s="16"/>
      <c r="B12" s="16"/>
      <c r="C12" s="16"/>
      <c r="D12" s="16"/>
      <c r="E12" s="16"/>
      <c r="F12" s="19"/>
      <c r="G12" s="19"/>
      <c r="H12" s="19"/>
      <c r="I12" s="16"/>
      <c r="J12" s="16"/>
      <c r="K12" s="16"/>
    </row>
    <row r="14" spans="1:32" x14ac:dyDescent="0.3">
      <c r="A14" s="27" t="s">
        <v>24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</row>
    <row r="15" spans="1:32" x14ac:dyDescent="0.3">
      <c r="A15" s="26" t="s">
        <v>62</v>
      </c>
      <c r="B15" s="26"/>
      <c r="C15" s="26"/>
      <c r="D15" s="26"/>
      <c r="E15" s="26"/>
      <c r="F15" s="26"/>
      <c r="G15" s="26"/>
      <c r="H15" s="26"/>
      <c r="I15" s="26" t="s">
        <v>63</v>
      </c>
      <c r="J15" s="26"/>
      <c r="K15" s="26"/>
      <c r="L15" s="26"/>
      <c r="M15" s="26"/>
      <c r="N15" s="26"/>
      <c r="O15" s="26"/>
      <c r="P15" s="26"/>
      <c r="Q15" s="26" t="s">
        <v>64</v>
      </c>
      <c r="R15" s="26"/>
      <c r="S15" s="26"/>
      <c r="T15" s="26"/>
      <c r="U15" s="26"/>
      <c r="V15" s="26"/>
      <c r="W15" s="26"/>
      <c r="X15" s="26"/>
      <c r="Y15" s="26" t="s">
        <v>65</v>
      </c>
      <c r="Z15" s="26"/>
      <c r="AA15" s="26"/>
      <c r="AB15" s="26"/>
      <c r="AC15" s="26"/>
      <c r="AD15" s="26"/>
      <c r="AE15" s="26"/>
      <c r="AF15" s="26"/>
    </row>
    <row r="16" spans="1:32" x14ac:dyDescent="0.3">
      <c r="A16" s="16">
        <v>0</v>
      </c>
      <c r="B16" s="16">
        <v>0</v>
      </c>
      <c r="C16" s="16">
        <v>0</v>
      </c>
      <c r="D16" s="16">
        <v>0</v>
      </c>
      <c r="E16" s="16">
        <v>0</v>
      </c>
      <c r="F16" s="16">
        <v>1</v>
      </c>
      <c r="G16" s="16">
        <v>0</v>
      </c>
      <c r="H16" s="16">
        <v>1</v>
      </c>
      <c r="I16" s="16">
        <v>0</v>
      </c>
      <c r="J16" s="16">
        <v>1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1</v>
      </c>
      <c r="S16" s="16">
        <v>1</v>
      </c>
      <c r="T16" s="16">
        <v>1</v>
      </c>
      <c r="U16" s="16">
        <v>0</v>
      </c>
      <c r="V16" s="16">
        <v>0</v>
      </c>
      <c r="W16" s="16">
        <v>1</v>
      </c>
      <c r="X16" s="16">
        <v>1</v>
      </c>
      <c r="Y16" s="16">
        <v>1</v>
      </c>
      <c r="Z16" s="16">
        <v>0</v>
      </c>
      <c r="AA16" s="16">
        <v>0</v>
      </c>
      <c r="AB16" s="16">
        <v>0</v>
      </c>
      <c r="AC16" s="16">
        <v>1</v>
      </c>
      <c r="AD16" s="16">
        <v>0</v>
      </c>
      <c r="AE16" s="16">
        <v>0</v>
      </c>
      <c r="AF16" s="16">
        <v>0</v>
      </c>
    </row>
    <row r="17" spans="1:96" x14ac:dyDescent="0.3">
      <c r="A17" s="22" t="s">
        <v>28</v>
      </c>
      <c r="B17" s="22"/>
      <c r="C17" s="22"/>
      <c r="D17" s="22"/>
      <c r="E17" s="22"/>
      <c r="F17" s="22"/>
      <c r="G17" s="22"/>
      <c r="H17" s="22"/>
      <c r="I17" s="22" t="s">
        <v>28</v>
      </c>
      <c r="J17" s="22"/>
      <c r="K17" s="22"/>
      <c r="L17" s="22"/>
      <c r="M17" s="22"/>
      <c r="N17" s="22" t="s">
        <v>28</v>
      </c>
      <c r="O17" s="22"/>
      <c r="P17" s="22"/>
      <c r="Q17" s="22" t="s">
        <v>28</v>
      </c>
      <c r="R17" s="22"/>
      <c r="S17" s="22"/>
      <c r="T17" s="22" t="s">
        <v>28</v>
      </c>
      <c r="U17" s="22"/>
      <c r="V17" s="22"/>
      <c r="W17" s="22"/>
      <c r="X17" s="22"/>
      <c r="Y17" s="22" t="s">
        <v>28</v>
      </c>
      <c r="Z17" s="22"/>
      <c r="AA17" s="22"/>
      <c r="AB17" s="22"/>
      <c r="AC17" s="22"/>
      <c r="AD17" s="22" t="s">
        <v>28</v>
      </c>
      <c r="AE17" s="22"/>
      <c r="AF17" s="22"/>
    </row>
    <row r="18" spans="1:96" x14ac:dyDescent="0.3">
      <c r="A18" s="22">
        <v>5</v>
      </c>
      <c r="B18" s="22"/>
      <c r="C18" s="22"/>
      <c r="D18" s="22"/>
      <c r="E18" s="22"/>
      <c r="F18" s="22"/>
      <c r="G18" s="22"/>
      <c r="H18" s="22"/>
      <c r="I18" s="22">
        <v>8</v>
      </c>
      <c r="J18" s="22"/>
      <c r="K18" s="22"/>
      <c r="L18" s="22"/>
      <c r="M18" s="22"/>
      <c r="N18" s="22">
        <v>0</v>
      </c>
      <c r="O18" s="22"/>
      <c r="P18" s="22"/>
      <c r="Q18" s="22">
        <v>3</v>
      </c>
      <c r="R18" s="22"/>
      <c r="S18" s="22"/>
      <c r="T18" s="22">
        <v>19</v>
      </c>
      <c r="U18" s="22"/>
      <c r="V18" s="22"/>
      <c r="W18" s="22"/>
      <c r="X18" s="22"/>
      <c r="Y18" s="22">
        <v>17</v>
      </c>
      <c r="Z18" s="22"/>
      <c r="AA18" s="22"/>
      <c r="AB18" s="22"/>
      <c r="AC18" s="22"/>
      <c r="AD18" s="22">
        <v>0</v>
      </c>
      <c r="AE18" s="22"/>
      <c r="AF18" s="22"/>
    </row>
    <row r="19" spans="1:96" x14ac:dyDescent="0.3">
      <c r="A19" s="22" t="s">
        <v>55</v>
      </c>
      <c r="B19" s="22"/>
      <c r="C19" s="22"/>
      <c r="D19" s="22"/>
      <c r="E19" s="22"/>
      <c r="F19" s="22"/>
      <c r="G19" s="22"/>
      <c r="H19" s="22"/>
      <c r="I19" s="22" t="s">
        <v>87</v>
      </c>
      <c r="J19" s="22"/>
      <c r="K19" s="22"/>
      <c r="L19" s="22"/>
      <c r="M19" s="22"/>
      <c r="N19" s="22" t="s">
        <v>56</v>
      </c>
      <c r="O19" s="22"/>
      <c r="P19" s="22"/>
      <c r="Q19" s="22" t="s">
        <v>57</v>
      </c>
      <c r="R19" s="22"/>
      <c r="S19" s="22"/>
      <c r="T19" s="22" t="s">
        <v>58</v>
      </c>
      <c r="U19" s="22"/>
      <c r="V19" s="22"/>
      <c r="W19" s="22"/>
      <c r="X19" s="22"/>
      <c r="Y19" s="22" t="s">
        <v>59</v>
      </c>
      <c r="Z19" s="22"/>
      <c r="AA19" s="22"/>
      <c r="AB19" s="22"/>
      <c r="AC19" s="22"/>
      <c r="AD19" s="22" t="s">
        <v>60</v>
      </c>
      <c r="AE19" s="22"/>
      <c r="AF19" s="22"/>
    </row>
    <row r="20" spans="1:96" x14ac:dyDescent="0.3">
      <c r="A20" s="22">
        <f>A18</f>
        <v>5</v>
      </c>
      <c r="B20" s="22"/>
      <c r="C20" s="22"/>
      <c r="D20" s="22"/>
      <c r="E20" s="22"/>
      <c r="F20" s="22"/>
      <c r="G20" s="22"/>
      <c r="H20" s="22"/>
      <c r="I20" s="23">
        <f>'Data package'!$B$31*I18+'Data package'!$B$28</f>
        <v>3.3870967741935485</v>
      </c>
      <c r="J20" s="23"/>
      <c r="K20" s="23"/>
      <c r="L20" s="23"/>
      <c r="M20" s="23"/>
      <c r="N20" s="24">
        <f ca="1">LOOKUP(N18,'Data package'!$D$21:$D$24,'Data package'!$E$22:$E$31)</f>
        <v>0</v>
      </c>
      <c r="O20" s="24"/>
      <c r="P20" s="24"/>
      <c r="Q20" s="25">
        <f>100/(2^3-1)*Q18</f>
        <v>42.857142857142861</v>
      </c>
      <c r="R20" s="25"/>
      <c r="S20" s="25"/>
      <c r="T20" s="25">
        <f>'Data package'!$B$40*T18+'Data package'!$B$37</f>
        <v>22.903225806451616</v>
      </c>
      <c r="U20" s="24"/>
      <c r="V20" s="24"/>
      <c r="W20" s="24"/>
      <c r="X20" s="24"/>
      <c r="Y20" s="24">
        <f>Y18</f>
        <v>17</v>
      </c>
      <c r="Z20" s="24"/>
      <c r="AA20" s="24"/>
      <c r="AB20" s="24"/>
      <c r="AC20" s="24"/>
      <c r="AD20" s="24">
        <f>LOOKUP(AD18,'Data package'!$A$77:$A$81,'Data package'!$B$77:$B$81)</f>
        <v>1</v>
      </c>
      <c r="AE20" s="24"/>
      <c r="AF20" s="24"/>
    </row>
    <row r="23" spans="1:96" x14ac:dyDescent="0.3">
      <c r="A23" s="27" t="s">
        <v>24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</row>
    <row r="24" spans="1:96" x14ac:dyDescent="0.3">
      <c r="A24" s="26" t="s">
        <v>53</v>
      </c>
      <c r="B24" s="26"/>
      <c r="C24" s="26"/>
      <c r="D24" s="26"/>
      <c r="E24" s="26"/>
      <c r="F24" s="26"/>
      <c r="G24" s="26"/>
      <c r="H24" s="26"/>
      <c r="I24" s="26" t="s">
        <v>63</v>
      </c>
      <c r="J24" s="26"/>
      <c r="K24" s="26"/>
      <c r="L24" s="26"/>
      <c r="M24" s="26"/>
      <c r="N24" s="26"/>
      <c r="O24" s="26"/>
      <c r="P24" s="26"/>
      <c r="Q24" s="26" t="s">
        <v>64</v>
      </c>
      <c r="R24" s="26"/>
      <c r="S24" s="26"/>
      <c r="T24" s="26"/>
      <c r="U24" s="26"/>
      <c r="V24" s="26"/>
      <c r="W24" s="26"/>
      <c r="X24" s="26"/>
      <c r="Y24" s="26" t="s">
        <v>66</v>
      </c>
      <c r="Z24" s="26"/>
      <c r="AA24" s="26"/>
      <c r="AB24" s="26"/>
      <c r="AC24" s="26"/>
      <c r="AD24" s="26"/>
      <c r="AE24" s="26"/>
      <c r="AF24" s="26"/>
      <c r="AG24" s="37">
        <v>59</v>
      </c>
      <c r="AH24" s="37"/>
      <c r="AI24" s="37"/>
      <c r="AJ24" s="37"/>
      <c r="AK24" s="37"/>
      <c r="AL24" s="37"/>
      <c r="AM24" s="37"/>
      <c r="AN24" s="37"/>
      <c r="AO24" s="37">
        <v>96</v>
      </c>
      <c r="AP24" s="37"/>
      <c r="AQ24" s="37"/>
      <c r="AR24" s="37"/>
      <c r="AS24" s="37"/>
      <c r="AT24" s="37"/>
      <c r="AU24" s="37"/>
      <c r="AV24" s="37"/>
      <c r="AW24" s="37">
        <v>65</v>
      </c>
      <c r="AX24" s="37"/>
      <c r="AY24" s="37"/>
      <c r="AZ24" s="37"/>
      <c r="BA24" s="37"/>
      <c r="BB24" s="37"/>
      <c r="BC24" s="37"/>
      <c r="BD24" s="37"/>
      <c r="BE24" s="37" t="s">
        <v>67</v>
      </c>
      <c r="BF24" s="37"/>
      <c r="BG24" s="37"/>
      <c r="BH24" s="37"/>
      <c r="BI24" s="37"/>
      <c r="BJ24" s="37"/>
      <c r="BK24" s="37"/>
      <c r="BL24" s="37"/>
      <c r="BM24" s="37" t="s">
        <v>68</v>
      </c>
      <c r="BN24" s="37"/>
      <c r="BO24" s="37"/>
      <c r="BP24" s="37"/>
      <c r="BQ24" s="37"/>
      <c r="BR24" s="37"/>
      <c r="BS24" s="37"/>
      <c r="BT24" s="37"/>
      <c r="BU24" s="37">
        <v>69</v>
      </c>
      <c r="BV24" s="37"/>
      <c r="BW24" s="37"/>
      <c r="BX24" s="37"/>
      <c r="BY24" s="37"/>
      <c r="BZ24" s="37"/>
      <c r="CA24" s="37"/>
      <c r="CB24" s="37"/>
      <c r="CC24" s="37" t="s">
        <v>67</v>
      </c>
      <c r="CD24" s="37"/>
      <c r="CE24" s="37"/>
      <c r="CF24" s="37"/>
      <c r="CG24" s="37"/>
      <c r="CH24" s="37"/>
      <c r="CI24" s="37"/>
      <c r="CJ24" s="37"/>
      <c r="CK24" s="37" t="s">
        <v>69</v>
      </c>
      <c r="CL24" s="37"/>
      <c r="CM24" s="37"/>
      <c r="CN24" s="37"/>
      <c r="CO24" s="37"/>
      <c r="CP24" s="37"/>
      <c r="CQ24" s="37"/>
      <c r="CR24" s="37"/>
    </row>
    <row r="25" spans="1:96" x14ac:dyDescent="0.3">
      <c r="A25" s="18">
        <v>0</v>
      </c>
      <c r="B25" s="18">
        <v>0</v>
      </c>
      <c r="C25" s="18">
        <v>0</v>
      </c>
      <c r="D25" s="18">
        <v>0</v>
      </c>
      <c r="E25" s="18">
        <v>1</v>
      </c>
      <c r="F25" s="18">
        <v>0</v>
      </c>
      <c r="G25" s="18">
        <v>1</v>
      </c>
      <c r="H25" s="18">
        <v>0</v>
      </c>
      <c r="I25" s="18">
        <v>0</v>
      </c>
      <c r="J25" s="18">
        <v>1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1</v>
      </c>
      <c r="S25" s="18">
        <v>1</v>
      </c>
      <c r="T25" s="18">
        <v>1</v>
      </c>
      <c r="U25" s="18">
        <v>0</v>
      </c>
      <c r="V25" s="18">
        <v>0</v>
      </c>
      <c r="W25" s="18">
        <v>1</v>
      </c>
      <c r="X25" s="18">
        <v>1</v>
      </c>
      <c r="Y25" s="18">
        <v>1</v>
      </c>
      <c r="Z25" s="18">
        <v>0</v>
      </c>
      <c r="AA25" s="18">
        <v>1</v>
      </c>
      <c r="AB25" s="18">
        <v>0</v>
      </c>
      <c r="AC25" s="18">
        <v>1</v>
      </c>
      <c r="AD25" s="18">
        <v>0</v>
      </c>
      <c r="AE25" s="18">
        <v>0</v>
      </c>
      <c r="AF25" s="18">
        <v>0</v>
      </c>
      <c r="AG25" s="18">
        <v>0</v>
      </c>
      <c r="AH25" s="18">
        <v>1</v>
      </c>
      <c r="AI25" s="18">
        <v>0</v>
      </c>
      <c r="AJ25" s="18">
        <v>1</v>
      </c>
      <c r="AK25" s="18">
        <v>1</v>
      </c>
      <c r="AL25" s="18">
        <v>0</v>
      </c>
      <c r="AM25" s="18">
        <v>0</v>
      </c>
      <c r="AN25" s="18">
        <v>1</v>
      </c>
      <c r="AO25" s="18">
        <v>1</v>
      </c>
      <c r="AP25" s="18">
        <v>0</v>
      </c>
      <c r="AQ25" s="18">
        <v>0</v>
      </c>
      <c r="AR25" s="18">
        <v>1</v>
      </c>
      <c r="AS25" s="18">
        <v>0</v>
      </c>
      <c r="AT25" s="18">
        <v>1</v>
      </c>
      <c r="AU25" s="18">
        <v>1</v>
      </c>
      <c r="AV25" s="18">
        <v>0</v>
      </c>
      <c r="AW25" s="18">
        <v>0</v>
      </c>
      <c r="AX25" s="18">
        <v>1</v>
      </c>
      <c r="AY25" s="18">
        <v>1</v>
      </c>
      <c r="AZ25" s="18">
        <v>0</v>
      </c>
      <c r="BA25" s="18">
        <v>0</v>
      </c>
      <c r="BB25" s="18">
        <v>1</v>
      </c>
      <c r="BC25" s="18">
        <v>0</v>
      </c>
      <c r="BD25" s="18">
        <v>1</v>
      </c>
      <c r="BE25" s="18">
        <v>1</v>
      </c>
      <c r="BF25" s="18">
        <v>0</v>
      </c>
      <c r="BG25" s="18">
        <v>0</v>
      </c>
      <c r="BH25" s="18">
        <v>1</v>
      </c>
      <c r="BI25" s="18">
        <v>1</v>
      </c>
      <c r="BJ25" s="18">
        <v>0</v>
      </c>
      <c r="BK25" s="18">
        <v>1</v>
      </c>
      <c r="BL25" s="18">
        <v>0</v>
      </c>
      <c r="BM25" s="18">
        <v>1</v>
      </c>
      <c r="BN25" s="18">
        <v>0</v>
      </c>
      <c r="BO25" s="18">
        <v>1</v>
      </c>
      <c r="BP25" s="18">
        <v>0</v>
      </c>
      <c r="BQ25" s="18">
        <v>0</v>
      </c>
      <c r="BR25" s="18">
        <v>1</v>
      </c>
      <c r="BS25" s="18">
        <v>1</v>
      </c>
      <c r="BT25" s="18">
        <v>0</v>
      </c>
      <c r="BU25" s="18">
        <v>0</v>
      </c>
      <c r="BV25" s="18">
        <v>1</v>
      </c>
      <c r="BW25" s="18">
        <v>1</v>
      </c>
      <c r="BX25" s="18">
        <v>0</v>
      </c>
      <c r="BY25" s="18">
        <v>1</v>
      </c>
      <c r="BZ25" s="18">
        <v>0</v>
      </c>
      <c r="CA25" s="18">
        <v>0</v>
      </c>
      <c r="CB25" s="18">
        <v>1</v>
      </c>
      <c r="CC25" s="18">
        <v>1</v>
      </c>
      <c r="CD25" s="18">
        <v>0</v>
      </c>
      <c r="CE25" s="18">
        <v>0</v>
      </c>
      <c r="CF25" s="18">
        <v>1</v>
      </c>
      <c r="CG25" s="18">
        <v>1</v>
      </c>
      <c r="CH25" s="18">
        <v>0</v>
      </c>
      <c r="CI25" s="18">
        <v>1</v>
      </c>
      <c r="CJ25" s="18">
        <v>0</v>
      </c>
      <c r="CK25" s="18">
        <v>0</v>
      </c>
      <c r="CL25" s="18">
        <v>0</v>
      </c>
      <c r="CM25" s="18">
        <v>0</v>
      </c>
      <c r="CN25" s="18">
        <v>0</v>
      </c>
      <c r="CO25" s="18">
        <v>0</v>
      </c>
      <c r="CP25" s="18">
        <v>1</v>
      </c>
      <c r="CQ25" s="18">
        <v>1</v>
      </c>
      <c r="CR25" s="18">
        <v>0</v>
      </c>
    </row>
    <row r="26" spans="1:96" x14ac:dyDescent="0.3">
      <c r="A26" s="22" t="s">
        <v>28</v>
      </c>
      <c r="B26" s="22"/>
      <c r="C26" s="22"/>
      <c r="D26" s="22"/>
      <c r="E26" s="22"/>
      <c r="F26" s="22"/>
      <c r="G26" s="22"/>
      <c r="H26" s="22"/>
      <c r="I26" s="22" t="s">
        <v>28</v>
      </c>
      <c r="J26" s="22"/>
      <c r="K26" s="22"/>
      <c r="L26" s="22"/>
      <c r="M26" s="22"/>
      <c r="N26" s="22" t="s">
        <v>28</v>
      </c>
      <c r="O26" s="22"/>
      <c r="P26" s="22"/>
      <c r="Q26" s="22" t="s">
        <v>28</v>
      </c>
      <c r="R26" s="22"/>
      <c r="S26" s="22"/>
      <c r="T26" s="22" t="s">
        <v>28</v>
      </c>
      <c r="U26" s="22"/>
      <c r="V26" s="22"/>
      <c r="W26" s="22"/>
      <c r="X26" s="22"/>
      <c r="Y26" s="22" t="s">
        <v>28</v>
      </c>
      <c r="Z26" s="22"/>
      <c r="AA26" s="22"/>
      <c r="AB26" s="22"/>
      <c r="AC26" s="22"/>
      <c r="AD26" s="22" t="s">
        <v>28</v>
      </c>
      <c r="AE26" s="22"/>
      <c r="AF26" s="22"/>
      <c r="AG26" s="24" t="s">
        <v>70</v>
      </c>
      <c r="AH26" s="24"/>
      <c r="AI26" s="24"/>
      <c r="AJ26" s="24"/>
      <c r="AK26" s="24"/>
      <c r="AL26" s="24"/>
      <c r="AM26" s="24"/>
      <c r="AN26" s="24"/>
      <c r="AO26" s="24" t="s">
        <v>70</v>
      </c>
      <c r="AP26" s="24"/>
      <c r="AQ26" s="24"/>
      <c r="AR26" s="24"/>
      <c r="AS26" s="24"/>
      <c r="AT26" s="24"/>
      <c r="AU26" s="24"/>
      <c r="AV26" s="24"/>
      <c r="AW26" s="24" t="s">
        <v>70</v>
      </c>
      <c r="AX26" s="24"/>
      <c r="AY26" s="24"/>
      <c r="AZ26" s="24"/>
      <c r="BA26" s="24"/>
      <c r="BB26" s="24"/>
      <c r="BC26" s="24"/>
      <c r="BD26" s="24"/>
      <c r="BE26" s="24" t="s">
        <v>70</v>
      </c>
      <c r="BF26" s="24"/>
      <c r="BG26" s="24"/>
      <c r="BH26" s="24"/>
      <c r="BI26" s="24"/>
      <c r="BJ26" s="24"/>
      <c r="BK26" s="24"/>
      <c r="BL26" s="24"/>
      <c r="BM26" s="24" t="s">
        <v>70</v>
      </c>
      <c r="BN26" s="24"/>
      <c r="BO26" s="24"/>
      <c r="BP26" s="24"/>
      <c r="BQ26" s="24"/>
      <c r="BR26" s="24"/>
      <c r="BS26" s="24"/>
      <c r="BT26" s="24"/>
      <c r="BU26" s="24" t="s">
        <v>70</v>
      </c>
      <c r="BV26" s="24"/>
      <c r="BW26" s="24"/>
      <c r="BX26" s="24"/>
      <c r="BY26" s="24"/>
      <c r="BZ26" s="24"/>
      <c r="CA26" s="24"/>
      <c r="CB26" s="24"/>
      <c r="CC26" s="24" t="s">
        <v>70</v>
      </c>
      <c r="CD26" s="24"/>
      <c r="CE26" s="24"/>
      <c r="CF26" s="24"/>
      <c r="CG26" s="24"/>
      <c r="CH26" s="24"/>
      <c r="CI26" s="24"/>
      <c r="CJ26" s="24"/>
      <c r="CK26" s="24" t="s">
        <v>70</v>
      </c>
      <c r="CL26" s="24"/>
      <c r="CM26" s="24"/>
      <c r="CN26" s="24"/>
      <c r="CO26" s="24"/>
      <c r="CP26" s="24"/>
      <c r="CQ26" s="24"/>
      <c r="CR26" s="24"/>
    </row>
    <row r="27" spans="1:96" x14ac:dyDescent="0.3">
      <c r="A27" s="22">
        <v>10</v>
      </c>
      <c r="B27" s="22"/>
      <c r="C27" s="22"/>
      <c r="D27" s="22"/>
      <c r="E27" s="22"/>
      <c r="F27" s="22"/>
      <c r="G27" s="22"/>
      <c r="H27" s="22"/>
      <c r="I27" s="22">
        <v>8</v>
      </c>
      <c r="J27" s="22"/>
      <c r="K27" s="22"/>
      <c r="L27" s="22"/>
      <c r="M27" s="22"/>
      <c r="N27" s="22">
        <v>0</v>
      </c>
      <c r="O27" s="22"/>
      <c r="P27" s="22"/>
      <c r="Q27" s="22">
        <v>3</v>
      </c>
      <c r="R27" s="22"/>
      <c r="S27" s="22"/>
      <c r="T27" s="22">
        <v>19</v>
      </c>
      <c r="U27" s="22"/>
      <c r="V27" s="22"/>
      <c r="W27" s="22"/>
      <c r="X27" s="22"/>
      <c r="Y27" s="22">
        <v>21</v>
      </c>
      <c r="Z27" s="22"/>
      <c r="AA27" s="22"/>
      <c r="AB27" s="22"/>
      <c r="AC27" s="22"/>
      <c r="AD27" s="22">
        <v>0</v>
      </c>
      <c r="AE27" s="22"/>
      <c r="AF27" s="22"/>
      <c r="AG27">
        <f>AN25</f>
        <v>1</v>
      </c>
      <c r="AH27">
        <f>AM25</f>
        <v>0</v>
      </c>
      <c r="AI27">
        <f>AL25</f>
        <v>0</v>
      </c>
      <c r="AJ27">
        <f>AK25</f>
        <v>1</v>
      </c>
      <c r="AK27">
        <f>AJ25</f>
        <v>1</v>
      </c>
      <c r="AL27">
        <f>AI25</f>
        <v>0</v>
      </c>
      <c r="AM27">
        <f>AH25</f>
        <v>1</v>
      </c>
      <c r="AN27">
        <f>AG25</f>
        <v>0</v>
      </c>
      <c r="AO27">
        <f>AV25</f>
        <v>0</v>
      </c>
      <c r="AP27">
        <f>AU25</f>
        <v>1</v>
      </c>
      <c r="AQ27">
        <f>AT25</f>
        <v>1</v>
      </c>
      <c r="AR27">
        <f>AS25</f>
        <v>0</v>
      </c>
      <c r="AS27">
        <f>AR25</f>
        <v>1</v>
      </c>
      <c r="AT27">
        <f>AQ25</f>
        <v>0</v>
      </c>
      <c r="AU27">
        <f>AP25</f>
        <v>0</v>
      </c>
      <c r="AV27">
        <f>AO25</f>
        <v>1</v>
      </c>
      <c r="AW27">
        <f>BD25</f>
        <v>1</v>
      </c>
      <c r="AX27">
        <f>BC25</f>
        <v>0</v>
      </c>
      <c r="AY27">
        <f>BB25</f>
        <v>1</v>
      </c>
      <c r="AZ27">
        <f>BA25</f>
        <v>0</v>
      </c>
      <c r="BA27">
        <f>AZ25</f>
        <v>0</v>
      </c>
      <c r="BB27">
        <f>AY25</f>
        <v>1</v>
      </c>
      <c r="BC27">
        <f>AX25</f>
        <v>1</v>
      </c>
      <c r="BD27">
        <f>AW25</f>
        <v>0</v>
      </c>
      <c r="BE27">
        <f>BL25</f>
        <v>0</v>
      </c>
      <c r="BF27">
        <f>BK25</f>
        <v>1</v>
      </c>
      <c r="BG27">
        <f>BJ25</f>
        <v>0</v>
      </c>
      <c r="BH27">
        <f>BI25</f>
        <v>1</v>
      </c>
      <c r="BI27">
        <f>BH25</f>
        <v>1</v>
      </c>
      <c r="BJ27">
        <f>BG25</f>
        <v>0</v>
      </c>
      <c r="BK27">
        <f>BF25</f>
        <v>0</v>
      </c>
      <c r="BL27">
        <f>BE25</f>
        <v>1</v>
      </c>
      <c r="BM27">
        <f>BT25</f>
        <v>0</v>
      </c>
      <c r="BN27">
        <f>BS25</f>
        <v>1</v>
      </c>
      <c r="BO27">
        <f>BR25</f>
        <v>1</v>
      </c>
      <c r="BP27">
        <f>BQ25</f>
        <v>0</v>
      </c>
      <c r="BQ27">
        <f>BP25</f>
        <v>0</v>
      </c>
      <c r="BR27">
        <f>BO25</f>
        <v>1</v>
      </c>
      <c r="BS27">
        <f>BN25</f>
        <v>0</v>
      </c>
      <c r="BT27">
        <f>BM25</f>
        <v>1</v>
      </c>
      <c r="BU27">
        <f>CB25</f>
        <v>1</v>
      </c>
      <c r="BV27">
        <f>CA25</f>
        <v>0</v>
      </c>
      <c r="BW27">
        <f>BZ25</f>
        <v>0</v>
      </c>
      <c r="BX27">
        <f>BY25</f>
        <v>1</v>
      </c>
      <c r="BY27">
        <f>BX25</f>
        <v>0</v>
      </c>
      <c r="BZ27">
        <f>BW25</f>
        <v>1</v>
      </c>
      <c r="CA27">
        <f>BV25</f>
        <v>1</v>
      </c>
      <c r="CB27">
        <f>BU25</f>
        <v>0</v>
      </c>
      <c r="CC27">
        <f>CJ25</f>
        <v>0</v>
      </c>
      <c r="CD27">
        <f>CI25</f>
        <v>1</v>
      </c>
      <c r="CE27">
        <f>CH25</f>
        <v>0</v>
      </c>
      <c r="CF27">
        <f>CG25</f>
        <v>1</v>
      </c>
      <c r="CG27">
        <f>CF25</f>
        <v>1</v>
      </c>
      <c r="CH27">
        <f>CE25</f>
        <v>0</v>
      </c>
      <c r="CI27">
        <f>CD25</f>
        <v>0</v>
      </c>
      <c r="CJ27">
        <f>CC25</f>
        <v>1</v>
      </c>
      <c r="CK27">
        <f>CR25</f>
        <v>0</v>
      </c>
      <c r="CL27">
        <f>CQ25</f>
        <v>1</v>
      </c>
      <c r="CM27">
        <f>CP25</f>
        <v>1</v>
      </c>
      <c r="CN27">
        <f>CO25</f>
        <v>0</v>
      </c>
      <c r="CO27">
        <f>CN25</f>
        <v>0</v>
      </c>
      <c r="CP27">
        <f>CM25</f>
        <v>0</v>
      </c>
      <c r="CQ27">
        <f>CL25</f>
        <v>0</v>
      </c>
      <c r="CR27">
        <f>CK25</f>
        <v>0</v>
      </c>
    </row>
    <row r="28" spans="1:96" x14ac:dyDescent="0.3">
      <c r="A28" s="22" t="s">
        <v>55</v>
      </c>
      <c r="B28" s="22"/>
      <c r="C28" s="22"/>
      <c r="D28" s="22"/>
      <c r="E28" s="22"/>
      <c r="F28" s="22"/>
      <c r="G28" s="22"/>
      <c r="H28" s="22"/>
      <c r="I28" s="22" t="s">
        <v>87</v>
      </c>
      <c r="J28" s="22"/>
      <c r="K28" s="22"/>
      <c r="L28" s="22"/>
      <c r="M28" s="22"/>
      <c r="N28" s="22" t="s">
        <v>56</v>
      </c>
      <c r="O28" s="22"/>
      <c r="P28" s="22"/>
      <c r="Q28" s="22" t="s">
        <v>57</v>
      </c>
      <c r="R28" s="22"/>
      <c r="S28" s="22"/>
      <c r="T28" s="22" t="s">
        <v>58</v>
      </c>
      <c r="U28" s="22"/>
      <c r="V28" s="22"/>
      <c r="W28" s="22"/>
      <c r="X28" s="22"/>
      <c r="Y28" s="22" t="s">
        <v>59</v>
      </c>
      <c r="Z28" s="22"/>
      <c r="AA28" s="22"/>
      <c r="AB28" s="22"/>
      <c r="AC28" s="22"/>
      <c r="AD28" s="22" t="s">
        <v>60</v>
      </c>
      <c r="AE28" s="22"/>
      <c r="AF28" s="22"/>
      <c r="AG28" s="24" t="s">
        <v>71</v>
      </c>
      <c r="AH28" s="24"/>
      <c r="AI28" s="24"/>
      <c r="AJ28" s="24"/>
      <c r="AK28" s="24"/>
      <c r="AL28" s="24"/>
      <c r="AM28" s="24" t="s">
        <v>72</v>
      </c>
      <c r="AN28" s="24"/>
      <c r="AO28" s="24"/>
      <c r="AP28" s="24"/>
      <c r="AQ28" s="24"/>
      <c r="AR28" s="24"/>
      <c r="AS28" s="24" t="s">
        <v>73</v>
      </c>
      <c r="AT28" s="24"/>
      <c r="AU28" s="24"/>
      <c r="AV28" s="24"/>
      <c r="AW28" s="24"/>
      <c r="AX28" s="24"/>
      <c r="AY28" s="24" t="s">
        <v>74</v>
      </c>
      <c r="AZ28" s="24"/>
      <c r="BA28" s="24"/>
      <c r="BB28" s="24"/>
      <c r="BC28" s="24"/>
      <c r="BD28" s="24"/>
      <c r="BE28" s="24" t="s">
        <v>75</v>
      </c>
      <c r="BF28" s="24"/>
      <c r="BG28" s="24"/>
      <c r="BH28" s="24"/>
      <c r="BI28" s="24"/>
      <c r="BJ28" s="24"/>
      <c r="BK28" s="24" t="s">
        <v>76</v>
      </c>
      <c r="BL28" s="24"/>
      <c r="BM28" s="24"/>
      <c r="BN28" s="24"/>
      <c r="BO28" s="24"/>
      <c r="BP28" s="24"/>
      <c r="BQ28" s="24" t="s">
        <v>77</v>
      </c>
      <c r="BR28" s="24"/>
      <c r="BS28" s="24"/>
      <c r="BT28" s="24"/>
      <c r="BU28" s="24"/>
      <c r="BV28" s="24"/>
      <c r="BW28" s="24" t="s">
        <v>78</v>
      </c>
      <c r="BX28" s="24"/>
      <c r="BY28" s="24"/>
      <c r="BZ28" s="24"/>
      <c r="CA28" s="24"/>
      <c r="CB28" s="24"/>
      <c r="CC28" s="24" t="s">
        <v>79</v>
      </c>
      <c r="CD28" s="24"/>
      <c r="CE28" s="24"/>
      <c r="CF28" s="24"/>
      <c r="CG28" s="24"/>
      <c r="CH28" s="24"/>
      <c r="CI28" s="24" t="s">
        <v>80</v>
      </c>
      <c r="CJ28" s="24"/>
      <c r="CK28" s="24"/>
      <c r="CL28" s="24"/>
      <c r="CM28" s="24"/>
      <c r="CN28" s="24"/>
    </row>
    <row r="29" spans="1:96" x14ac:dyDescent="0.3">
      <c r="A29" s="22">
        <f>A27</f>
        <v>10</v>
      </c>
      <c r="B29" s="22"/>
      <c r="C29" s="22"/>
      <c r="D29" s="22"/>
      <c r="E29" s="22"/>
      <c r="F29" s="22"/>
      <c r="G29" s="22"/>
      <c r="H29" s="22"/>
      <c r="I29" s="23">
        <f>'Data package'!$B$31*I27+'Data package'!$B$28</f>
        <v>3.3870967741935485</v>
      </c>
      <c r="J29" s="23"/>
      <c r="K29" s="23"/>
      <c r="L29" s="23"/>
      <c r="M29" s="23"/>
      <c r="N29" s="24">
        <f ca="1">LOOKUP(N27,'Data package'!$D$21:$D$24,'Data package'!$E$22:$E$31)</f>
        <v>0</v>
      </c>
      <c r="O29" s="24"/>
      <c r="P29" s="24"/>
      <c r="Q29" s="25">
        <f>100/(2^3-1)*Q27</f>
        <v>42.857142857142861</v>
      </c>
      <c r="R29" s="25"/>
      <c r="S29" s="25"/>
      <c r="T29" s="25">
        <f>'Data package'!$B$40*T27+'Data package'!$B$37</f>
        <v>22.903225806451616</v>
      </c>
      <c r="U29" s="24"/>
      <c r="V29" s="24"/>
      <c r="W29" s="24"/>
      <c r="X29" s="24"/>
      <c r="Y29" s="24">
        <f>Y27</f>
        <v>21</v>
      </c>
      <c r="Z29" s="24"/>
      <c r="AA29" s="24"/>
      <c r="AB29" s="24"/>
      <c r="AC29" s="24"/>
      <c r="AD29" s="24">
        <f>LOOKUP(AD27,'Data package'!$A$77:$A$81,'Data package'!$B$77:$B$81)</f>
        <v>1</v>
      </c>
      <c r="AE29" s="24"/>
      <c r="AF29" s="24"/>
      <c r="AG29" s="24" t="s">
        <v>70</v>
      </c>
      <c r="AH29" s="24"/>
      <c r="AI29" s="24"/>
      <c r="AJ29" s="24"/>
      <c r="AK29" s="24"/>
      <c r="AL29" s="24"/>
      <c r="AM29" s="24" t="s">
        <v>70</v>
      </c>
      <c r="AN29" s="24"/>
      <c r="AO29" s="24"/>
      <c r="AP29" s="24"/>
      <c r="AQ29" s="24"/>
      <c r="AR29" s="24"/>
      <c r="AS29" s="24" t="s">
        <v>70</v>
      </c>
      <c r="AT29" s="24"/>
      <c r="AU29" s="24"/>
      <c r="AV29" s="24"/>
      <c r="AW29" s="24"/>
      <c r="AX29" s="24"/>
      <c r="AY29" s="24" t="s">
        <v>70</v>
      </c>
      <c r="AZ29" s="24"/>
      <c r="BA29" s="24"/>
      <c r="BB29" s="24"/>
      <c r="BC29" s="24"/>
      <c r="BD29" s="24"/>
      <c r="BE29" s="24" t="s">
        <v>70</v>
      </c>
      <c r="BF29" s="24"/>
      <c r="BG29" s="24"/>
      <c r="BH29" s="24"/>
      <c r="BI29" s="24"/>
      <c r="BJ29" s="24"/>
      <c r="BK29" s="24" t="s">
        <v>70</v>
      </c>
      <c r="BL29" s="24"/>
      <c r="BM29" s="24"/>
      <c r="BN29" s="24"/>
      <c r="BO29" s="24"/>
      <c r="BP29" s="24"/>
      <c r="BQ29" s="24" t="s">
        <v>70</v>
      </c>
      <c r="BR29" s="24"/>
      <c r="BS29" s="24"/>
      <c r="BT29" s="24"/>
      <c r="BU29" s="24"/>
      <c r="BV29" s="24"/>
      <c r="BW29" s="24" t="s">
        <v>70</v>
      </c>
      <c r="BX29" s="24"/>
      <c r="BY29" s="24"/>
      <c r="BZ29" s="24"/>
      <c r="CA29" s="24"/>
      <c r="CB29" s="24"/>
      <c r="CC29" s="24" t="s">
        <v>70</v>
      </c>
      <c r="CD29" s="24"/>
      <c r="CE29" s="24"/>
      <c r="CF29" s="24"/>
      <c r="CG29" s="24"/>
      <c r="CH29" s="24"/>
      <c r="CI29" s="24" t="s">
        <v>70</v>
      </c>
      <c r="CJ29" s="24"/>
      <c r="CK29" s="24"/>
      <c r="CL29" s="24"/>
      <c r="CM29" s="24"/>
      <c r="CN29" s="24"/>
    </row>
    <row r="30" spans="1:96" x14ac:dyDescent="0.3">
      <c r="AG30">
        <f>AL27</f>
        <v>0</v>
      </c>
      <c r="AH30">
        <f>AK27</f>
        <v>1</v>
      </c>
      <c r="AI30">
        <f>AJ27</f>
        <v>1</v>
      </c>
      <c r="AJ30">
        <f>AI27</f>
        <v>0</v>
      </c>
      <c r="AK30">
        <f>AH27</f>
        <v>0</v>
      </c>
      <c r="AL30">
        <f>AG27</f>
        <v>1</v>
      </c>
      <c r="AM30">
        <f>AR27</f>
        <v>0</v>
      </c>
      <c r="AN30">
        <f>AQ27</f>
        <v>1</v>
      </c>
      <c r="AO30">
        <f>AP27</f>
        <v>1</v>
      </c>
      <c r="AP30">
        <f>AO27</f>
        <v>0</v>
      </c>
      <c r="AQ30">
        <f>AN27</f>
        <v>0</v>
      </c>
      <c r="AR30">
        <f>AM27</f>
        <v>1</v>
      </c>
      <c r="AS30">
        <f>AX27</f>
        <v>0</v>
      </c>
      <c r="AT30">
        <f>AW27</f>
        <v>1</v>
      </c>
      <c r="AU30">
        <f>AV27</f>
        <v>1</v>
      </c>
      <c r="AV30">
        <f>AU27</f>
        <v>0</v>
      </c>
      <c r="AW30">
        <f>AT27</f>
        <v>0</v>
      </c>
      <c r="AX30">
        <f>AS27</f>
        <v>1</v>
      </c>
      <c r="AY30">
        <f>BD27</f>
        <v>0</v>
      </c>
      <c r="AZ30">
        <f>BC27</f>
        <v>1</v>
      </c>
      <c r="BA30">
        <f>BB27</f>
        <v>1</v>
      </c>
      <c r="BB30">
        <f>BA27</f>
        <v>0</v>
      </c>
      <c r="BC30">
        <f>AZ27</f>
        <v>0</v>
      </c>
      <c r="BD30">
        <f>AY27</f>
        <v>1</v>
      </c>
      <c r="BE30">
        <f>BJ27</f>
        <v>0</v>
      </c>
      <c r="BF30">
        <f>BI27</f>
        <v>1</v>
      </c>
      <c r="BG30">
        <f>BH27</f>
        <v>1</v>
      </c>
      <c r="BH30">
        <f>BG27</f>
        <v>0</v>
      </c>
      <c r="BI30">
        <f>BF27</f>
        <v>1</v>
      </c>
      <c r="BJ30">
        <f>BE27</f>
        <v>0</v>
      </c>
      <c r="BK30">
        <f>BP27</f>
        <v>0</v>
      </c>
      <c r="BL30">
        <f>BO27</f>
        <v>1</v>
      </c>
      <c r="BM30">
        <f>BN27</f>
        <v>1</v>
      </c>
      <c r="BN30">
        <f>BM27</f>
        <v>0</v>
      </c>
      <c r="BO30">
        <f>BL27</f>
        <v>1</v>
      </c>
      <c r="BP30">
        <f>BK27</f>
        <v>0</v>
      </c>
      <c r="BQ30">
        <f>BV27</f>
        <v>0</v>
      </c>
      <c r="BR30">
        <f>BU27</f>
        <v>1</v>
      </c>
      <c r="BS30">
        <f>BT27</f>
        <v>1</v>
      </c>
      <c r="BT30">
        <f>BS27</f>
        <v>0</v>
      </c>
      <c r="BU30">
        <f>BR27</f>
        <v>1</v>
      </c>
      <c r="BV30">
        <f>BQ27</f>
        <v>0</v>
      </c>
      <c r="BW30">
        <f>CB27</f>
        <v>0</v>
      </c>
      <c r="BX30">
        <f>CA27</f>
        <v>1</v>
      </c>
      <c r="BY30">
        <f>BZ27</f>
        <v>1</v>
      </c>
      <c r="BZ30">
        <f>BY27</f>
        <v>0</v>
      </c>
      <c r="CA30">
        <f>BX27</f>
        <v>1</v>
      </c>
      <c r="CB30">
        <f>BW27</f>
        <v>0</v>
      </c>
      <c r="CC30">
        <f>CH27</f>
        <v>0</v>
      </c>
      <c r="CD30">
        <f>CG27</f>
        <v>1</v>
      </c>
      <c r="CE30">
        <f>CF27</f>
        <v>1</v>
      </c>
      <c r="CF30">
        <f>CE27</f>
        <v>0</v>
      </c>
      <c r="CG30">
        <f>CD27</f>
        <v>1</v>
      </c>
      <c r="CH30">
        <f>CC27</f>
        <v>0</v>
      </c>
      <c r="CI30">
        <f>CN27</f>
        <v>0</v>
      </c>
      <c r="CJ30">
        <f>CM27</f>
        <v>1</v>
      </c>
      <c r="CK30">
        <f>CL27</f>
        <v>1</v>
      </c>
      <c r="CL30">
        <f>CK27</f>
        <v>0</v>
      </c>
      <c r="CM30">
        <f>CJ27</f>
        <v>1</v>
      </c>
      <c r="CN30">
        <f>CI27</f>
        <v>0</v>
      </c>
    </row>
    <row r="31" spans="1:96" x14ac:dyDescent="0.3">
      <c r="AG31" s="24" t="s">
        <v>81</v>
      </c>
      <c r="AH31" s="24"/>
      <c r="AI31" s="24"/>
      <c r="AJ31" s="24"/>
      <c r="AK31" s="24"/>
      <c r="AL31" s="24"/>
      <c r="AM31" s="24" t="s">
        <v>81</v>
      </c>
      <c r="AN31" s="24"/>
      <c r="AO31" s="24"/>
      <c r="AP31" s="24"/>
      <c r="AQ31" s="24"/>
      <c r="AR31" s="24"/>
      <c r="AS31" s="24" t="s">
        <v>81</v>
      </c>
      <c r="AT31" s="24"/>
      <c r="AU31" s="24"/>
      <c r="AV31" s="24"/>
      <c r="AW31" s="24"/>
      <c r="AX31" s="24"/>
      <c r="AY31" s="24" t="s">
        <v>81</v>
      </c>
      <c r="AZ31" s="24"/>
      <c r="BA31" s="24"/>
      <c r="BB31" s="24"/>
      <c r="BC31" s="24"/>
      <c r="BD31" s="24"/>
      <c r="BE31" s="24" t="s">
        <v>81</v>
      </c>
      <c r="BF31" s="24"/>
      <c r="BG31" s="24"/>
      <c r="BH31" s="24"/>
      <c r="BI31" s="24"/>
      <c r="BJ31" s="24"/>
      <c r="BK31" s="24" t="s">
        <v>81</v>
      </c>
      <c r="BL31" s="24"/>
      <c r="BM31" s="24"/>
      <c r="BN31" s="24"/>
      <c r="BO31" s="24"/>
      <c r="BP31" s="24"/>
      <c r="BQ31" s="24" t="s">
        <v>81</v>
      </c>
      <c r="BR31" s="24"/>
      <c r="BS31" s="24"/>
      <c r="BT31" s="24"/>
      <c r="BU31" s="24"/>
      <c r="BV31" s="24"/>
      <c r="BW31" s="24" t="s">
        <v>81</v>
      </c>
      <c r="BX31" s="24"/>
      <c r="BY31" s="24"/>
      <c r="BZ31" s="24"/>
      <c r="CA31" s="24"/>
      <c r="CB31" s="24"/>
      <c r="CC31" s="24" t="s">
        <v>81</v>
      </c>
      <c r="CD31" s="24"/>
      <c r="CE31" s="24"/>
      <c r="CF31" s="24"/>
      <c r="CG31" s="24"/>
      <c r="CH31" s="24"/>
      <c r="CI31" s="24" t="s">
        <v>81</v>
      </c>
      <c r="CJ31" s="24"/>
      <c r="CK31" s="24"/>
      <c r="CL31" s="24"/>
      <c r="CM31" s="24"/>
      <c r="CN31" s="24"/>
    </row>
    <row r="32" spans="1:96" x14ac:dyDescent="0.3">
      <c r="AG32" s="24">
        <v>25</v>
      </c>
      <c r="AH32" s="24"/>
      <c r="AI32" s="24"/>
      <c r="AJ32" s="24"/>
      <c r="AK32" s="24"/>
      <c r="AL32" s="24"/>
      <c r="AM32" s="24">
        <v>25</v>
      </c>
      <c r="AN32" s="24"/>
      <c r="AO32" s="24"/>
      <c r="AP32" s="24"/>
      <c r="AQ32" s="24"/>
      <c r="AR32" s="24"/>
      <c r="AS32" s="24">
        <v>25</v>
      </c>
      <c r="AT32" s="24"/>
      <c r="AU32" s="24"/>
      <c r="AV32" s="24"/>
      <c r="AW32" s="24"/>
      <c r="AX32" s="24"/>
      <c r="AY32" s="24">
        <v>25</v>
      </c>
      <c r="AZ32" s="24"/>
      <c r="BA32" s="24"/>
      <c r="BB32" s="24"/>
      <c r="BC32" s="24"/>
      <c r="BD32" s="24"/>
      <c r="BE32" s="24">
        <v>26</v>
      </c>
      <c r="BF32" s="24"/>
      <c r="BG32" s="24"/>
      <c r="BH32" s="24"/>
      <c r="BI32" s="24"/>
      <c r="BJ32" s="24"/>
      <c r="BK32" s="24">
        <v>26</v>
      </c>
      <c r="BL32" s="24"/>
      <c r="BM32" s="24"/>
      <c r="BN32" s="24"/>
      <c r="BO32" s="24"/>
      <c r="BP32" s="24"/>
      <c r="BQ32" s="24">
        <v>26</v>
      </c>
      <c r="BR32" s="24"/>
      <c r="BS32" s="24"/>
      <c r="BT32" s="24"/>
      <c r="BU32" s="24"/>
      <c r="BV32" s="24"/>
      <c r="BW32" s="24">
        <v>26</v>
      </c>
      <c r="BX32" s="24"/>
      <c r="BY32" s="24"/>
      <c r="BZ32" s="24"/>
      <c r="CA32" s="24"/>
      <c r="CB32" s="24"/>
      <c r="CC32" s="24">
        <v>26</v>
      </c>
      <c r="CD32" s="24"/>
      <c r="CE32" s="24"/>
      <c r="CF32" s="24"/>
      <c r="CG32" s="24"/>
      <c r="CH32" s="24"/>
      <c r="CI32" s="24">
        <v>26</v>
      </c>
      <c r="CJ32" s="24"/>
      <c r="CK32" s="24"/>
      <c r="CL32" s="24"/>
      <c r="CM32" s="24"/>
      <c r="CN32" s="24"/>
    </row>
  </sheetData>
  <mergeCells count="166">
    <mergeCell ref="BK32:BP32"/>
    <mergeCell ref="BQ32:BV32"/>
    <mergeCell ref="BW32:CB32"/>
    <mergeCell ref="CC32:CH32"/>
    <mergeCell ref="CI32:CN32"/>
    <mergeCell ref="AG32:AL32"/>
    <mergeCell ref="AM32:AR32"/>
    <mergeCell ref="AS32:AX32"/>
    <mergeCell ref="AY32:BD32"/>
    <mergeCell ref="BE32:BJ32"/>
    <mergeCell ref="BK31:BP31"/>
    <mergeCell ref="BQ31:BV31"/>
    <mergeCell ref="BW31:CB31"/>
    <mergeCell ref="CC31:CH31"/>
    <mergeCell ref="CI31:CN31"/>
    <mergeCell ref="AG31:AL31"/>
    <mergeCell ref="AM31:AR31"/>
    <mergeCell ref="AS31:AX31"/>
    <mergeCell ref="AY31:BD31"/>
    <mergeCell ref="BE31:BJ31"/>
    <mergeCell ref="BK29:BP29"/>
    <mergeCell ref="BQ29:BV29"/>
    <mergeCell ref="BW29:CB29"/>
    <mergeCell ref="CC29:CH29"/>
    <mergeCell ref="CI29:CN29"/>
    <mergeCell ref="AG29:AL29"/>
    <mergeCell ref="AM29:AR29"/>
    <mergeCell ref="AS29:AX29"/>
    <mergeCell ref="AY29:BD29"/>
    <mergeCell ref="BE29:BJ29"/>
    <mergeCell ref="BK28:BP28"/>
    <mergeCell ref="BQ28:BV28"/>
    <mergeCell ref="BW28:CB28"/>
    <mergeCell ref="CC28:CH28"/>
    <mergeCell ref="CI28:CN28"/>
    <mergeCell ref="AG28:AL28"/>
    <mergeCell ref="AM28:AR28"/>
    <mergeCell ref="AS28:AX28"/>
    <mergeCell ref="AY28:BD28"/>
    <mergeCell ref="BE28:BJ28"/>
    <mergeCell ref="BU24:CB24"/>
    <mergeCell ref="CC24:CJ24"/>
    <mergeCell ref="CK24:CR24"/>
    <mergeCell ref="AG26:AN26"/>
    <mergeCell ref="AO26:AV26"/>
    <mergeCell ref="AW26:BD26"/>
    <mergeCell ref="BE26:BL26"/>
    <mergeCell ref="BM26:BT26"/>
    <mergeCell ref="BU26:CB26"/>
    <mergeCell ref="CC26:CJ26"/>
    <mergeCell ref="CK26:CR26"/>
    <mergeCell ref="AG24:AN24"/>
    <mergeCell ref="AO24:AV24"/>
    <mergeCell ref="AW24:BD24"/>
    <mergeCell ref="BE24:BL24"/>
    <mergeCell ref="BM24:BT24"/>
    <mergeCell ref="Y28:AC28"/>
    <mergeCell ref="AD28:AF28"/>
    <mergeCell ref="A29:H29"/>
    <mergeCell ref="I29:M29"/>
    <mergeCell ref="N29:P29"/>
    <mergeCell ref="Q29:S29"/>
    <mergeCell ref="T29:X29"/>
    <mergeCell ref="Y29:AC29"/>
    <mergeCell ref="AD29:AF29"/>
    <mergeCell ref="A28:H28"/>
    <mergeCell ref="I28:M28"/>
    <mergeCell ref="N28:P28"/>
    <mergeCell ref="Q28:S28"/>
    <mergeCell ref="T28:X28"/>
    <mergeCell ref="Y26:AC26"/>
    <mergeCell ref="AD26:AF26"/>
    <mergeCell ref="A27:H27"/>
    <mergeCell ref="I27:M27"/>
    <mergeCell ref="N27:P27"/>
    <mergeCell ref="Q27:S27"/>
    <mergeCell ref="T27:X27"/>
    <mergeCell ref="Y27:AC27"/>
    <mergeCell ref="AD27:AF27"/>
    <mergeCell ref="A26:H26"/>
    <mergeCell ref="I26:M26"/>
    <mergeCell ref="N26:P26"/>
    <mergeCell ref="Q26:S26"/>
    <mergeCell ref="T26:X26"/>
    <mergeCell ref="A23:AF23"/>
    <mergeCell ref="A24:H24"/>
    <mergeCell ref="I24:P24"/>
    <mergeCell ref="Q24:X24"/>
    <mergeCell ref="Y24:AF24"/>
    <mergeCell ref="A1:H1"/>
    <mergeCell ref="I1:P1"/>
    <mergeCell ref="Q1:X1"/>
    <mergeCell ref="Y1:AF1"/>
    <mergeCell ref="T3:X3"/>
    <mergeCell ref="Q3:S3"/>
    <mergeCell ref="AD3:AF3"/>
    <mergeCell ref="Y3:AC3"/>
    <mergeCell ref="A3:H3"/>
    <mergeCell ref="I3:M3"/>
    <mergeCell ref="N3:P3"/>
    <mergeCell ref="A5:AF5"/>
    <mergeCell ref="A6:H6"/>
    <mergeCell ref="A8:H8"/>
    <mergeCell ref="A9:H9"/>
    <mergeCell ref="I6:P6"/>
    <mergeCell ref="I8:M8"/>
    <mergeCell ref="N8:P8"/>
    <mergeCell ref="I9:M9"/>
    <mergeCell ref="Q6:X6"/>
    <mergeCell ref="Y6:AF6"/>
    <mergeCell ref="AD9:AF9"/>
    <mergeCell ref="AD8:AF8"/>
    <mergeCell ref="Y9:AC9"/>
    <mergeCell ref="Y8:AC8"/>
    <mergeCell ref="N9:P9"/>
    <mergeCell ref="Q8:S8"/>
    <mergeCell ref="Q9:S9"/>
    <mergeCell ref="T8:X8"/>
    <mergeCell ref="T9:X9"/>
    <mergeCell ref="I11:M11"/>
    <mergeCell ref="A11:H11"/>
    <mergeCell ref="I10:M10"/>
    <mergeCell ref="A10:H10"/>
    <mergeCell ref="AD10:AF10"/>
    <mergeCell ref="Y10:AC10"/>
    <mergeCell ref="T10:X10"/>
    <mergeCell ref="Q10:S10"/>
    <mergeCell ref="N10:P10"/>
    <mergeCell ref="AD11:AF11"/>
    <mergeCell ref="Y11:AC11"/>
    <mergeCell ref="T11:X11"/>
    <mergeCell ref="Q11:S11"/>
    <mergeCell ref="N11:P11"/>
    <mergeCell ref="A15:H15"/>
    <mergeCell ref="I15:P15"/>
    <mergeCell ref="Q15:X15"/>
    <mergeCell ref="Y15:AF15"/>
    <mergeCell ref="A14:AF14"/>
    <mergeCell ref="Y17:AC17"/>
    <mergeCell ref="AD17:AF17"/>
    <mergeCell ref="A18:H18"/>
    <mergeCell ref="I18:M18"/>
    <mergeCell ref="N18:P18"/>
    <mergeCell ref="Q18:S18"/>
    <mergeCell ref="T18:X18"/>
    <mergeCell ref="Y18:AC18"/>
    <mergeCell ref="AD18:AF18"/>
    <mergeCell ref="A17:H17"/>
    <mergeCell ref="I17:M17"/>
    <mergeCell ref="N17:P17"/>
    <mergeCell ref="Q17:S17"/>
    <mergeCell ref="T17:X17"/>
    <mergeCell ref="Y19:AC19"/>
    <mergeCell ref="AD19:AF19"/>
    <mergeCell ref="A20:H20"/>
    <mergeCell ref="I20:M20"/>
    <mergeCell ref="N20:P20"/>
    <mergeCell ref="Q20:S20"/>
    <mergeCell ref="T20:X20"/>
    <mergeCell ref="Y20:AC20"/>
    <mergeCell ref="AD20:AF20"/>
    <mergeCell ref="A19:H19"/>
    <mergeCell ref="I19:M19"/>
    <mergeCell ref="N19:P19"/>
    <mergeCell ref="Q19:S19"/>
    <mergeCell ref="T19:X19"/>
  </mergeCells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75C4-1542-425D-BCAB-95F2E2D7A8CC}">
  <dimension ref="B1:R13"/>
  <sheetViews>
    <sheetView workbookViewId="0">
      <selection activeCell="T13" sqref="T13"/>
    </sheetView>
  </sheetViews>
  <sheetFormatPr defaultColWidth="11.5546875" defaultRowHeight="14.4" x14ac:dyDescent="0.3"/>
  <cols>
    <col min="1" max="1" width="5.88671875" style="11" customWidth="1"/>
    <col min="2" max="2" width="4.77734375" style="11" customWidth="1"/>
    <col min="3" max="3" width="8.44140625" style="11" customWidth="1"/>
    <col min="4" max="9" width="5.5546875" style="11" customWidth="1"/>
    <col min="10" max="10" width="11.5546875" style="11"/>
    <col min="11" max="11" width="4.77734375" style="11" customWidth="1"/>
    <col min="12" max="12" width="8.44140625" style="11" customWidth="1"/>
    <col min="13" max="18" width="5.5546875" style="11" customWidth="1"/>
    <col min="19" max="16384" width="11.5546875" style="11"/>
  </cols>
  <sheetData>
    <row r="1" spans="2:18" x14ac:dyDescent="0.3">
      <c r="B1" s="22" t="s">
        <v>44</v>
      </c>
      <c r="C1" s="22"/>
      <c r="D1" s="22"/>
      <c r="E1" s="11">
        <v>0.5</v>
      </c>
    </row>
    <row r="3" spans="2:18" x14ac:dyDescent="0.3">
      <c r="B3" s="38" t="s">
        <v>43</v>
      </c>
      <c r="C3" s="38"/>
      <c r="D3" s="38" t="s">
        <v>42</v>
      </c>
      <c r="E3" s="38"/>
      <c r="F3" s="38"/>
      <c r="G3" s="38"/>
      <c r="H3" s="38"/>
      <c r="I3" s="38"/>
      <c r="K3" s="38" t="s">
        <v>45</v>
      </c>
      <c r="L3" s="38"/>
      <c r="M3" s="38" t="s">
        <v>42</v>
      </c>
      <c r="N3" s="38"/>
      <c r="O3" s="38"/>
      <c r="P3" s="38"/>
      <c r="Q3" s="38"/>
      <c r="R3" s="38"/>
    </row>
    <row r="4" spans="2:18" x14ac:dyDescent="0.3">
      <c r="B4" s="38"/>
      <c r="C4" s="38"/>
      <c r="D4" s="12">
        <v>0.01</v>
      </c>
      <c r="E4" s="12">
        <v>0.1</v>
      </c>
      <c r="F4" s="12">
        <v>0.5</v>
      </c>
      <c r="G4" s="12">
        <v>1</v>
      </c>
      <c r="H4" s="12">
        <v>5</v>
      </c>
      <c r="I4" s="12">
        <v>10</v>
      </c>
      <c r="K4" s="38"/>
      <c r="L4" s="38"/>
      <c r="M4" s="12">
        <v>0.01</v>
      </c>
      <c r="N4" s="12">
        <v>0.1</v>
      </c>
      <c r="O4" s="12">
        <v>0.5</v>
      </c>
      <c r="P4" s="12">
        <v>1</v>
      </c>
      <c r="Q4" s="12">
        <v>5</v>
      </c>
      <c r="R4" s="12">
        <v>10</v>
      </c>
    </row>
    <row r="5" spans="2:18" x14ac:dyDescent="0.3">
      <c r="B5" s="39" t="s">
        <v>41</v>
      </c>
      <c r="C5" s="12">
        <v>0.01</v>
      </c>
      <c r="D5" s="12">
        <f>$C5/D$4</f>
        <v>1</v>
      </c>
      <c r="E5" s="12">
        <f t="shared" ref="E5:I5" si="0">$C5/E$4</f>
        <v>9.9999999999999992E-2</v>
      </c>
      <c r="F5" s="12">
        <f t="shared" si="0"/>
        <v>0.02</v>
      </c>
      <c r="G5" s="12">
        <f t="shared" si="0"/>
        <v>0.01</v>
      </c>
      <c r="H5" s="12">
        <f t="shared" si="0"/>
        <v>2E-3</v>
      </c>
      <c r="I5" s="12">
        <f t="shared" si="0"/>
        <v>1E-3</v>
      </c>
      <c r="K5" s="39" t="s">
        <v>41</v>
      </c>
      <c r="L5" s="12">
        <v>0.01</v>
      </c>
      <c r="M5" s="12">
        <f>$C5*D5</f>
        <v>0.01</v>
      </c>
      <c r="N5" s="12">
        <f t="shared" ref="N5:R5" si="1">$C5*E5</f>
        <v>1E-3</v>
      </c>
      <c r="O5" s="12">
        <f t="shared" si="1"/>
        <v>2.0000000000000001E-4</v>
      </c>
      <c r="P5" s="12">
        <f t="shared" si="1"/>
        <v>1E-4</v>
      </c>
      <c r="Q5" s="12">
        <f t="shared" si="1"/>
        <v>2.0000000000000002E-5</v>
      </c>
      <c r="R5" s="12">
        <f t="shared" si="1"/>
        <v>1.0000000000000001E-5</v>
      </c>
    </row>
    <row r="6" spans="2:18" x14ac:dyDescent="0.3">
      <c r="B6" s="39"/>
      <c r="C6" s="12">
        <v>0.02</v>
      </c>
      <c r="D6" s="12">
        <f t="shared" ref="D6:I13" si="2">$C6/D$4</f>
        <v>2</v>
      </c>
      <c r="E6" s="12">
        <f t="shared" si="2"/>
        <v>0.19999999999999998</v>
      </c>
      <c r="F6" s="12">
        <f t="shared" si="2"/>
        <v>0.04</v>
      </c>
      <c r="G6" s="12">
        <f t="shared" si="2"/>
        <v>0.02</v>
      </c>
      <c r="H6" s="12">
        <f t="shared" si="2"/>
        <v>4.0000000000000001E-3</v>
      </c>
      <c r="I6" s="12">
        <f t="shared" si="2"/>
        <v>2E-3</v>
      </c>
      <c r="K6" s="39"/>
      <c r="L6" s="12">
        <v>0.02</v>
      </c>
      <c r="M6" s="12">
        <f t="shared" ref="M6:M13" si="3">$C6*D6</f>
        <v>0.04</v>
      </c>
      <c r="N6" s="12">
        <f t="shared" ref="N6:N13" si="4">$C6*E6</f>
        <v>4.0000000000000001E-3</v>
      </c>
      <c r="O6" s="12">
        <f t="shared" ref="O6:O13" si="5">$C6*F6</f>
        <v>8.0000000000000004E-4</v>
      </c>
      <c r="P6" s="12">
        <f t="shared" ref="P6:P13" si="6">$C6*G6</f>
        <v>4.0000000000000002E-4</v>
      </c>
      <c r="Q6" s="12">
        <f t="shared" ref="Q6:Q13" si="7">$C6*H6</f>
        <v>8.0000000000000007E-5</v>
      </c>
      <c r="R6" s="12">
        <f t="shared" ref="R6:R13" si="8">$C6*I6</f>
        <v>4.0000000000000003E-5</v>
      </c>
    </row>
    <row r="7" spans="2:18" x14ac:dyDescent="0.3">
      <c r="B7" s="39"/>
      <c r="C7" s="12">
        <v>0.03</v>
      </c>
      <c r="D7" s="12">
        <f t="shared" si="2"/>
        <v>3</v>
      </c>
      <c r="E7" s="12">
        <f t="shared" si="2"/>
        <v>0.3</v>
      </c>
      <c r="F7" s="12">
        <f t="shared" si="2"/>
        <v>0.06</v>
      </c>
      <c r="G7" s="12">
        <f t="shared" si="2"/>
        <v>0.03</v>
      </c>
      <c r="H7" s="12">
        <f t="shared" si="2"/>
        <v>6.0000000000000001E-3</v>
      </c>
      <c r="I7" s="12">
        <f t="shared" si="2"/>
        <v>3.0000000000000001E-3</v>
      </c>
      <c r="K7" s="39"/>
      <c r="L7" s="12">
        <v>0.03</v>
      </c>
      <c r="M7" s="12">
        <f t="shared" si="3"/>
        <v>0.09</v>
      </c>
      <c r="N7" s="12">
        <f t="shared" si="4"/>
        <v>8.9999999999999993E-3</v>
      </c>
      <c r="O7" s="12">
        <f t="shared" si="5"/>
        <v>1.8E-3</v>
      </c>
      <c r="P7" s="12">
        <f t="shared" si="6"/>
        <v>8.9999999999999998E-4</v>
      </c>
      <c r="Q7" s="12">
        <f t="shared" si="7"/>
        <v>1.7999999999999998E-4</v>
      </c>
      <c r="R7" s="12">
        <f t="shared" si="8"/>
        <v>8.9999999999999992E-5</v>
      </c>
    </row>
    <row r="8" spans="2:18" x14ac:dyDescent="0.3">
      <c r="B8" s="39"/>
      <c r="C8" s="12">
        <v>0.05</v>
      </c>
      <c r="D8" s="12">
        <f t="shared" si="2"/>
        <v>5</v>
      </c>
      <c r="E8" s="12">
        <f t="shared" si="2"/>
        <v>0.5</v>
      </c>
      <c r="F8" s="12">
        <f t="shared" si="2"/>
        <v>0.1</v>
      </c>
      <c r="G8" s="12">
        <f t="shared" si="2"/>
        <v>0.05</v>
      </c>
      <c r="H8" s="12">
        <f t="shared" si="2"/>
        <v>0.01</v>
      </c>
      <c r="I8" s="12">
        <f t="shared" si="2"/>
        <v>5.0000000000000001E-3</v>
      </c>
      <c r="K8" s="39"/>
      <c r="L8" s="12">
        <v>0.05</v>
      </c>
      <c r="M8" s="12">
        <f t="shared" si="3"/>
        <v>0.25</v>
      </c>
      <c r="N8" s="12">
        <f t="shared" si="4"/>
        <v>2.5000000000000001E-2</v>
      </c>
      <c r="O8" s="12">
        <f t="shared" si="5"/>
        <v>5.000000000000001E-3</v>
      </c>
      <c r="P8" s="12">
        <f t="shared" si="6"/>
        <v>2.5000000000000005E-3</v>
      </c>
      <c r="Q8" s="12">
        <f t="shared" si="7"/>
        <v>5.0000000000000001E-4</v>
      </c>
      <c r="R8" s="12">
        <f t="shared" si="8"/>
        <v>2.5000000000000001E-4</v>
      </c>
    </row>
    <row r="9" spans="2:18" x14ac:dyDescent="0.3">
      <c r="B9" s="39"/>
      <c r="C9" s="12">
        <v>0.1</v>
      </c>
      <c r="D9" s="12">
        <f t="shared" si="2"/>
        <v>10</v>
      </c>
      <c r="E9" s="12">
        <f t="shared" si="2"/>
        <v>1</v>
      </c>
      <c r="F9" s="12">
        <f t="shared" si="2"/>
        <v>0.2</v>
      </c>
      <c r="G9" s="12">
        <f t="shared" si="2"/>
        <v>0.1</v>
      </c>
      <c r="H9" s="12">
        <f t="shared" si="2"/>
        <v>0.02</v>
      </c>
      <c r="I9" s="12">
        <f t="shared" si="2"/>
        <v>0.01</v>
      </c>
      <c r="K9" s="39"/>
      <c r="L9" s="12">
        <v>0.1</v>
      </c>
      <c r="M9" s="12">
        <f t="shared" si="3"/>
        <v>1</v>
      </c>
      <c r="N9" s="12">
        <f t="shared" si="4"/>
        <v>0.1</v>
      </c>
      <c r="O9" s="12">
        <f t="shared" si="5"/>
        <v>2.0000000000000004E-2</v>
      </c>
      <c r="P9" s="12">
        <f t="shared" si="6"/>
        <v>1.0000000000000002E-2</v>
      </c>
      <c r="Q9" s="12">
        <f t="shared" si="7"/>
        <v>2E-3</v>
      </c>
      <c r="R9" s="12">
        <f t="shared" si="8"/>
        <v>1E-3</v>
      </c>
    </row>
    <row r="10" spans="2:18" x14ac:dyDescent="0.3">
      <c r="B10" s="39"/>
      <c r="C10" s="12">
        <v>0.2</v>
      </c>
      <c r="D10" s="12">
        <f t="shared" si="2"/>
        <v>20</v>
      </c>
      <c r="E10" s="12">
        <f t="shared" si="2"/>
        <v>2</v>
      </c>
      <c r="F10" s="12">
        <f t="shared" si="2"/>
        <v>0.4</v>
      </c>
      <c r="G10" s="12">
        <f t="shared" si="2"/>
        <v>0.2</v>
      </c>
      <c r="H10" s="12">
        <f t="shared" si="2"/>
        <v>0.04</v>
      </c>
      <c r="I10" s="12">
        <f t="shared" si="2"/>
        <v>0.02</v>
      </c>
      <c r="K10" s="39"/>
      <c r="L10" s="12">
        <v>0.2</v>
      </c>
      <c r="M10" s="12">
        <f t="shared" si="3"/>
        <v>4</v>
      </c>
      <c r="N10" s="12">
        <f t="shared" si="4"/>
        <v>0.4</v>
      </c>
      <c r="O10" s="12">
        <f t="shared" si="5"/>
        <v>8.0000000000000016E-2</v>
      </c>
      <c r="P10" s="12">
        <f t="shared" si="6"/>
        <v>4.0000000000000008E-2</v>
      </c>
      <c r="Q10" s="12">
        <f t="shared" si="7"/>
        <v>8.0000000000000002E-3</v>
      </c>
      <c r="R10" s="12">
        <f t="shared" si="8"/>
        <v>4.0000000000000001E-3</v>
      </c>
    </row>
    <row r="11" spans="2:18" x14ac:dyDescent="0.3">
      <c r="B11" s="39"/>
      <c r="C11" s="12">
        <v>0.3</v>
      </c>
      <c r="D11" s="12">
        <f t="shared" si="2"/>
        <v>30</v>
      </c>
      <c r="E11" s="12">
        <f t="shared" si="2"/>
        <v>2.9999999999999996</v>
      </c>
      <c r="F11" s="12">
        <f t="shared" si="2"/>
        <v>0.6</v>
      </c>
      <c r="G11" s="15">
        <f t="shared" si="2"/>
        <v>0.3</v>
      </c>
      <c r="H11" s="12">
        <f t="shared" si="2"/>
        <v>0.06</v>
      </c>
      <c r="I11" s="12">
        <f t="shared" si="2"/>
        <v>0.03</v>
      </c>
      <c r="K11" s="39"/>
      <c r="L11" s="12">
        <v>0.3</v>
      </c>
      <c r="M11" s="12">
        <f t="shared" si="3"/>
        <v>9</v>
      </c>
      <c r="N11" s="12">
        <f t="shared" si="4"/>
        <v>0.8999999999999998</v>
      </c>
      <c r="O11" s="12">
        <f t="shared" si="5"/>
        <v>0.18</v>
      </c>
      <c r="P11" s="15">
        <f t="shared" si="6"/>
        <v>0.09</v>
      </c>
      <c r="Q11" s="12">
        <f t="shared" si="7"/>
        <v>1.7999999999999999E-2</v>
      </c>
      <c r="R11" s="12">
        <f t="shared" si="8"/>
        <v>8.9999999999999993E-3</v>
      </c>
    </row>
    <row r="12" spans="2:18" x14ac:dyDescent="0.3">
      <c r="B12" s="39"/>
      <c r="C12" s="12">
        <v>0.5</v>
      </c>
      <c r="D12" s="12">
        <f t="shared" si="2"/>
        <v>50</v>
      </c>
      <c r="E12" s="12">
        <f t="shared" si="2"/>
        <v>5</v>
      </c>
      <c r="F12" s="12">
        <f t="shared" si="2"/>
        <v>1</v>
      </c>
      <c r="G12" s="12">
        <f t="shared" si="2"/>
        <v>0.5</v>
      </c>
      <c r="H12" s="12">
        <f t="shared" si="2"/>
        <v>0.1</v>
      </c>
      <c r="I12" s="12">
        <f t="shared" si="2"/>
        <v>0.05</v>
      </c>
      <c r="K12" s="39"/>
      <c r="L12" s="12">
        <v>0.5</v>
      </c>
      <c r="M12" s="12">
        <f t="shared" si="3"/>
        <v>25</v>
      </c>
      <c r="N12" s="12">
        <f t="shared" si="4"/>
        <v>2.5</v>
      </c>
      <c r="O12" s="12">
        <f t="shared" si="5"/>
        <v>0.5</v>
      </c>
      <c r="P12" s="12">
        <f t="shared" si="6"/>
        <v>0.25</v>
      </c>
      <c r="Q12" s="12">
        <f t="shared" si="7"/>
        <v>0.05</v>
      </c>
      <c r="R12" s="12">
        <f t="shared" si="8"/>
        <v>2.5000000000000001E-2</v>
      </c>
    </row>
    <row r="13" spans="2:18" x14ac:dyDescent="0.3">
      <c r="B13" s="39"/>
      <c r="C13" s="12">
        <v>1</v>
      </c>
      <c r="D13" s="12">
        <f t="shared" si="2"/>
        <v>100</v>
      </c>
      <c r="E13" s="12">
        <f t="shared" si="2"/>
        <v>10</v>
      </c>
      <c r="F13" s="12">
        <f t="shared" si="2"/>
        <v>2</v>
      </c>
      <c r="G13" s="12">
        <f t="shared" si="2"/>
        <v>1</v>
      </c>
      <c r="H13" s="12">
        <f t="shared" si="2"/>
        <v>0.2</v>
      </c>
      <c r="I13" s="12">
        <f t="shared" si="2"/>
        <v>0.1</v>
      </c>
      <c r="K13" s="39"/>
      <c r="L13" s="12">
        <v>1</v>
      </c>
      <c r="M13" s="12">
        <f t="shared" si="3"/>
        <v>100</v>
      </c>
      <c r="N13" s="12">
        <f t="shared" si="4"/>
        <v>10</v>
      </c>
      <c r="O13" s="12">
        <f t="shared" si="5"/>
        <v>2</v>
      </c>
      <c r="P13" s="12">
        <f t="shared" si="6"/>
        <v>1</v>
      </c>
      <c r="Q13" s="12">
        <f t="shared" si="7"/>
        <v>0.2</v>
      </c>
      <c r="R13" s="12">
        <f t="shared" si="8"/>
        <v>0.1</v>
      </c>
    </row>
  </sheetData>
  <mergeCells count="7">
    <mergeCell ref="B1:D1"/>
    <mergeCell ref="K3:L4"/>
    <mergeCell ref="M3:R3"/>
    <mergeCell ref="K5:K13"/>
    <mergeCell ref="B5:B13"/>
    <mergeCell ref="D3:I3"/>
    <mergeCell ref="B3:C4"/>
  </mergeCells>
  <conditionalFormatting sqref="D5:I13">
    <cfRule type="cellIs" dxfId="0" priority="3" operator="greaterThan">
      <formula>$E$1</formula>
    </cfRule>
  </conditionalFormatting>
  <pageMargins left="0.7" right="0.7" top="0.78740157499999996" bottom="0.78740157499999996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5AC-5DA0-4811-9662-3132B719B7F9}">
  <dimension ref="A1:B13"/>
  <sheetViews>
    <sheetView workbookViewId="0">
      <selection activeCell="J16" sqref="J16"/>
    </sheetView>
  </sheetViews>
  <sheetFormatPr defaultColWidth="11.5546875" defaultRowHeight="14.4" x14ac:dyDescent="0.3"/>
  <sheetData>
    <row r="1" spans="1:2" x14ac:dyDescent="0.3">
      <c r="A1" t="s">
        <v>20</v>
      </c>
    </row>
    <row r="2" spans="1:2" x14ac:dyDescent="0.3">
      <c r="A2">
        <v>4.2</v>
      </c>
      <c r="B2">
        <v>100</v>
      </c>
    </row>
    <row r="3" spans="1:2" x14ac:dyDescent="0.3">
      <c r="A3">
        <v>4.0999999999999996</v>
      </c>
      <c r="B3">
        <v>92</v>
      </c>
    </row>
    <row r="4" spans="1:2" x14ac:dyDescent="0.3">
      <c r="A4">
        <v>4</v>
      </c>
      <c r="B4">
        <v>79</v>
      </c>
    </row>
    <row r="5" spans="1:2" x14ac:dyDescent="0.3">
      <c r="A5">
        <v>3.9</v>
      </c>
      <c r="B5">
        <v>63</v>
      </c>
    </row>
    <row r="6" spans="1:2" x14ac:dyDescent="0.3">
      <c r="A6">
        <v>3.8</v>
      </c>
      <c r="B6">
        <v>44</v>
      </c>
    </row>
    <row r="7" spans="1:2" x14ac:dyDescent="0.3">
      <c r="A7">
        <v>3.7</v>
      </c>
      <c r="B7">
        <v>15</v>
      </c>
    </row>
    <row r="8" spans="1:2" x14ac:dyDescent="0.3">
      <c r="A8">
        <v>3.6</v>
      </c>
      <c r="B8">
        <v>5</v>
      </c>
    </row>
    <row r="9" spans="1:2" x14ac:dyDescent="0.3">
      <c r="A9">
        <v>3.5</v>
      </c>
      <c r="B9">
        <v>2</v>
      </c>
    </row>
    <row r="10" spans="1:2" x14ac:dyDescent="0.3">
      <c r="A10">
        <v>3.4</v>
      </c>
      <c r="B10">
        <v>1</v>
      </c>
    </row>
    <row r="11" spans="1:2" x14ac:dyDescent="0.3">
      <c r="A11">
        <v>3.3</v>
      </c>
      <c r="B11">
        <v>0</v>
      </c>
    </row>
    <row r="12" spans="1:2" x14ac:dyDescent="0.3">
      <c r="A12">
        <v>3.19999999999999</v>
      </c>
      <c r="B12">
        <v>0</v>
      </c>
    </row>
    <row r="13" spans="1:2" x14ac:dyDescent="0.3">
      <c r="A13">
        <v>3.0999999999999899</v>
      </c>
      <c r="B13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C9C9-9441-4141-A399-61EB92DAC4E4}">
  <dimension ref="A1:S11"/>
  <sheetViews>
    <sheetView workbookViewId="0">
      <selection activeCell="I6" sqref="I6:S11"/>
    </sheetView>
  </sheetViews>
  <sheetFormatPr defaultColWidth="11.5546875" defaultRowHeight="14.4" x14ac:dyDescent="0.3"/>
  <cols>
    <col min="1" max="19" width="4.21875" customWidth="1"/>
  </cols>
  <sheetData>
    <row r="1" spans="1:19" x14ac:dyDescent="0.3">
      <c r="A1" s="38" t="s">
        <v>21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7"/>
      <c r="R1" s="7"/>
      <c r="S1" s="7"/>
    </row>
    <row r="2" spans="1:19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7"/>
      <c r="R2" s="7"/>
      <c r="S2" s="7"/>
    </row>
    <row r="3" spans="1:19" x14ac:dyDescent="0.3">
      <c r="A3" s="34" t="s">
        <v>22</v>
      </c>
      <c r="B3" s="35"/>
      <c r="C3" s="35"/>
      <c r="D3" s="35"/>
      <c r="E3" s="35"/>
      <c r="F3" s="35"/>
      <c r="G3" s="35"/>
      <c r="H3" s="36"/>
      <c r="I3" s="34" t="s">
        <v>23</v>
      </c>
      <c r="J3" s="35"/>
      <c r="K3" s="35"/>
      <c r="L3" s="35"/>
      <c r="M3" s="35"/>
      <c r="N3" s="34" t="s">
        <v>30</v>
      </c>
      <c r="O3" s="35"/>
      <c r="P3" s="36"/>
      <c r="Q3" s="7"/>
      <c r="R3" s="7"/>
      <c r="S3" s="7"/>
    </row>
    <row r="4" spans="1:19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7"/>
      <c r="B6" s="7"/>
      <c r="C6" s="7"/>
      <c r="D6" s="7"/>
      <c r="E6" s="7"/>
      <c r="F6" s="7"/>
      <c r="G6" s="7"/>
      <c r="H6" s="7"/>
      <c r="I6" s="27" t="s">
        <v>24</v>
      </c>
      <c r="J6" s="27"/>
      <c r="K6" s="27"/>
      <c r="L6" s="27"/>
      <c r="M6" s="27"/>
      <c r="N6" s="27"/>
      <c r="O6" s="27"/>
      <c r="P6" s="27"/>
      <c r="Q6" s="7"/>
      <c r="R6" s="22" t="s">
        <v>25</v>
      </c>
      <c r="S6" s="22"/>
    </row>
    <row r="7" spans="1:19" x14ac:dyDescent="0.3">
      <c r="A7" s="7"/>
      <c r="B7" s="7"/>
      <c r="C7" s="7"/>
      <c r="D7" s="7"/>
      <c r="E7" s="7"/>
      <c r="F7" s="7"/>
      <c r="G7" s="7"/>
      <c r="H7" s="7"/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 t="s">
        <v>26</v>
      </c>
      <c r="R7" s="40" t="s">
        <v>27</v>
      </c>
      <c r="S7" s="40"/>
    </row>
    <row r="8" spans="1:19" x14ac:dyDescent="0.3">
      <c r="A8" s="7"/>
      <c r="B8" s="7"/>
      <c r="C8" s="7"/>
      <c r="D8" s="7"/>
      <c r="E8" s="7"/>
      <c r="F8" s="7"/>
      <c r="G8" s="7"/>
      <c r="H8" s="7"/>
      <c r="I8" s="22" t="s">
        <v>28</v>
      </c>
      <c r="J8" s="22"/>
      <c r="K8" s="22"/>
      <c r="L8" s="22"/>
      <c r="M8" s="22"/>
      <c r="N8" s="22" t="s">
        <v>28</v>
      </c>
      <c r="O8" s="22"/>
      <c r="P8" s="22"/>
      <c r="Q8" s="7"/>
      <c r="R8" s="7"/>
      <c r="S8" s="7"/>
    </row>
    <row r="9" spans="1:19" x14ac:dyDescent="0.3">
      <c r="A9" s="7"/>
      <c r="B9" s="7"/>
      <c r="C9" s="7"/>
      <c r="D9" s="7"/>
      <c r="E9" s="7"/>
      <c r="F9" s="7"/>
      <c r="G9" s="7"/>
      <c r="H9" s="7"/>
      <c r="I9" s="22">
        <v>17</v>
      </c>
      <c r="J9" s="22"/>
      <c r="K9" s="22"/>
      <c r="L9" s="22"/>
      <c r="M9" s="22"/>
      <c r="N9" s="22">
        <v>4</v>
      </c>
      <c r="O9" s="22"/>
      <c r="P9" s="22"/>
      <c r="Q9" s="7"/>
      <c r="R9" s="7"/>
      <c r="S9" s="7"/>
    </row>
    <row r="10" spans="1:19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2" t="s">
        <v>29</v>
      </c>
      <c r="O10" s="22"/>
      <c r="P10" s="22"/>
      <c r="Q10" s="7"/>
      <c r="R10" s="7"/>
      <c r="S10" s="7"/>
    </row>
    <row r="11" spans="1:19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23">
        <f>100/(2^3-1)*N9</f>
        <v>57.142857142857146</v>
      </c>
      <c r="O11" s="23"/>
      <c r="P11" s="23"/>
      <c r="Q11" s="7"/>
      <c r="R11" s="7"/>
      <c r="S11" s="7"/>
    </row>
  </sheetData>
  <mergeCells count="13">
    <mergeCell ref="R6:S6"/>
    <mergeCell ref="A1:P1"/>
    <mergeCell ref="A3:H3"/>
    <mergeCell ref="I3:M3"/>
    <mergeCell ref="N3:P3"/>
    <mergeCell ref="I6:P6"/>
    <mergeCell ref="N11:P11"/>
    <mergeCell ref="R7:S7"/>
    <mergeCell ref="I8:M8"/>
    <mergeCell ref="N8:P8"/>
    <mergeCell ref="I9:M9"/>
    <mergeCell ref="N9:P9"/>
    <mergeCell ref="N10:P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package</vt:lpstr>
      <vt:lpstr>Decoding</vt:lpstr>
      <vt:lpstr>BatteryPairing</vt:lpstr>
      <vt:lpstr>BatteryVotage</vt:lpstr>
      <vt:lpstr>old_Decoding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2021-09-22T10:38:22Z</dcterms:created>
  <dcterms:modified xsi:type="dcterms:W3CDTF">2022-04-09T17:46:45Z</dcterms:modified>
</cp:coreProperties>
</file>