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ndro/Desktop/"/>
    </mc:Choice>
  </mc:AlternateContent>
  <bookViews>
    <workbookView xWindow="2500" yWindow="4520" windowWidth="30660" windowHeight="15260" tabRatio="500"/>
  </bookViews>
  <sheets>
    <sheet name="USA" sheetId="1" r:id="rId1"/>
    <sheet name="Italy" sheetId="2" r:id="rId2"/>
    <sheet name="South Korea" sheetId="3" r:id="rId3"/>
    <sheet name="UK" sheetId="4" r:id="rId4"/>
    <sheet name="Turkey" sheetId="6" r:id="rId5"/>
    <sheet name="Netherlands" sheetId="7" r:id="rId6"/>
    <sheet name="Belgium" sheetId="8" r:id="rId7"/>
    <sheet name="comparison" sheetId="5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8" l="1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F41" i="4"/>
  <c r="E41" i="4"/>
  <c r="F41" i="3"/>
  <c r="E41" i="3"/>
  <c r="F41" i="2"/>
  <c r="F40" i="2"/>
  <c r="E41" i="2"/>
  <c r="E40" i="2"/>
  <c r="D41" i="2"/>
  <c r="D40" i="2"/>
  <c r="F33" i="1"/>
  <c r="E33" i="1"/>
  <c r="D33" i="1"/>
  <c r="F40" i="4"/>
  <c r="E40" i="4"/>
  <c r="D41" i="4"/>
  <c r="D40" i="4"/>
  <c r="F40" i="3"/>
  <c r="E40" i="3"/>
  <c r="D41" i="3"/>
  <c r="D40" i="3"/>
  <c r="D12" i="3"/>
  <c r="D11" i="3"/>
  <c r="D10" i="3"/>
  <c r="F12" i="3"/>
  <c r="D9" i="3"/>
  <c r="F11" i="3"/>
  <c r="D8" i="3"/>
  <c r="F10" i="3"/>
  <c r="D7" i="3"/>
  <c r="F9" i="3"/>
  <c r="D6" i="3"/>
  <c r="F8" i="3"/>
  <c r="D5" i="3"/>
  <c r="F7" i="3"/>
  <c r="D4" i="3"/>
  <c r="F6" i="3"/>
  <c r="E11" i="3"/>
  <c r="E10" i="3"/>
  <c r="E9" i="3"/>
  <c r="E8" i="3"/>
  <c r="E7" i="3"/>
  <c r="E6" i="3"/>
  <c r="E5" i="3"/>
  <c r="D12" i="4"/>
  <c r="D11" i="4"/>
  <c r="D10" i="4"/>
  <c r="F12" i="4"/>
  <c r="D9" i="4"/>
  <c r="F11" i="4"/>
  <c r="D8" i="4"/>
  <c r="F10" i="4"/>
  <c r="D7" i="4"/>
  <c r="F9" i="4"/>
  <c r="D6" i="4"/>
  <c r="F8" i="4"/>
  <c r="D5" i="4"/>
  <c r="F7" i="4"/>
  <c r="D4" i="4"/>
  <c r="F6" i="4"/>
  <c r="E11" i="4"/>
  <c r="E10" i="4"/>
  <c r="E9" i="4"/>
  <c r="E8" i="4"/>
  <c r="E7" i="4"/>
  <c r="E6" i="4"/>
  <c r="E5" i="4"/>
  <c r="D12" i="2"/>
  <c r="D11" i="2"/>
  <c r="D10" i="2"/>
  <c r="F12" i="2"/>
  <c r="D9" i="2"/>
  <c r="F11" i="2"/>
  <c r="D8" i="2"/>
  <c r="F10" i="2"/>
  <c r="D7" i="2"/>
  <c r="F9" i="2"/>
  <c r="D6" i="2"/>
  <c r="F8" i="2"/>
  <c r="D5" i="2"/>
  <c r="F7" i="2"/>
  <c r="D4" i="2"/>
  <c r="F6" i="2"/>
  <c r="E11" i="2"/>
  <c r="E10" i="2"/>
  <c r="E9" i="2"/>
  <c r="E8" i="2"/>
  <c r="E7" i="2"/>
  <c r="E6" i="2"/>
  <c r="E5" i="2"/>
  <c r="D39" i="2"/>
  <c r="D38" i="2"/>
  <c r="D37" i="2"/>
  <c r="F39" i="2"/>
  <c r="E39" i="2"/>
  <c r="D39" i="3"/>
  <c r="D38" i="3"/>
  <c r="D37" i="3"/>
  <c r="F39" i="3"/>
  <c r="E39" i="3"/>
  <c r="D39" i="4"/>
  <c r="D38" i="4"/>
  <c r="D37" i="4"/>
  <c r="F39" i="4"/>
  <c r="E39" i="4"/>
  <c r="C32" i="1"/>
  <c r="D32" i="1"/>
  <c r="B31" i="1"/>
  <c r="C31" i="1"/>
  <c r="D31" i="1"/>
  <c r="B30" i="1"/>
  <c r="C30" i="1"/>
  <c r="D30" i="1"/>
  <c r="F32" i="1"/>
  <c r="E32" i="1"/>
  <c r="D36" i="4"/>
  <c r="F38" i="4"/>
  <c r="E38" i="4"/>
  <c r="D35" i="4"/>
  <c r="F37" i="4"/>
  <c r="E37" i="4"/>
  <c r="D34" i="4"/>
  <c r="F36" i="4"/>
  <c r="E36" i="4"/>
  <c r="D33" i="4"/>
  <c r="F35" i="4"/>
  <c r="E35" i="4"/>
  <c r="D32" i="4"/>
  <c r="F34" i="4"/>
  <c r="E34" i="4"/>
  <c r="D31" i="4"/>
  <c r="F33" i="4"/>
  <c r="E33" i="4"/>
  <c r="D30" i="4"/>
  <c r="F32" i="4"/>
  <c r="E32" i="4"/>
  <c r="D29" i="4"/>
  <c r="F31" i="4"/>
  <c r="E31" i="4"/>
  <c r="D28" i="4"/>
  <c r="F30" i="4"/>
  <c r="E30" i="4"/>
  <c r="D27" i="4"/>
  <c r="F29" i="4"/>
  <c r="E29" i="4"/>
  <c r="D26" i="4"/>
  <c r="F28" i="4"/>
  <c r="E28" i="4"/>
  <c r="D25" i="4"/>
  <c r="F27" i="4"/>
  <c r="E27" i="4"/>
  <c r="D24" i="4"/>
  <c r="F26" i="4"/>
  <c r="E26" i="4"/>
  <c r="D23" i="4"/>
  <c r="F25" i="4"/>
  <c r="E25" i="4"/>
  <c r="D22" i="4"/>
  <c r="F24" i="4"/>
  <c r="E24" i="4"/>
  <c r="D21" i="4"/>
  <c r="F23" i="4"/>
  <c r="E23" i="4"/>
  <c r="D20" i="4"/>
  <c r="F22" i="4"/>
  <c r="E22" i="4"/>
  <c r="D19" i="4"/>
  <c r="F21" i="4"/>
  <c r="E21" i="4"/>
  <c r="D18" i="4"/>
  <c r="F20" i="4"/>
  <c r="E20" i="4"/>
  <c r="D17" i="4"/>
  <c r="F19" i="4"/>
  <c r="E19" i="4"/>
  <c r="D16" i="4"/>
  <c r="F18" i="4"/>
  <c r="E18" i="4"/>
  <c r="D15" i="4"/>
  <c r="F17" i="4"/>
  <c r="E17" i="4"/>
  <c r="D14" i="4"/>
  <c r="F16" i="4"/>
  <c r="E16" i="4"/>
  <c r="D13" i="4"/>
  <c r="F15" i="4"/>
  <c r="E15" i="4"/>
  <c r="F14" i="4"/>
  <c r="E14" i="4"/>
  <c r="F13" i="4"/>
  <c r="E13" i="4"/>
  <c r="E12" i="4"/>
  <c r="D36" i="3"/>
  <c r="F38" i="3"/>
  <c r="E38" i="3"/>
  <c r="D35" i="3"/>
  <c r="F37" i="3"/>
  <c r="E37" i="3"/>
  <c r="D34" i="3"/>
  <c r="F36" i="3"/>
  <c r="E36" i="3"/>
  <c r="D33" i="3"/>
  <c r="F35" i="3"/>
  <c r="E35" i="3"/>
  <c r="D32" i="3"/>
  <c r="F34" i="3"/>
  <c r="E34" i="3"/>
  <c r="D31" i="3"/>
  <c r="F33" i="3"/>
  <c r="E33" i="3"/>
  <c r="D30" i="3"/>
  <c r="F32" i="3"/>
  <c r="E32" i="3"/>
  <c r="D29" i="3"/>
  <c r="F31" i="3"/>
  <c r="E31" i="3"/>
  <c r="D28" i="3"/>
  <c r="F30" i="3"/>
  <c r="E30" i="3"/>
  <c r="D27" i="3"/>
  <c r="F29" i="3"/>
  <c r="E29" i="3"/>
  <c r="D26" i="3"/>
  <c r="F28" i="3"/>
  <c r="E28" i="3"/>
  <c r="D25" i="3"/>
  <c r="F27" i="3"/>
  <c r="E27" i="3"/>
  <c r="D24" i="3"/>
  <c r="F26" i="3"/>
  <c r="E26" i="3"/>
  <c r="D23" i="3"/>
  <c r="F25" i="3"/>
  <c r="E25" i="3"/>
  <c r="D22" i="3"/>
  <c r="F24" i="3"/>
  <c r="E24" i="3"/>
  <c r="D21" i="3"/>
  <c r="F23" i="3"/>
  <c r="E23" i="3"/>
  <c r="D20" i="3"/>
  <c r="F22" i="3"/>
  <c r="E22" i="3"/>
  <c r="D19" i="3"/>
  <c r="F21" i="3"/>
  <c r="E21" i="3"/>
  <c r="D18" i="3"/>
  <c r="F20" i="3"/>
  <c r="E20" i="3"/>
  <c r="D17" i="3"/>
  <c r="F19" i="3"/>
  <c r="E19" i="3"/>
  <c r="D16" i="3"/>
  <c r="F18" i="3"/>
  <c r="E18" i="3"/>
  <c r="D15" i="3"/>
  <c r="F17" i="3"/>
  <c r="E17" i="3"/>
  <c r="D14" i="3"/>
  <c r="F16" i="3"/>
  <c r="E16" i="3"/>
  <c r="D13" i="3"/>
  <c r="F15" i="3"/>
  <c r="E15" i="3"/>
  <c r="F14" i="3"/>
  <c r="E14" i="3"/>
  <c r="F13" i="3"/>
  <c r="E13" i="3"/>
  <c r="E12" i="3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E12" i="2"/>
  <c r="B29" i="1"/>
  <c r="C29" i="1"/>
  <c r="D29" i="1"/>
  <c r="F31" i="1"/>
  <c r="B28" i="1"/>
  <c r="C28" i="1"/>
  <c r="D28" i="1"/>
  <c r="F30" i="1"/>
  <c r="B27" i="1"/>
  <c r="C27" i="1"/>
  <c r="D27" i="1"/>
  <c r="F29" i="1"/>
  <c r="B26" i="1"/>
  <c r="C26" i="1"/>
  <c r="D26" i="1"/>
  <c r="F28" i="1"/>
  <c r="B25" i="1"/>
  <c r="C25" i="1"/>
  <c r="D25" i="1"/>
  <c r="F27" i="1"/>
  <c r="B24" i="1"/>
  <c r="C24" i="1"/>
  <c r="D24" i="1"/>
  <c r="F26" i="1"/>
  <c r="B23" i="1"/>
  <c r="C23" i="1"/>
  <c r="D23" i="1"/>
  <c r="F25" i="1"/>
  <c r="B22" i="1"/>
  <c r="C22" i="1"/>
  <c r="D22" i="1"/>
  <c r="F24" i="1"/>
  <c r="B21" i="1"/>
  <c r="C21" i="1"/>
  <c r="D21" i="1"/>
  <c r="F23" i="1"/>
  <c r="B20" i="1"/>
  <c r="C20" i="1"/>
  <c r="D20" i="1"/>
  <c r="F22" i="1"/>
  <c r="B19" i="1"/>
  <c r="C19" i="1"/>
  <c r="D19" i="1"/>
  <c r="F21" i="1"/>
  <c r="B18" i="1"/>
  <c r="C18" i="1"/>
  <c r="D18" i="1"/>
  <c r="F20" i="1"/>
  <c r="B17" i="1"/>
  <c r="C17" i="1"/>
  <c r="D17" i="1"/>
  <c r="F19" i="1"/>
  <c r="B16" i="1"/>
  <c r="C16" i="1"/>
  <c r="D16" i="1"/>
  <c r="F18" i="1"/>
  <c r="B15" i="1"/>
  <c r="C15" i="1"/>
  <c r="D15" i="1"/>
  <c r="F17" i="1"/>
  <c r="B14" i="1"/>
  <c r="C14" i="1"/>
  <c r="D14" i="1"/>
  <c r="F16" i="1"/>
  <c r="B13" i="1"/>
  <c r="C13" i="1"/>
  <c r="D13" i="1"/>
  <c r="F15" i="1"/>
  <c r="B12" i="1"/>
  <c r="C12" i="1"/>
  <c r="D12" i="1"/>
  <c r="F14" i="1"/>
  <c r="B11" i="1"/>
  <c r="C11" i="1"/>
  <c r="D11" i="1"/>
  <c r="F13" i="1"/>
  <c r="B10" i="1"/>
  <c r="C10" i="1"/>
  <c r="D10" i="1"/>
  <c r="F12" i="1"/>
  <c r="B9" i="1"/>
  <c r="C9" i="1"/>
  <c r="D9" i="1"/>
  <c r="F11" i="1"/>
  <c r="B8" i="1"/>
  <c r="C8" i="1"/>
  <c r="D8" i="1"/>
  <c r="F10" i="1"/>
  <c r="C7" i="1"/>
  <c r="D7" i="1"/>
  <c r="F9" i="1"/>
  <c r="D6" i="1"/>
  <c r="F8" i="1"/>
  <c r="D5" i="1"/>
  <c r="F7" i="1"/>
  <c r="D4" i="1"/>
  <c r="F6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<sst xmlns="http://schemas.openxmlformats.org/spreadsheetml/2006/main" count="59" uniqueCount="16">
  <si>
    <t>DATA</t>
  </si>
  <si>
    <t># casos +</t>
  </si>
  <si>
    <t xml:space="preserve"># total testes </t>
  </si>
  <si>
    <t>casos + por 100 testes</t>
  </si>
  <si>
    <t>média com dia anterior</t>
  </si>
  <si>
    <t>Deaths</t>
  </si>
  <si>
    <t>FONTE: https://covidtracking.com/us-daily/</t>
  </si>
  <si>
    <t>média com 02 dias anteriores</t>
  </si>
  <si>
    <t>FONTE: https://ourworldindata.org/covid-testing</t>
  </si>
  <si>
    <t>USA</t>
  </si>
  <si>
    <t>Italy</t>
  </si>
  <si>
    <t>S. Korea</t>
  </si>
  <si>
    <t>UK</t>
  </si>
  <si>
    <t>Turkey</t>
  </si>
  <si>
    <t>Netherlands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</si>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</sst>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" fontId="0" fillId="0" borderId="0" xfId="0" applyNumberFormat="1"/>
    <xf numFmtId="15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do dia + dois dias anteriores</a:t>
            </a:r>
          </a:p>
        </c:rich>
      </c:tx>
      <c:layout>
        <c:manualLayout>
          <c:xMode val="edge"/>
          <c:yMode val="edge"/>
          <c:x val="0.511408114558473"/>
          <c:y val="0.0240963855421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comparison!$A$5:$B$38</c:f>
              <c:strCache>
                <c:ptCount val="33"/>
                <c:pt idx="0">
                  <c:v>2-Mar</c:v>
                </c:pt>
                <c:pt idx="1">
                  <c:v>3-Mar</c:v>
                </c:pt>
                <c:pt idx="2">
                  <c:v>4-Mar</c:v>
                </c:pt>
                <c:pt idx="3">
                  <c:v>5-Mar</c:v>
                </c:pt>
                <c:pt idx="4">
                  <c:v>6-Mar</c:v>
                </c:pt>
                <c:pt idx="5">
                  <c:v>7-Mar</c:v>
                </c:pt>
                <c:pt idx="6">
                  <c:v>8-Mar</c:v>
                </c:pt>
                <c:pt idx="7">
                  <c:v>9-Mar</c:v>
                </c:pt>
                <c:pt idx="8">
                  <c:v>10-Mar</c:v>
                </c:pt>
                <c:pt idx="9">
                  <c:v>11-Mar</c:v>
                </c:pt>
                <c:pt idx="10">
                  <c:v>12-Mar</c:v>
                </c:pt>
                <c:pt idx="11">
                  <c:v>13-Mar</c:v>
                </c:pt>
                <c:pt idx="12">
                  <c:v>14-Mar</c:v>
                </c:pt>
                <c:pt idx="13">
                  <c:v>15-Mar</c:v>
                </c:pt>
                <c:pt idx="14">
                  <c:v>16-Mar</c:v>
                </c:pt>
                <c:pt idx="15">
                  <c:v>17-Mar</c:v>
                </c:pt>
                <c:pt idx="16">
                  <c:v>18-Mar</c:v>
                </c:pt>
                <c:pt idx="17">
                  <c:v>19-Mar</c:v>
                </c:pt>
                <c:pt idx="18">
                  <c:v>20-Mar</c:v>
                </c:pt>
                <c:pt idx="19">
                  <c:v>21-Mar</c:v>
                </c:pt>
                <c:pt idx="20">
                  <c:v>22-Mar</c:v>
                </c:pt>
                <c:pt idx="21">
                  <c:v>23-Mar</c:v>
                </c:pt>
                <c:pt idx="22">
                  <c:v>24-Mar</c:v>
                </c:pt>
                <c:pt idx="23">
                  <c:v>25-Mar</c:v>
                </c:pt>
                <c:pt idx="24">
                  <c:v>26-Mar</c:v>
                </c:pt>
                <c:pt idx="25">
                  <c:v>27-Mar</c:v>
                </c:pt>
                <c:pt idx="26">
                  <c:v>28-Mar</c:v>
                </c:pt>
                <c:pt idx="27">
                  <c:v>29-Mar</c:v>
                </c:pt>
                <c:pt idx="28">
                  <c:v>30-Mar</c:v>
                </c:pt>
                <c:pt idx="29">
                  <c:v>31-Mar</c:v>
                </c:pt>
                <c:pt idx="30">
                  <c:v>1-Apr</c:v>
                </c:pt>
                <c:pt idx="31">
                  <c:v>2-Apr</c:v>
                </c:pt>
                <c:pt idx="32">
                  <c:v>3-Apr</c:v>
                </c:pt>
              </c:strCache>
            </c:strRef>
          </c:cat>
          <c:val>
            <c:numRef>
              <c:f>comparison!$C$5:$C$38</c:f>
              <c:numCache>
                <c:formatCode>0.00</c:formatCode>
                <c:ptCount val="34"/>
                <c:pt idx="4">
                  <c:v>14.7501755204668</c:v>
                </c:pt>
                <c:pt idx="5">
                  <c:v>21.25690930877414</c:v>
                </c:pt>
                <c:pt idx="6">
                  <c:v>18.11402690158896</c:v>
                </c:pt>
                <c:pt idx="7">
                  <c:v>19.89964189821313</c:v>
                </c:pt>
                <c:pt idx="8">
                  <c:v>19.05074245469419</c:v>
                </c:pt>
                <c:pt idx="9">
                  <c:v>18.45431534498982</c:v>
                </c:pt>
                <c:pt idx="10">
                  <c:v>17.72258898846119</c:v>
                </c:pt>
                <c:pt idx="11">
                  <c:v>10.79733131045034</c:v>
                </c:pt>
                <c:pt idx="12">
                  <c:v>11.56694265294607</c:v>
                </c:pt>
                <c:pt idx="13">
                  <c:v>11.56064219912958</c:v>
                </c:pt>
                <c:pt idx="14">
                  <c:v>10.24457952023108</c:v>
                </c:pt>
                <c:pt idx="15">
                  <c:v>10.16272826664701</c:v>
                </c:pt>
                <c:pt idx="16">
                  <c:v>9.50262048820806</c:v>
                </c:pt>
                <c:pt idx="17">
                  <c:v>12.49027571453031</c:v>
                </c:pt>
                <c:pt idx="18">
                  <c:v>13.34866913087274</c:v>
                </c:pt>
                <c:pt idx="19">
                  <c:v>14.78160964740112</c:v>
                </c:pt>
                <c:pt idx="20">
                  <c:v>16.09467705455423</c:v>
                </c:pt>
                <c:pt idx="21">
                  <c:v>17.26276734230466</c:v>
                </c:pt>
                <c:pt idx="22">
                  <c:v>17.59345527117107</c:v>
                </c:pt>
                <c:pt idx="23">
                  <c:v>16.52995886493818</c:v>
                </c:pt>
                <c:pt idx="24">
                  <c:v>15.93195305591852</c:v>
                </c:pt>
                <c:pt idx="25">
                  <c:v>16.72639485409197</c:v>
                </c:pt>
                <c:pt idx="26">
                  <c:v>17.28261012353948</c:v>
                </c:pt>
                <c:pt idx="27">
                  <c:v>18.81289089010135</c:v>
                </c:pt>
                <c:pt idx="28">
                  <c:v>19.31517023101963</c:v>
                </c:pt>
                <c:pt idx="29">
                  <c:v>21.32375960267962</c:v>
                </c:pt>
                <c:pt idx="30">
                  <c:v>22.64726579247058</c:v>
                </c:pt>
                <c:pt idx="31">
                  <c:v>23.68742353978361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comparison!$A$5:$B$38</c:f>
              <c:strCache>
                <c:ptCount val="33"/>
                <c:pt idx="0">
                  <c:v>2-Mar</c:v>
                </c:pt>
                <c:pt idx="1">
                  <c:v>3-Mar</c:v>
                </c:pt>
                <c:pt idx="2">
                  <c:v>4-Mar</c:v>
                </c:pt>
                <c:pt idx="3">
                  <c:v>5-Mar</c:v>
                </c:pt>
                <c:pt idx="4">
                  <c:v>6-Mar</c:v>
                </c:pt>
                <c:pt idx="5">
                  <c:v>7-Mar</c:v>
                </c:pt>
                <c:pt idx="6">
                  <c:v>8-Mar</c:v>
                </c:pt>
                <c:pt idx="7">
                  <c:v>9-Mar</c:v>
                </c:pt>
                <c:pt idx="8">
                  <c:v>10-Mar</c:v>
                </c:pt>
                <c:pt idx="9">
                  <c:v>11-Mar</c:v>
                </c:pt>
                <c:pt idx="10">
                  <c:v>12-Mar</c:v>
                </c:pt>
                <c:pt idx="11">
                  <c:v>13-Mar</c:v>
                </c:pt>
                <c:pt idx="12">
                  <c:v>14-Mar</c:v>
                </c:pt>
                <c:pt idx="13">
                  <c:v>15-Mar</c:v>
                </c:pt>
                <c:pt idx="14">
                  <c:v>16-Mar</c:v>
                </c:pt>
                <c:pt idx="15">
                  <c:v>17-Mar</c:v>
                </c:pt>
                <c:pt idx="16">
                  <c:v>18-Mar</c:v>
                </c:pt>
                <c:pt idx="17">
                  <c:v>19-Mar</c:v>
                </c:pt>
                <c:pt idx="18">
                  <c:v>20-Mar</c:v>
                </c:pt>
                <c:pt idx="19">
                  <c:v>21-Mar</c:v>
                </c:pt>
                <c:pt idx="20">
                  <c:v>22-Mar</c:v>
                </c:pt>
                <c:pt idx="21">
                  <c:v>23-Mar</c:v>
                </c:pt>
                <c:pt idx="22">
                  <c:v>24-Mar</c:v>
                </c:pt>
                <c:pt idx="23">
                  <c:v>25-Mar</c:v>
                </c:pt>
                <c:pt idx="24">
                  <c:v>26-Mar</c:v>
                </c:pt>
                <c:pt idx="25">
                  <c:v>27-Mar</c:v>
                </c:pt>
                <c:pt idx="26">
                  <c:v>28-Mar</c:v>
                </c:pt>
                <c:pt idx="27">
                  <c:v>29-Mar</c:v>
                </c:pt>
                <c:pt idx="28">
                  <c:v>30-Mar</c:v>
                </c:pt>
                <c:pt idx="29">
                  <c:v>31-Mar</c:v>
                </c:pt>
                <c:pt idx="30">
                  <c:v>1-Apr</c:v>
                </c:pt>
                <c:pt idx="31">
                  <c:v>2-Apr</c:v>
                </c:pt>
                <c:pt idx="32">
                  <c:v>3-Apr</c:v>
                </c:pt>
              </c:strCache>
            </c:strRef>
          </c:cat>
          <c:val>
            <c:numRef>
              <c:f>comparison!$D$5:$D$38</c:f>
              <c:numCache>
                <c:formatCode>0.00</c:formatCode>
                <c:ptCount val="34"/>
                <c:pt idx="0">
                  <c:v>14.34989734108757</c:v>
                </c:pt>
                <c:pt idx="1">
                  <c:v>13.61327782412114</c:v>
                </c:pt>
                <c:pt idx="2">
                  <c:v>15.95401921678251</c:v>
                </c:pt>
                <c:pt idx="3">
                  <c:v>15.2721751982959</c:v>
                </c:pt>
                <c:pt idx="4">
                  <c:v>19.74717953332069</c:v>
                </c:pt>
                <c:pt idx="5">
                  <c:v>18.70963238725255</c:v>
                </c:pt>
                <c:pt idx="6">
                  <c:v>16.23876434806768</c:v>
                </c:pt>
                <c:pt idx="7">
                  <c:v>22.61382720859698</c:v>
                </c:pt>
                <c:pt idx="8">
                  <c:v>26.70385972119918</c:v>
                </c:pt>
                <c:pt idx="9">
                  <c:v>24.05338037994279</c:v>
                </c:pt>
                <c:pt idx="10">
                  <c:v>17.26190762572375</c:v>
                </c:pt>
                <c:pt idx="11">
                  <c:v>16.32401771887118</c:v>
                </c:pt>
                <c:pt idx="12">
                  <c:v>20.96378134771695</c:v>
                </c:pt>
                <c:pt idx="13">
                  <c:v>15.15777854848691</c:v>
                </c:pt>
                <c:pt idx="14">
                  <c:v>23.3556397886869</c:v>
                </c:pt>
                <c:pt idx="15">
                  <c:v>28.55493345994197</c:v>
                </c:pt>
                <c:pt idx="16">
                  <c:v>35.32542858007741</c:v>
                </c:pt>
                <c:pt idx="17">
                  <c:v>27.56418224282446</c:v>
                </c:pt>
                <c:pt idx="18">
                  <c:v>22.45554536286755</c:v>
                </c:pt>
                <c:pt idx="19">
                  <c:v>23.07076769956302</c:v>
                </c:pt>
                <c:pt idx="20">
                  <c:v>23.6148653584827</c:v>
                </c:pt>
                <c:pt idx="21">
                  <c:v>27.11641661219496</c:v>
                </c:pt>
                <c:pt idx="22">
                  <c:v>26.96615647544606</c:v>
                </c:pt>
                <c:pt idx="23">
                  <c:v>24.65281016720605</c:v>
                </c:pt>
                <c:pt idx="24">
                  <c:v>18.53605797710142</c:v>
                </c:pt>
                <c:pt idx="25">
                  <c:v>17.3214453129122</c:v>
                </c:pt>
                <c:pt idx="26">
                  <c:v>16.55829338316036</c:v>
                </c:pt>
                <c:pt idx="27">
                  <c:v>19.94181073280124</c:v>
                </c:pt>
                <c:pt idx="28">
                  <c:v>21.18447708109509</c:v>
                </c:pt>
                <c:pt idx="29">
                  <c:v>20.14023037174379</c:v>
                </c:pt>
                <c:pt idx="30">
                  <c:v>15.93472245174348</c:v>
                </c:pt>
                <c:pt idx="31">
                  <c:v>11.88776418281054</c:v>
                </c:pt>
                <c:pt idx="32">
                  <c:v>12.05014977930655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S. Korea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comparison!$A$5:$B$38</c:f>
              <c:strCache>
                <c:ptCount val="33"/>
                <c:pt idx="0">
                  <c:v>2-Mar</c:v>
                </c:pt>
                <c:pt idx="1">
                  <c:v>3-Mar</c:v>
                </c:pt>
                <c:pt idx="2">
                  <c:v>4-Mar</c:v>
                </c:pt>
                <c:pt idx="3">
                  <c:v>5-Mar</c:v>
                </c:pt>
                <c:pt idx="4">
                  <c:v>6-Mar</c:v>
                </c:pt>
                <c:pt idx="5">
                  <c:v>7-Mar</c:v>
                </c:pt>
                <c:pt idx="6">
                  <c:v>8-Mar</c:v>
                </c:pt>
                <c:pt idx="7">
                  <c:v>9-Mar</c:v>
                </c:pt>
                <c:pt idx="8">
                  <c:v>10-Mar</c:v>
                </c:pt>
                <c:pt idx="9">
                  <c:v>11-Mar</c:v>
                </c:pt>
                <c:pt idx="10">
                  <c:v>12-Mar</c:v>
                </c:pt>
                <c:pt idx="11">
                  <c:v>13-Mar</c:v>
                </c:pt>
                <c:pt idx="12">
                  <c:v>14-Mar</c:v>
                </c:pt>
                <c:pt idx="13">
                  <c:v>15-Mar</c:v>
                </c:pt>
                <c:pt idx="14">
                  <c:v>16-Mar</c:v>
                </c:pt>
                <c:pt idx="15">
                  <c:v>17-Mar</c:v>
                </c:pt>
                <c:pt idx="16">
                  <c:v>18-Mar</c:v>
                </c:pt>
                <c:pt idx="17">
                  <c:v>19-Mar</c:v>
                </c:pt>
                <c:pt idx="18">
                  <c:v>20-Mar</c:v>
                </c:pt>
                <c:pt idx="19">
                  <c:v>21-Mar</c:v>
                </c:pt>
                <c:pt idx="20">
                  <c:v>22-Mar</c:v>
                </c:pt>
                <c:pt idx="21">
                  <c:v>23-Mar</c:v>
                </c:pt>
                <c:pt idx="22">
                  <c:v>24-Mar</c:v>
                </c:pt>
                <c:pt idx="23">
                  <c:v>25-Mar</c:v>
                </c:pt>
                <c:pt idx="24">
                  <c:v>26-Mar</c:v>
                </c:pt>
                <c:pt idx="25">
                  <c:v>27-Mar</c:v>
                </c:pt>
                <c:pt idx="26">
                  <c:v>28-Mar</c:v>
                </c:pt>
                <c:pt idx="27">
                  <c:v>29-Mar</c:v>
                </c:pt>
                <c:pt idx="28">
                  <c:v>30-Mar</c:v>
                </c:pt>
                <c:pt idx="29">
                  <c:v>31-Mar</c:v>
                </c:pt>
                <c:pt idx="30">
                  <c:v>1-Apr</c:v>
                </c:pt>
                <c:pt idx="31">
                  <c:v>2-Apr</c:v>
                </c:pt>
                <c:pt idx="32">
                  <c:v>3-Apr</c:v>
                </c:pt>
              </c:strCache>
            </c:strRef>
          </c:cat>
          <c:val>
            <c:numRef>
              <c:f>comparison!$E$5:$E$38</c:f>
              <c:numCache>
                <c:formatCode>0.00</c:formatCode>
                <c:ptCount val="34"/>
                <c:pt idx="0">
                  <c:v>5.624176305694116</c:v>
                </c:pt>
                <c:pt idx="1">
                  <c:v>4.80036904369416</c:v>
                </c:pt>
                <c:pt idx="2">
                  <c:v>4.628340631607703</c:v>
                </c:pt>
                <c:pt idx="3">
                  <c:v>4.29903471180317</c:v>
                </c:pt>
                <c:pt idx="4">
                  <c:v>4.017792490622235</c:v>
                </c:pt>
                <c:pt idx="5">
                  <c:v>3.630530214887813</c:v>
                </c:pt>
                <c:pt idx="6">
                  <c:v>3.33025274412339</c:v>
                </c:pt>
                <c:pt idx="7">
                  <c:v>3.402058796868566</c:v>
                </c:pt>
                <c:pt idx="8">
                  <c:v>2.527778803491139</c:v>
                </c:pt>
                <c:pt idx="9">
                  <c:v>2.001860815818057</c:v>
                </c:pt>
                <c:pt idx="10">
                  <c:v>1.282800196310454</c:v>
                </c:pt>
                <c:pt idx="11">
                  <c:v>1.228605111750945</c:v>
                </c:pt>
                <c:pt idx="12">
                  <c:v>0.85126096789761</c:v>
                </c:pt>
                <c:pt idx="13">
                  <c:v>0.918123139785636</c:v>
                </c:pt>
                <c:pt idx="14">
                  <c:v>1.041515400797036</c:v>
                </c:pt>
                <c:pt idx="15">
                  <c:v>0.989692567062565</c:v>
                </c:pt>
                <c:pt idx="16">
                  <c:v>0.968420470275159</c:v>
                </c:pt>
                <c:pt idx="17">
                  <c:v>1.0217312034264</c:v>
                </c:pt>
                <c:pt idx="18">
                  <c:v>1.093278406164201</c:v>
                </c:pt>
                <c:pt idx="19">
                  <c:v>1.197993934605472</c:v>
                </c:pt>
                <c:pt idx="20">
                  <c:v>1.517499192286016</c:v>
                </c:pt>
                <c:pt idx="21">
                  <c:v>1.557675284371777</c:v>
                </c:pt>
                <c:pt idx="22">
                  <c:v>1.346071628666682</c:v>
                </c:pt>
                <c:pt idx="23">
                  <c:v>0.939107616297413</c:v>
                </c:pt>
                <c:pt idx="24">
                  <c:v>1.090106568742181</c:v>
                </c:pt>
                <c:pt idx="25">
                  <c:v>1.102267287720115</c:v>
                </c:pt>
                <c:pt idx="26">
                  <c:v>1.188260029604193</c:v>
                </c:pt>
                <c:pt idx="27">
                  <c:v>1.259318172618056</c:v>
                </c:pt>
                <c:pt idx="28">
                  <c:v>3.476075796092821</c:v>
                </c:pt>
                <c:pt idx="29">
                  <c:v>3.303289735191709</c:v>
                </c:pt>
                <c:pt idx="30">
                  <c:v>2.740226672128646</c:v>
                </c:pt>
                <c:pt idx="31">
                  <c:v>0.89224949395662</c:v>
                </c:pt>
                <c:pt idx="32">
                  <c:v>0.869785395040099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comparison!$A$5:$B$38</c:f>
              <c:strCache>
                <c:ptCount val="33"/>
                <c:pt idx="0">
                  <c:v>2-Mar</c:v>
                </c:pt>
                <c:pt idx="1">
                  <c:v>3-Mar</c:v>
                </c:pt>
                <c:pt idx="2">
                  <c:v>4-Mar</c:v>
                </c:pt>
                <c:pt idx="3">
                  <c:v>5-Mar</c:v>
                </c:pt>
                <c:pt idx="4">
                  <c:v>6-Mar</c:v>
                </c:pt>
                <c:pt idx="5">
                  <c:v>7-Mar</c:v>
                </c:pt>
                <c:pt idx="6">
                  <c:v>8-Mar</c:v>
                </c:pt>
                <c:pt idx="7">
                  <c:v>9-Mar</c:v>
                </c:pt>
                <c:pt idx="8">
                  <c:v>10-Mar</c:v>
                </c:pt>
                <c:pt idx="9">
                  <c:v>11-Mar</c:v>
                </c:pt>
                <c:pt idx="10">
                  <c:v>12-Mar</c:v>
                </c:pt>
                <c:pt idx="11">
                  <c:v>13-Mar</c:v>
                </c:pt>
                <c:pt idx="12">
                  <c:v>14-Mar</c:v>
                </c:pt>
                <c:pt idx="13">
                  <c:v>15-Mar</c:v>
                </c:pt>
                <c:pt idx="14">
                  <c:v>16-Mar</c:v>
                </c:pt>
                <c:pt idx="15">
                  <c:v>17-Mar</c:v>
                </c:pt>
                <c:pt idx="16">
                  <c:v>18-Mar</c:v>
                </c:pt>
                <c:pt idx="17">
                  <c:v>19-Mar</c:v>
                </c:pt>
                <c:pt idx="18">
                  <c:v>20-Mar</c:v>
                </c:pt>
                <c:pt idx="19">
                  <c:v>21-Mar</c:v>
                </c:pt>
                <c:pt idx="20">
                  <c:v>22-Mar</c:v>
                </c:pt>
                <c:pt idx="21">
                  <c:v>23-Mar</c:v>
                </c:pt>
                <c:pt idx="22">
                  <c:v>24-Mar</c:v>
                </c:pt>
                <c:pt idx="23">
                  <c:v>25-Mar</c:v>
                </c:pt>
                <c:pt idx="24">
                  <c:v>26-Mar</c:v>
                </c:pt>
                <c:pt idx="25">
                  <c:v>27-Mar</c:v>
                </c:pt>
                <c:pt idx="26">
                  <c:v>28-Mar</c:v>
                </c:pt>
                <c:pt idx="27">
                  <c:v>29-Mar</c:v>
                </c:pt>
                <c:pt idx="28">
                  <c:v>30-Mar</c:v>
                </c:pt>
                <c:pt idx="29">
                  <c:v>31-Mar</c:v>
                </c:pt>
                <c:pt idx="30">
                  <c:v>1-Apr</c:v>
                </c:pt>
                <c:pt idx="31">
                  <c:v>2-Apr</c:v>
                </c:pt>
                <c:pt idx="32">
                  <c:v>3-Apr</c:v>
                </c:pt>
              </c:strCache>
            </c:strRef>
          </c:cat>
          <c:val>
            <c:numRef>
              <c:f>comparison!$F$5:$F$38</c:f>
              <c:numCache>
                <c:formatCode>0.00</c:formatCode>
                <c:ptCount val="34"/>
                <c:pt idx="0">
                  <c:v>0.420209297305798</c:v>
                </c:pt>
                <c:pt idx="1">
                  <c:v>0.721098929189024</c:v>
                </c:pt>
                <c:pt idx="2">
                  <c:v>0.722984972354712</c:v>
                </c:pt>
                <c:pt idx="3">
                  <c:v>1.274733666768385</c:v>
                </c:pt>
                <c:pt idx="4">
                  <c:v>1.372769503462126</c:v>
                </c:pt>
                <c:pt idx="5">
                  <c:v>2.6653640852938</c:v>
                </c:pt>
                <c:pt idx="6">
                  <c:v>2.567649222053562</c:v>
                </c:pt>
                <c:pt idx="7">
                  <c:v>3.667613416392998</c:v>
                </c:pt>
                <c:pt idx="8">
                  <c:v>3.471411673869422</c:v>
                </c:pt>
                <c:pt idx="9">
                  <c:v>4.199858184279093</c:v>
                </c:pt>
                <c:pt idx="10">
                  <c:v>3.86564246910277</c:v>
                </c:pt>
                <c:pt idx="11">
                  <c:v>4.121242158306909</c:v>
                </c:pt>
                <c:pt idx="12">
                  <c:v>3.478549959314691</c:v>
                </c:pt>
                <c:pt idx="13">
                  <c:v>7.967460673551106</c:v>
                </c:pt>
                <c:pt idx="14">
                  <c:v>8.66882989549725</c:v>
                </c:pt>
                <c:pt idx="15">
                  <c:v>8.684447407601455</c:v>
                </c:pt>
                <c:pt idx="16">
                  <c:v>5.333909553705369</c:v>
                </c:pt>
                <c:pt idx="17">
                  <c:v>5.845530128054642</c:v>
                </c:pt>
                <c:pt idx="18">
                  <c:v>14.20381325858327</c:v>
                </c:pt>
                <c:pt idx="19">
                  <c:v>15.88453374926029</c:v>
                </c:pt>
                <c:pt idx="20">
                  <c:v>19.4338573782652</c:v>
                </c:pt>
                <c:pt idx="21">
                  <c:v>14.23083939752942</c:v>
                </c:pt>
                <c:pt idx="22">
                  <c:v>15.16838873879642</c:v>
                </c:pt>
                <c:pt idx="23">
                  <c:v>16.14633472440732</c:v>
                </c:pt>
                <c:pt idx="24">
                  <c:v>18.35949474309812</c:v>
                </c:pt>
                <c:pt idx="25">
                  <c:v>21.35758429160257</c:v>
                </c:pt>
                <c:pt idx="26">
                  <c:v>27.87196008211266</c:v>
                </c:pt>
                <c:pt idx="27">
                  <c:v>33.89573270752374</c:v>
                </c:pt>
                <c:pt idx="28">
                  <c:v>37.18161961315933</c:v>
                </c:pt>
                <c:pt idx="29">
                  <c:v>34.0362217037955</c:v>
                </c:pt>
                <c:pt idx="30">
                  <c:v>32.08649639849955</c:v>
                </c:pt>
                <c:pt idx="31">
                  <c:v>34.94663879270454</c:v>
                </c:pt>
                <c:pt idx="32">
                  <c:v>37.71049292021691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comparison!$A$5:$B$38</c:f>
              <c:strCache>
                <c:ptCount val="33"/>
                <c:pt idx="0">
                  <c:v>2-Mar</c:v>
                </c:pt>
                <c:pt idx="1">
                  <c:v>3-Mar</c:v>
                </c:pt>
                <c:pt idx="2">
                  <c:v>4-Mar</c:v>
                </c:pt>
                <c:pt idx="3">
                  <c:v>5-Mar</c:v>
                </c:pt>
                <c:pt idx="4">
                  <c:v>6-Mar</c:v>
                </c:pt>
                <c:pt idx="5">
                  <c:v>7-Mar</c:v>
                </c:pt>
                <c:pt idx="6">
                  <c:v>8-Mar</c:v>
                </c:pt>
                <c:pt idx="7">
                  <c:v>9-Mar</c:v>
                </c:pt>
                <c:pt idx="8">
                  <c:v>10-Mar</c:v>
                </c:pt>
                <c:pt idx="9">
                  <c:v>11-Mar</c:v>
                </c:pt>
                <c:pt idx="10">
                  <c:v>12-Mar</c:v>
                </c:pt>
                <c:pt idx="11">
                  <c:v>13-Mar</c:v>
                </c:pt>
                <c:pt idx="12">
                  <c:v>14-Mar</c:v>
                </c:pt>
                <c:pt idx="13">
                  <c:v>15-Mar</c:v>
                </c:pt>
                <c:pt idx="14">
                  <c:v>16-Mar</c:v>
                </c:pt>
                <c:pt idx="15">
                  <c:v>17-Mar</c:v>
                </c:pt>
                <c:pt idx="16">
                  <c:v>18-Mar</c:v>
                </c:pt>
                <c:pt idx="17">
                  <c:v>19-Mar</c:v>
                </c:pt>
                <c:pt idx="18">
                  <c:v>20-Mar</c:v>
                </c:pt>
                <c:pt idx="19">
                  <c:v>21-Mar</c:v>
                </c:pt>
                <c:pt idx="20">
                  <c:v>22-Mar</c:v>
                </c:pt>
                <c:pt idx="21">
                  <c:v>23-Mar</c:v>
                </c:pt>
                <c:pt idx="22">
                  <c:v>24-Mar</c:v>
                </c:pt>
                <c:pt idx="23">
                  <c:v>25-Mar</c:v>
                </c:pt>
                <c:pt idx="24">
                  <c:v>26-Mar</c:v>
                </c:pt>
                <c:pt idx="25">
                  <c:v>27-Mar</c:v>
                </c:pt>
                <c:pt idx="26">
                  <c:v>28-Mar</c:v>
                </c:pt>
                <c:pt idx="27">
                  <c:v>29-Mar</c:v>
                </c:pt>
                <c:pt idx="28">
                  <c:v>30-Mar</c:v>
                </c:pt>
                <c:pt idx="29">
                  <c:v>31-Mar</c:v>
                </c:pt>
                <c:pt idx="30">
                  <c:v>1-Apr</c:v>
                </c:pt>
                <c:pt idx="31">
                  <c:v>2-Apr</c:v>
                </c:pt>
                <c:pt idx="32">
                  <c:v>3-Apr</c:v>
                </c:pt>
              </c:strCache>
            </c:strRef>
          </c:cat>
          <c:val>
            <c:numRef>
              <c:f>comparison!$G$5:$G$38</c:f>
              <c:numCache>
                <c:formatCode>0.00</c:formatCode>
                <c:ptCount val="34"/>
                <c:pt idx="19">
                  <c:v>6.608338345152902</c:v>
                </c:pt>
                <c:pt idx="20">
                  <c:v>10.35609198555761</c:v>
                </c:pt>
                <c:pt idx="21">
                  <c:v>11.44782011047319</c:v>
                </c:pt>
                <c:pt idx="22">
                  <c:v>10.40739919681736</c:v>
                </c:pt>
                <c:pt idx="23">
                  <c:v>7.365550595027589</c:v>
                </c:pt>
                <c:pt idx="24">
                  <c:v>7.308659821923072</c:v>
                </c:pt>
                <c:pt idx="25">
                  <c:v>10.12960685426104</c:v>
                </c:pt>
                <c:pt idx="26">
                  <c:v>16.88470480079514</c:v>
                </c:pt>
                <c:pt idx="27">
                  <c:v>20.00838122016169</c:v>
                </c:pt>
                <c:pt idx="28">
                  <c:v>19.96101845608666</c:v>
                </c:pt>
                <c:pt idx="29">
                  <c:v>15.94530788957957</c:v>
                </c:pt>
                <c:pt idx="30">
                  <c:v>15.22172216664088</c:v>
                </c:pt>
                <c:pt idx="31">
                  <c:v>13.60084734992818</c:v>
                </c:pt>
                <c:pt idx="32">
                  <c:v>13.65669530276911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comparison!$H$1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comparison!$A$5:$B$38</c:f>
              <c:strCache>
                <c:ptCount val="33"/>
                <c:pt idx="0">
                  <c:v>2-Mar</c:v>
                </c:pt>
                <c:pt idx="1">
                  <c:v>3-Mar</c:v>
                </c:pt>
                <c:pt idx="2">
                  <c:v>4-Mar</c:v>
                </c:pt>
                <c:pt idx="3">
                  <c:v>5-Mar</c:v>
                </c:pt>
                <c:pt idx="4">
                  <c:v>6-Mar</c:v>
                </c:pt>
                <c:pt idx="5">
                  <c:v>7-Mar</c:v>
                </c:pt>
                <c:pt idx="6">
                  <c:v>8-Mar</c:v>
                </c:pt>
                <c:pt idx="7">
                  <c:v>9-Mar</c:v>
                </c:pt>
                <c:pt idx="8">
                  <c:v>10-Mar</c:v>
                </c:pt>
                <c:pt idx="9">
                  <c:v>11-Mar</c:v>
                </c:pt>
                <c:pt idx="10">
                  <c:v>12-Mar</c:v>
                </c:pt>
                <c:pt idx="11">
                  <c:v>13-Mar</c:v>
                </c:pt>
                <c:pt idx="12">
                  <c:v>14-Mar</c:v>
                </c:pt>
                <c:pt idx="13">
                  <c:v>15-Mar</c:v>
                </c:pt>
                <c:pt idx="14">
                  <c:v>16-Mar</c:v>
                </c:pt>
                <c:pt idx="15">
                  <c:v>17-Mar</c:v>
                </c:pt>
                <c:pt idx="16">
                  <c:v>18-Mar</c:v>
                </c:pt>
                <c:pt idx="17">
                  <c:v>19-Mar</c:v>
                </c:pt>
                <c:pt idx="18">
                  <c:v>20-Mar</c:v>
                </c:pt>
                <c:pt idx="19">
                  <c:v>21-Mar</c:v>
                </c:pt>
                <c:pt idx="20">
                  <c:v>22-Mar</c:v>
                </c:pt>
                <c:pt idx="21">
                  <c:v>23-Mar</c:v>
                </c:pt>
                <c:pt idx="22">
                  <c:v>24-Mar</c:v>
                </c:pt>
                <c:pt idx="23">
                  <c:v>25-Mar</c:v>
                </c:pt>
                <c:pt idx="24">
                  <c:v>26-Mar</c:v>
                </c:pt>
                <c:pt idx="25">
                  <c:v>27-Mar</c:v>
                </c:pt>
                <c:pt idx="26">
                  <c:v>28-Mar</c:v>
                </c:pt>
                <c:pt idx="27">
                  <c:v>29-Mar</c:v>
                </c:pt>
                <c:pt idx="28">
                  <c:v>30-Mar</c:v>
                </c:pt>
                <c:pt idx="29">
                  <c:v>31-Mar</c:v>
                </c:pt>
                <c:pt idx="30">
                  <c:v>1-Apr</c:v>
                </c:pt>
                <c:pt idx="31">
                  <c:v>2-Apr</c:v>
                </c:pt>
                <c:pt idx="32">
                  <c:v>3-Apr</c:v>
                </c:pt>
              </c:strCache>
            </c:strRef>
          </c:cat>
          <c:val>
            <c:numRef>
              <c:f>comparison!$H$5:$H$38</c:f>
              <c:numCache>
                <c:formatCode>0.00</c:formatCode>
                <c:ptCount val="34"/>
                <c:pt idx="15">
                  <c:v>8.075299770657895</c:v>
                </c:pt>
                <c:pt idx="16">
                  <c:v>7.834597153848634</c:v>
                </c:pt>
                <c:pt idx="17">
                  <c:v>9.183985379717107</c:v>
                </c:pt>
                <c:pt idx="18">
                  <c:v>10.392888458553</c:v>
                </c:pt>
                <c:pt idx="19">
                  <c:v>15.8581352058195</c:v>
                </c:pt>
                <c:pt idx="20">
                  <c:v>19.64183133701018</c:v>
                </c:pt>
                <c:pt idx="21">
                  <c:v>22.68716072537032</c:v>
                </c:pt>
                <c:pt idx="22">
                  <c:v>18.12149798673623</c:v>
                </c:pt>
                <c:pt idx="23">
                  <c:v>17.80651333252866</c:v>
                </c:pt>
                <c:pt idx="24">
                  <c:v>19.15486860827921</c:v>
                </c:pt>
                <c:pt idx="25">
                  <c:v>24.16076578016061</c:v>
                </c:pt>
                <c:pt idx="26">
                  <c:v>30.7969784560933</c:v>
                </c:pt>
                <c:pt idx="27">
                  <c:v>42.02605890633902</c:v>
                </c:pt>
                <c:pt idx="28">
                  <c:v>44.4350923901218</c:v>
                </c:pt>
                <c:pt idx="29">
                  <c:v>37.82612335235247</c:v>
                </c:pt>
                <c:pt idx="30">
                  <c:v>25.70822021246601</c:v>
                </c:pt>
                <c:pt idx="31">
                  <c:v>24.4329186554712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comparison!$I$1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comparison!$A$5:$B$38</c:f>
              <c:strCache>
                <c:ptCount val="33"/>
                <c:pt idx="0">
                  <c:v>2-Mar</c:v>
                </c:pt>
                <c:pt idx="1">
                  <c:v>3-Mar</c:v>
                </c:pt>
                <c:pt idx="2">
                  <c:v>4-Mar</c:v>
                </c:pt>
                <c:pt idx="3">
                  <c:v>5-Mar</c:v>
                </c:pt>
                <c:pt idx="4">
                  <c:v>6-Mar</c:v>
                </c:pt>
                <c:pt idx="5">
                  <c:v>7-Mar</c:v>
                </c:pt>
                <c:pt idx="6">
                  <c:v>8-Mar</c:v>
                </c:pt>
                <c:pt idx="7">
                  <c:v>9-Mar</c:v>
                </c:pt>
                <c:pt idx="8">
                  <c:v>10-Mar</c:v>
                </c:pt>
                <c:pt idx="9">
                  <c:v>11-Mar</c:v>
                </c:pt>
                <c:pt idx="10">
                  <c:v>12-Mar</c:v>
                </c:pt>
                <c:pt idx="11">
                  <c:v>13-Mar</c:v>
                </c:pt>
                <c:pt idx="12">
                  <c:v>14-Mar</c:v>
                </c:pt>
                <c:pt idx="13">
                  <c:v>15-Mar</c:v>
                </c:pt>
                <c:pt idx="14">
                  <c:v>16-Mar</c:v>
                </c:pt>
                <c:pt idx="15">
                  <c:v>17-Mar</c:v>
                </c:pt>
                <c:pt idx="16">
                  <c:v>18-Mar</c:v>
                </c:pt>
                <c:pt idx="17">
                  <c:v>19-Mar</c:v>
                </c:pt>
                <c:pt idx="18">
                  <c:v>20-Mar</c:v>
                </c:pt>
                <c:pt idx="19">
                  <c:v>21-Mar</c:v>
                </c:pt>
                <c:pt idx="20">
                  <c:v>22-Mar</c:v>
                </c:pt>
                <c:pt idx="21">
                  <c:v>23-Mar</c:v>
                </c:pt>
                <c:pt idx="22">
                  <c:v>24-Mar</c:v>
                </c:pt>
                <c:pt idx="23">
                  <c:v>25-Mar</c:v>
                </c:pt>
                <c:pt idx="24">
                  <c:v>26-Mar</c:v>
                </c:pt>
                <c:pt idx="25">
                  <c:v>27-Mar</c:v>
                </c:pt>
                <c:pt idx="26">
                  <c:v>28-Mar</c:v>
                </c:pt>
                <c:pt idx="27">
                  <c:v>29-Mar</c:v>
                </c:pt>
                <c:pt idx="28">
                  <c:v>30-Mar</c:v>
                </c:pt>
                <c:pt idx="29">
                  <c:v>31-Mar</c:v>
                </c:pt>
                <c:pt idx="30">
                  <c:v>1-Apr</c:v>
                </c:pt>
                <c:pt idx="31">
                  <c:v>2-Apr</c:v>
                </c:pt>
                <c:pt idx="32">
                  <c:v>3-Apr</c:v>
                </c:pt>
              </c:strCache>
            </c:strRef>
          </c:cat>
          <c:val>
            <c:numRef>
              <c:f>comparison!$I$5:$I$38</c:f>
              <c:numCache>
                <c:formatCode>0.00</c:formatCode>
                <c:ptCount val="34"/>
                <c:pt idx="2">
                  <c:v>0.802502385900016</c:v>
                </c:pt>
                <c:pt idx="3">
                  <c:v>1.159810250719946</c:v>
                </c:pt>
                <c:pt idx="4">
                  <c:v>1.628970246734162</c:v>
                </c:pt>
                <c:pt idx="5">
                  <c:v>6.208845805898207</c:v>
                </c:pt>
                <c:pt idx="6">
                  <c:v>10.74586595970641</c:v>
                </c:pt>
                <c:pt idx="7">
                  <c:v>11.7285185727938</c:v>
                </c:pt>
                <c:pt idx="8">
                  <c:v>8.588312791018899</c:v>
                </c:pt>
                <c:pt idx="9">
                  <c:v>4.487239796031428</c:v>
                </c:pt>
                <c:pt idx="10">
                  <c:v>3.724796419041926</c:v>
                </c:pt>
                <c:pt idx="11">
                  <c:v>3.198607159411041</c:v>
                </c:pt>
                <c:pt idx="12">
                  <c:v>4.95915951412046</c:v>
                </c:pt>
                <c:pt idx="13">
                  <c:v>7.58847754984042</c:v>
                </c:pt>
                <c:pt idx="14">
                  <c:v>10.27361112114093</c:v>
                </c:pt>
                <c:pt idx="15">
                  <c:v>11.04391145195304</c:v>
                </c:pt>
                <c:pt idx="16">
                  <c:v>9.515155431483537</c:v>
                </c:pt>
                <c:pt idx="17">
                  <c:v>8.393527084713357</c:v>
                </c:pt>
                <c:pt idx="18">
                  <c:v>8.941917344432685</c:v>
                </c:pt>
                <c:pt idx="19">
                  <c:v>14.44338538086977</c:v>
                </c:pt>
                <c:pt idx="20">
                  <c:v>27.28015807683692</c:v>
                </c:pt>
                <c:pt idx="21">
                  <c:v>30.63834067084862</c:v>
                </c:pt>
                <c:pt idx="22">
                  <c:v>26.34403950687244</c:v>
                </c:pt>
                <c:pt idx="23">
                  <c:v>15.54623003055593</c:v>
                </c:pt>
                <c:pt idx="24">
                  <c:v>14.11775739611591</c:v>
                </c:pt>
                <c:pt idx="25">
                  <c:v>21.61539198269488</c:v>
                </c:pt>
                <c:pt idx="26">
                  <c:v>27.27935820850958</c:v>
                </c:pt>
                <c:pt idx="27">
                  <c:v>51.75158702293475</c:v>
                </c:pt>
                <c:pt idx="28">
                  <c:v>57.90447606077754</c:v>
                </c:pt>
                <c:pt idx="29">
                  <c:v>54.5669949128465</c:v>
                </c:pt>
                <c:pt idx="30">
                  <c:v>30.77173398363739</c:v>
                </c:pt>
                <c:pt idx="31">
                  <c:v>23.09795539125352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32368"/>
        <c:axId val="382037392"/>
      </c:lineChart>
      <c:dateAx>
        <c:axId val="3820323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37392"/>
        <c:crosses val="autoZero"/>
        <c:auto val="1"/>
        <c:lblOffset val="100"/>
        <c:baseTimeUnit val="days"/>
      </c:dateAx>
      <c:valAx>
        <c:axId val="382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9</xdr:row>
      <xdr:rowOff>101600</xdr:rowOff>
    </xdr:from>
    <xdr:to>
      <xdr:col>18</xdr:col>
      <xdr:colOff>571500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C4" sqref="C4"/>
    </sheetView>
  </sheetViews>
  <sheetFormatPr baseColWidth="10" defaultRowHeight="16" x14ac:dyDescent="0.2"/>
  <cols>
    <col min="3" max="3" width="17.1640625" customWidth="1"/>
    <col min="4" max="4" width="20.83203125" style="2" customWidth="1"/>
    <col min="5" max="6" width="10.83203125" style="2"/>
  </cols>
  <sheetData>
    <row r="1" spans="1:7" x14ac:dyDescent="0.2">
      <c r="A1" t="s">
        <v>6</v>
      </c>
    </row>
    <row r="2" spans="1:7" x14ac:dyDescent="0.2">
      <c r="A2" t="s">
        <v>0</v>
      </c>
      <c r="B2" t="s">
        <v>1</v>
      </c>
      <c r="C2" t="s">
        <v>2</v>
      </c>
      <c r="D2" s="2" t="s">
        <v>3</v>
      </c>
      <c r="E2" s="2" t="s">
        <v>4</v>
      </c>
      <c r="F2" s="2" t="s">
        <v>7</v>
      </c>
      <c r="G2" t="s">
        <v>5</v>
      </c>
    </row>
    <row r="4" spans="1:7" x14ac:dyDescent="0.2">
      <c r="A4" s="1">
        <v>43894</v>
      </c>
      <c r="B4">
        <v>118</v>
      </c>
      <c r="C4">
        <v>866</v>
      </c>
      <c r="D4" s="2">
        <f t="shared" ref="D4:D33" si="0">(B4*100)/C4</f>
        <v>13.625866050808314</v>
      </c>
    </row>
    <row r="5" spans="1:7" x14ac:dyDescent="0.2">
      <c r="A5" s="1">
        <v>43895</v>
      </c>
      <c r="B5">
        <v>58</v>
      </c>
      <c r="C5">
        <v>263</v>
      </c>
      <c r="D5" s="2">
        <f t="shared" si="0"/>
        <v>22.053231939163499</v>
      </c>
      <c r="E5" s="2">
        <f t="shared" ref="E5:E33" si="1">(D5+D4)/2</f>
        <v>17.839548994985908</v>
      </c>
    </row>
    <row r="6" spans="1:7" x14ac:dyDescent="0.2">
      <c r="A6" s="1">
        <v>43896</v>
      </c>
      <c r="B6">
        <v>57</v>
      </c>
      <c r="C6">
        <v>665</v>
      </c>
      <c r="D6" s="2">
        <f t="shared" si="0"/>
        <v>8.5714285714285712</v>
      </c>
      <c r="E6" s="2">
        <f t="shared" si="1"/>
        <v>15.312330255296036</v>
      </c>
      <c r="F6" s="2">
        <f t="shared" ref="F6:F33" si="2">(D6+D5+D4)/3</f>
        <v>14.750175520466795</v>
      </c>
    </row>
    <row r="7" spans="1:7" x14ac:dyDescent="0.2">
      <c r="A7" s="1">
        <v>43897</v>
      </c>
      <c r="B7">
        <v>118</v>
      </c>
      <c r="C7">
        <f>2150-1794</f>
        <v>356</v>
      </c>
      <c r="D7" s="2">
        <f t="shared" si="0"/>
        <v>33.146067415730336</v>
      </c>
      <c r="E7" s="2">
        <f t="shared" si="1"/>
        <v>20.858747993579453</v>
      </c>
      <c r="F7" s="2">
        <f t="shared" si="2"/>
        <v>21.256909308774137</v>
      </c>
    </row>
    <row r="8" spans="1:7" x14ac:dyDescent="0.2">
      <c r="A8" s="1">
        <v>43898</v>
      </c>
      <c r="B8">
        <f>417-341</f>
        <v>76</v>
      </c>
      <c r="C8">
        <f>2752-2150</f>
        <v>602</v>
      </c>
      <c r="D8" s="2">
        <f t="shared" si="0"/>
        <v>12.624584717607974</v>
      </c>
      <c r="E8" s="2">
        <f t="shared" si="1"/>
        <v>22.885326066669155</v>
      </c>
      <c r="F8" s="2">
        <f t="shared" si="2"/>
        <v>18.114026901588961</v>
      </c>
    </row>
    <row r="9" spans="1:7" x14ac:dyDescent="0.2">
      <c r="A9" s="1">
        <v>43899</v>
      </c>
      <c r="B9">
        <f>584-417</f>
        <v>167</v>
      </c>
      <c r="C9">
        <f>3951-2752</f>
        <v>1199</v>
      </c>
      <c r="D9" s="2">
        <f t="shared" si="0"/>
        <v>13.928273561301085</v>
      </c>
      <c r="E9" s="2">
        <f t="shared" si="1"/>
        <v>13.276429139454528</v>
      </c>
      <c r="F9" s="2">
        <f t="shared" si="2"/>
        <v>19.89964189821313</v>
      </c>
    </row>
    <row r="10" spans="1:7" x14ac:dyDescent="0.2">
      <c r="A10" s="1">
        <v>43900</v>
      </c>
      <c r="B10">
        <f>778-584</f>
        <v>194</v>
      </c>
      <c r="C10">
        <f>4585-3951</f>
        <v>634</v>
      </c>
      <c r="D10" s="2">
        <f t="shared" si="0"/>
        <v>30.599369085173503</v>
      </c>
      <c r="E10" s="2">
        <f t="shared" si="1"/>
        <v>22.263821323237295</v>
      </c>
      <c r="F10" s="2">
        <f t="shared" si="2"/>
        <v>19.050742454694188</v>
      </c>
    </row>
    <row r="11" spans="1:7" x14ac:dyDescent="0.2">
      <c r="A11" s="1">
        <v>43901</v>
      </c>
      <c r="B11">
        <f>1053-778</f>
        <v>275</v>
      </c>
      <c r="C11">
        <f>7123-4585</f>
        <v>2538</v>
      </c>
      <c r="D11" s="2">
        <f t="shared" si="0"/>
        <v>10.835303388494879</v>
      </c>
      <c r="E11" s="2">
        <f t="shared" si="1"/>
        <v>20.717336236834193</v>
      </c>
      <c r="F11" s="2">
        <f t="shared" si="2"/>
        <v>18.454315344989823</v>
      </c>
      <c r="G11">
        <v>27</v>
      </c>
    </row>
    <row r="12" spans="1:7" x14ac:dyDescent="0.2">
      <c r="A12" s="1">
        <v>43902</v>
      </c>
      <c r="B12">
        <f>1315-1053</f>
        <v>262</v>
      </c>
      <c r="C12">
        <f>9356-7123</f>
        <v>2233</v>
      </c>
      <c r="D12" s="2">
        <f t="shared" si="0"/>
        <v>11.733094491715182</v>
      </c>
      <c r="E12" s="2">
        <f t="shared" si="1"/>
        <v>11.28419894010503</v>
      </c>
      <c r="F12" s="2">
        <f t="shared" si="2"/>
        <v>17.722588988461187</v>
      </c>
      <c r="G12">
        <f>36-27</f>
        <v>9</v>
      </c>
    </row>
    <row r="13" spans="1:7" x14ac:dyDescent="0.2">
      <c r="A13" s="1">
        <v>43903</v>
      </c>
      <c r="B13">
        <f>1922-1315</f>
        <v>607</v>
      </c>
      <c r="C13">
        <f>15535-9356</f>
        <v>6179</v>
      </c>
      <c r="D13" s="2">
        <f t="shared" si="0"/>
        <v>9.8235960511409619</v>
      </c>
      <c r="E13" s="2">
        <f t="shared" si="1"/>
        <v>10.778345271428073</v>
      </c>
      <c r="F13" s="2">
        <f t="shared" si="2"/>
        <v>10.797331310450341</v>
      </c>
      <c r="G13">
        <f>39-36</f>
        <v>3</v>
      </c>
    </row>
    <row r="14" spans="1:7" x14ac:dyDescent="0.2">
      <c r="A14" s="1">
        <v>43904</v>
      </c>
      <c r="B14">
        <f>2450-1922</f>
        <v>528</v>
      </c>
      <c r="C14">
        <f>19552-15535</f>
        <v>4017</v>
      </c>
      <c r="D14" s="2">
        <f t="shared" si="0"/>
        <v>13.144137415982076</v>
      </c>
      <c r="E14" s="2">
        <f t="shared" si="1"/>
        <v>11.48386673356152</v>
      </c>
      <c r="F14" s="2">
        <f t="shared" si="2"/>
        <v>11.566942652946073</v>
      </c>
      <c r="G14">
        <f>49-39</f>
        <v>10</v>
      </c>
    </row>
    <row r="15" spans="1:7" x14ac:dyDescent="0.2">
      <c r="A15" s="1">
        <v>43905</v>
      </c>
      <c r="B15">
        <f>3173-2450</f>
        <v>723</v>
      </c>
      <c r="C15">
        <f>25724-19552</f>
        <v>6172</v>
      </c>
      <c r="D15" s="2">
        <f t="shared" si="0"/>
        <v>11.714193130265716</v>
      </c>
      <c r="E15" s="2">
        <f t="shared" si="1"/>
        <v>12.429165273123896</v>
      </c>
      <c r="F15" s="2">
        <f t="shared" si="2"/>
        <v>11.560642199129584</v>
      </c>
      <c r="G15">
        <f>60-49</f>
        <v>11</v>
      </c>
    </row>
    <row r="16" spans="1:7" x14ac:dyDescent="0.2">
      <c r="A16" s="1">
        <v>43906</v>
      </c>
      <c r="B16">
        <f>4019-3173</f>
        <v>846</v>
      </c>
      <c r="C16">
        <f>40123-25724</f>
        <v>14399</v>
      </c>
      <c r="D16" s="2">
        <f t="shared" si="0"/>
        <v>5.8754080144454477</v>
      </c>
      <c r="E16" s="2">
        <f t="shared" si="1"/>
        <v>8.794800572355582</v>
      </c>
      <c r="F16" s="2">
        <f t="shared" si="2"/>
        <v>10.244579520231079</v>
      </c>
      <c r="G16">
        <f>71-60</f>
        <v>11</v>
      </c>
    </row>
    <row r="17" spans="1:7" x14ac:dyDescent="0.2">
      <c r="A17" s="1">
        <v>43907</v>
      </c>
      <c r="B17">
        <f>5722-4019</f>
        <v>1703</v>
      </c>
      <c r="C17">
        <f>53326-40123</f>
        <v>13203</v>
      </c>
      <c r="D17" s="2">
        <f t="shared" si="0"/>
        <v>12.898583655229872</v>
      </c>
      <c r="E17" s="2">
        <f t="shared" si="1"/>
        <v>9.3869958348376592</v>
      </c>
      <c r="F17" s="2">
        <f t="shared" si="2"/>
        <v>10.162728266647012</v>
      </c>
      <c r="G17">
        <f>90-71</f>
        <v>19</v>
      </c>
    </row>
    <row r="18" spans="1:7" x14ac:dyDescent="0.2">
      <c r="A18" s="1">
        <v>43908</v>
      </c>
      <c r="B18">
        <f>7730-5722</f>
        <v>2008</v>
      </c>
      <c r="C18">
        <f>73955-53326</f>
        <v>20629</v>
      </c>
      <c r="D18" s="2">
        <f t="shared" si="0"/>
        <v>9.7338697949488591</v>
      </c>
      <c r="E18" s="2">
        <f t="shared" si="1"/>
        <v>11.316226725089365</v>
      </c>
      <c r="F18" s="2">
        <f t="shared" si="2"/>
        <v>9.5026204882080592</v>
      </c>
      <c r="G18">
        <f>112-90</f>
        <v>22</v>
      </c>
    </row>
    <row r="19" spans="1:7" x14ac:dyDescent="0.2">
      <c r="A19" s="1">
        <v>43909</v>
      </c>
      <c r="B19">
        <f>11719-7730</f>
        <v>3989</v>
      </c>
      <c r="C19">
        <f>100838-73955</f>
        <v>26883</v>
      </c>
      <c r="D19" s="2">
        <f t="shared" si="0"/>
        <v>14.838373693412194</v>
      </c>
      <c r="E19" s="2">
        <f t="shared" si="1"/>
        <v>12.286121744180527</v>
      </c>
      <c r="F19" s="2">
        <f t="shared" si="2"/>
        <v>12.490275714530307</v>
      </c>
      <c r="G19">
        <f>160-112</f>
        <v>48</v>
      </c>
    </row>
    <row r="20" spans="1:7" x14ac:dyDescent="0.2">
      <c r="A20" s="1">
        <v>43910</v>
      </c>
      <c r="B20">
        <f>17033-11719</f>
        <v>5314</v>
      </c>
      <c r="C20">
        <f>135180-100838</f>
        <v>34342</v>
      </c>
      <c r="D20" s="2">
        <f t="shared" si="0"/>
        <v>15.473763904257178</v>
      </c>
      <c r="E20" s="2">
        <f t="shared" si="1"/>
        <v>15.156068798834685</v>
      </c>
      <c r="F20" s="2">
        <f t="shared" si="2"/>
        <v>13.348669130872743</v>
      </c>
      <c r="G20">
        <f>219-160</f>
        <v>59</v>
      </c>
    </row>
    <row r="21" spans="1:7" x14ac:dyDescent="0.2">
      <c r="A21" s="1">
        <v>43911</v>
      </c>
      <c r="B21">
        <f>23197-17033</f>
        <v>6164</v>
      </c>
      <c r="C21">
        <f>179106-135180</f>
        <v>43926</v>
      </c>
      <c r="D21" s="2">
        <f t="shared" si="0"/>
        <v>14.032691344533989</v>
      </c>
      <c r="E21" s="2">
        <f t="shared" si="1"/>
        <v>14.753227624395583</v>
      </c>
      <c r="F21" s="2">
        <f t="shared" si="2"/>
        <v>14.781609647401121</v>
      </c>
      <c r="G21">
        <f>272-219</f>
        <v>53</v>
      </c>
    </row>
    <row r="22" spans="1:7" x14ac:dyDescent="0.2">
      <c r="A22" s="1">
        <v>43912</v>
      </c>
      <c r="B22">
        <f>31879-23197</f>
        <v>8682</v>
      </c>
      <c r="C22">
        <f>225342-179106</f>
        <v>46236</v>
      </c>
      <c r="D22" s="2">
        <f t="shared" si="0"/>
        <v>18.77757591487153</v>
      </c>
      <c r="E22" s="2">
        <f t="shared" si="1"/>
        <v>16.40513362970276</v>
      </c>
      <c r="F22" s="2">
        <f t="shared" si="2"/>
        <v>16.094677054554232</v>
      </c>
      <c r="G22">
        <f>398-272</f>
        <v>126</v>
      </c>
    </row>
    <row r="23" spans="1:7" x14ac:dyDescent="0.2">
      <c r="A23" s="1">
        <v>43913</v>
      </c>
      <c r="B23">
        <f>42152-31879</f>
        <v>10273</v>
      </c>
      <c r="C23">
        <f>279473-225342</f>
        <v>54131</v>
      </c>
      <c r="D23" s="2">
        <f t="shared" si="0"/>
        <v>18.978034767508451</v>
      </c>
      <c r="E23" s="2">
        <f t="shared" si="1"/>
        <v>18.87780534118999</v>
      </c>
      <c r="F23" s="2">
        <f t="shared" si="2"/>
        <v>17.262767342304656</v>
      </c>
      <c r="G23">
        <f>471-398</f>
        <v>73</v>
      </c>
    </row>
    <row r="24" spans="1:7" x14ac:dyDescent="0.2">
      <c r="A24" s="1">
        <v>43914</v>
      </c>
      <c r="B24">
        <f>51954-42152</f>
        <v>9802</v>
      </c>
      <c r="C24">
        <f>344712-279473</f>
        <v>65239</v>
      </c>
      <c r="D24" s="2">
        <f t="shared" si="0"/>
        <v>15.024755131133217</v>
      </c>
      <c r="E24" s="2">
        <f t="shared" si="1"/>
        <v>17.001394949320833</v>
      </c>
      <c r="F24" s="2">
        <f t="shared" si="2"/>
        <v>17.593455271171067</v>
      </c>
      <c r="G24">
        <f>675-471</f>
        <v>204</v>
      </c>
    </row>
    <row r="25" spans="1:7" x14ac:dyDescent="0.2">
      <c r="A25" s="1">
        <v>43915</v>
      </c>
      <c r="B25">
        <f>63928-51954</f>
        <v>11974</v>
      </c>
      <c r="C25">
        <f>421532-344712</f>
        <v>76820</v>
      </c>
      <c r="D25" s="2">
        <f t="shared" si="0"/>
        <v>15.587086696172872</v>
      </c>
      <c r="E25" s="2">
        <f t="shared" si="1"/>
        <v>15.305920913653043</v>
      </c>
      <c r="F25" s="2">
        <f t="shared" si="2"/>
        <v>16.52995886493818</v>
      </c>
      <c r="G25">
        <f>900-675</f>
        <v>225</v>
      </c>
    </row>
    <row r="26" spans="1:7" x14ac:dyDescent="0.2">
      <c r="A26" s="1">
        <v>43916</v>
      </c>
      <c r="B26">
        <f>80735-63928</f>
        <v>16807</v>
      </c>
      <c r="C26">
        <f>519338-421532</f>
        <v>97806</v>
      </c>
      <c r="D26" s="2">
        <f t="shared" si="0"/>
        <v>17.184017340449461</v>
      </c>
      <c r="E26" s="2">
        <f t="shared" si="1"/>
        <v>16.385552018311166</v>
      </c>
      <c r="F26" s="2">
        <f t="shared" si="2"/>
        <v>15.931953055918518</v>
      </c>
      <c r="G26">
        <f>1163-900</f>
        <v>263</v>
      </c>
    </row>
    <row r="27" spans="1:7" x14ac:dyDescent="0.2">
      <c r="A27" s="1">
        <v>43917</v>
      </c>
      <c r="B27">
        <f>99413-80735</f>
        <v>18678</v>
      </c>
      <c r="C27">
        <f>626633-519338</f>
        <v>107295</v>
      </c>
      <c r="D27" s="2">
        <f t="shared" si="0"/>
        <v>17.40808052565357</v>
      </c>
      <c r="E27" s="2">
        <f t="shared" si="1"/>
        <v>17.296048933051516</v>
      </c>
      <c r="F27" s="2">
        <f t="shared" si="2"/>
        <v>16.726394854091968</v>
      </c>
      <c r="G27">
        <f>1530-1163</f>
        <v>367</v>
      </c>
    </row>
    <row r="28" spans="1:7" x14ac:dyDescent="0.2">
      <c r="A28" s="1">
        <v>43918</v>
      </c>
      <c r="B28">
        <f>118234-99413</f>
        <v>18821</v>
      </c>
      <c r="C28">
        <f>735704-626633</f>
        <v>109071</v>
      </c>
      <c r="D28" s="2">
        <f t="shared" si="0"/>
        <v>17.255732504515407</v>
      </c>
      <c r="E28" s="2">
        <f t="shared" si="1"/>
        <v>17.331906515084491</v>
      </c>
      <c r="F28" s="2">
        <f t="shared" si="2"/>
        <v>17.282610123539481</v>
      </c>
      <c r="G28">
        <f>1965-1530</f>
        <v>435</v>
      </c>
    </row>
    <row r="29" spans="1:7" x14ac:dyDescent="0.2">
      <c r="A29" s="1">
        <v>43919</v>
      </c>
      <c r="B29">
        <f>139061-118234</f>
        <v>20827</v>
      </c>
      <c r="C29">
        <f>831351-735704</f>
        <v>95647</v>
      </c>
      <c r="D29" s="2">
        <f t="shared" si="0"/>
        <v>21.77485964013508</v>
      </c>
      <c r="E29" s="2">
        <f t="shared" si="1"/>
        <v>19.515296072325242</v>
      </c>
      <c r="F29" s="2">
        <f t="shared" si="2"/>
        <v>18.812890890101354</v>
      </c>
      <c r="G29">
        <f>2428-1965</f>
        <v>463</v>
      </c>
    </row>
    <row r="30" spans="1:7" x14ac:dyDescent="0.2">
      <c r="A30" s="1">
        <v>43920</v>
      </c>
      <c r="B30">
        <f>160530-139061</f>
        <v>21469</v>
      </c>
      <c r="C30">
        <f>944854-831351</f>
        <v>113503</v>
      </c>
      <c r="D30" s="2">
        <f t="shared" si="0"/>
        <v>18.914918548408412</v>
      </c>
      <c r="E30" s="2">
        <f t="shared" si="1"/>
        <v>20.344889094271746</v>
      </c>
      <c r="F30" s="2">
        <f t="shared" si="2"/>
        <v>19.315170231019632</v>
      </c>
      <c r="G30">
        <f>2939-2428</f>
        <v>511</v>
      </c>
    </row>
    <row r="31" spans="1:7" x14ac:dyDescent="0.2">
      <c r="A31" s="1">
        <v>43921</v>
      </c>
      <c r="B31">
        <f>184770-160530</f>
        <v>24240</v>
      </c>
      <c r="C31">
        <f>1048971-944854</f>
        <v>104117</v>
      </c>
      <c r="D31" s="2">
        <f t="shared" si="0"/>
        <v>23.281500619495375</v>
      </c>
      <c r="E31" s="2">
        <f t="shared" si="1"/>
        <v>21.098209583951892</v>
      </c>
      <c r="F31" s="2">
        <f t="shared" si="2"/>
        <v>21.323759602679619</v>
      </c>
      <c r="G31">
        <f>3746-2939</f>
        <v>807</v>
      </c>
    </row>
    <row r="32" spans="1:7" x14ac:dyDescent="0.2">
      <c r="A32" s="1">
        <v>43922</v>
      </c>
      <c r="B32">
        <v>24998</v>
      </c>
      <c r="C32">
        <f>1149960-1048971</f>
        <v>100989</v>
      </c>
      <c r="D32" s="2">
        <f t="shared" si="0"/>
        <v>24.753190941587697</v>
      </c>
      <c r="E32" s="2">
        <f t="shared" si="1"/>
        <v>24.017345780541536</v>
      </c>
      <c r="F32" s="2">
        <f t="shared" si="2"/>
        <v>22.31653670316383</v>
      </c>
      <c r="G32">
        <v>954</v>
      </c>
    </row>
    <row r="33" spans="1:6" x14ac:dyDescent="0.2">
      <c r="A33" s="1">
        <v>43923</v>
      </c>
      <c r="B33">
        <v>27103</v>
      </c>
      <c r="C33">
        <v>117698</v>
      </c>
      <c r="D33" s="2">
        <f t="shared" si="0"/>
        <v>23.027579058267769</v>
      </c>
      <c r="E33" s="2">
        <f t="shared" si="1"/>
        <v>23.890384999927733</v>
      </c>
      <c r="F33" s="2">
        <f t="shared" si="2"/>
        <v>23.687423539783612</v>
      </c>
    </row>
    <row r="34" spans="1:6" x14ac:dyDescent="0.2">
      <c r="A34" s="1">
        <v>43924</v>
      </c>
      <c r="B34">
        <v>28819</v>
      </c>
    </row>
    <row r="35" spans="1:6" x14ac:dyDescent="0.2">
      <c r="A35" s="1">
        <v>43925</v>
      </c>
      <c r="B35">
        <v>32425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1" workbookViewId="0">
      <selection activeCell="I40" sqref="I40"/>
    </sheetView>
  </sheetViews>
  <sheetFormatPr baseColWidth="10" defaultRowHeight="16" x14ac:dyDescent="0.2"/>
  <sheetData>
    <row r="1" spans="1:7" x14ac:dyDescent="0.2">
      <c r="A1" t="s">
        <v>8</v>
      </c>
      <c r="D1" s="2"/>
      <c r="E1" s="2"/>
      <c r="F1" s="2"/>
    </row>
    <row r="2" spans="1:7" x14ac:dyDescent="0.2">
      <c r="A2" t="s">
        <v>0</v>
      </c>
      <c r="B2" t="s">
        <v>1</v>
      </c>
      <c r="C2" t="s">
        <v>2</v>
      </c>
      <c r="D2" s="2" t="s">
        <v>3</v>
      </c>
      <c r="E2" s="2" t="s">
        <v>4</v>
      </c>
      <c r="F2" s="2" t="s">
        <v>7</v>
      </c>
      <c r="G2" t="s">
        <v>5</v>
      </c>
    </row>
    <row r="3" spans="1:7" x14ac:dyDescent="0.2">
      <c r="D3" s="2"/>
      <c r="E3" s="2"/>
      <c r="F3" s="2"/>
    </row>
    <row r="4" spans="1:7" x14ac:dyDescent="0.2">
      <c r="A4" s="1">
        <v>43887</v>
      </c>
      <c r="B4">
        <v>93</v>
      </c>
      <c r="C4">
        <v>964</v>
      </c>
      <c r="D4" s="2">
        <f t="shared" ref="D4:D10" si="0">(B4*100)/C4</f>
        <v>9.6473029045643148</v>
      </c>
      <c r="E4" s="2"/>
      <c r="F4" s="2"/>
    </row>
    <row r="5" spans="1:7" x14ac:dyDescent="0.2">
      <c r="A5" s="1">
        <v>43888</v>
      </c>
      <c r="B5">
        <v>78</v>
      </c>
      <c r="C5">
        <v>2427</v>
      </c>
      <c r="D5" s="2">
        <f t="shared" si="0"/>
        <v>3.2138442521631645</v>
      </c>
      <c r="E5" s="2">
        <f t="shared" ref="E5:E11" si="1">(D5+D4)/2</f>
        <v>6.4305735783637399</v>
      </c>
      <c r="F5" s="2"/>
    </row>
    <row r="6" spans="1:7" x14ac:dyDescent="0.2">
      <c r="A6" s="1">
        <v>43889</v>
      </c>
      <c r="B6">
        <v>250</v>
      </c>
      <c r="C6">
        <v>3681</v>
      </c>
      <c r="D6" s="2">
        <f t="shared" si="0"/>
        <v>6.7916327085031245</v>
      </c>
      <c r="E6" s="2">
        <f t="shared" si="1"/>
        <v>5.0027384803331447</v>
      </c>
      <c r="F6" s="2">
        <f t="shared" ref="F6:F12" si="2">(D6+D5+D4)/3</f>
        <v>6.5509266217435353</v>
      </c>
    </row>
    <row r="7" spans="1:7" x14ac:dyDescent="0.2">
      <c r="A7" s="1">
        <v>43890</v>
      </c>
      <c r="B7">
        <v>238</v>
      </c>
      <c r="C7">
        <v>2966</v>
      </c>
      <c r="D7" s="2">
        <f t="shared" si="0"/>
        <v>8.024275118004045</v>
      </c>
      <c r="E7" s="2">
        <f t="shared" si="1"/>
        <v>7.4079539132535848</v>
      </c>
      <c r="F7" s="2">
        <f t="shared" si="2"/>
        <v>6.0099173595567779</v>
      </c>
    </row>
    <row r="8" spans="1:7" x14ac:dyDescent="0.2">
      <c r="A8" s="1">
        <v>43891</v>
      </c>
      <c r="B8">
        <v>240</v>
      </c>
      <c r="C8">
        <v>2466</v>
      </c>
      <c r="D8" s="2">
        <f t="shared" si="0"/>
        <v>9.7323600973236015</v>
      </c>
      <c r="E8" s="2">
        <f t="shared" si="1"/>
        <v>8.8783176076638242</v>
      </c>
      <c r="F8" s="2">
        <f t="shared" si="2"/>
        <v>8.1827559746102576</v>
      </c>
    </row>
    <row r="9" spans="1:7" x14ac:dyDescent="0.2">
      <c r="A9" s="1">
        <v>43892</v>
      </c>
      <c r="B9">
        <v>561</v>
      </c>
      <c r="C9">
        <v>2218</v>
      </c>
      <c r="D9" s="2">
        <f t="shared" si="0"/>
        <v>25.293056807935077</v>
      </c>
      <c r="E9" s="2">
        <f t="shared" si="1"/>
        <v>17.51270845262934</v>
      </c>
      <c r="F9" s="2">
        <f t="shared" si="2"/>
        <v>14.349897341087575</v>
      </c>
    </row>
    <row r="10" spans="1:7" x14ac:dyDescent="0.2">
      <c r="A10" s="1">
        <v>43893</v>
      </c>
      <c r="B10">
        <v>146</v>
      </c>
      <c r="C10">
        <v>2511</v>
      </c>
      <c r="D10" s="2">
        <f t="shared" si="0"/>
        <v>5.8144165671047388</v>
      </c>
      <c r="E10" s="2">
        <f t="shared" si="1"/>
        <v>15.553736687519908</v>
      </c>
      <c r="F10" s="2">
        <f t="shared" si="2"/>
        <v>13.613277824121139</v>
      </c>
    </row>
    <row r="11" spans="1:7" x14ac:dyDescent="0.2">
      <c r="A11" s="1">
        <v>43894</v>
      </c>
      <c r="B11">
        <v>667</v>
      </c>
      <c r="C11">
        <v>3981</v>
      </c>
      <c r="D11" s="2">
        <f t="shared" ref="D11:D41" si="3">(B11*100)/C11</f>
        <v>16.75458427530771</v>
      </c>
      <c r="E11" s="2">
        <f t="shared" si="1"/>
        <v>11.284500421206225</v>
      </c>
      <c r="F11" s="2">
        <f t="shared" si="2"/>
        <v>15.954019216782507</v>
      </c>
    </row>
    <row r="12" spans="1:7" x14ac:dyDescent="0.2">
      <c r="A12" s="1">
        <v>43895</v>
      </c>
      <c r="B12">
        <v>587</v>
      </c>
      <c r="C12">
        <v>2525</v>
      </c>
      <c r="D12" s="2">
        <f t="shared" si="3"/>
        <v>23.247524752475247</v>
      </c>
      <c r="E12" s="2">
        <f t="shared" ref="E12:E41" si="4">(D12+D11)/2</f>
        <v>20.001054513891479</v>
      </c>
      <c r="F12" s="2">
        <f t="shared" si="2"/>
        <v>15.272175198295898</v>
      </c>
    </row>
    <row r="13" spans="1:7" x14ac:dyDescent="0.2">
      <c r="A13" s="1">
        <v>43896</v>
      </c>
      <c r="B13">
        <v>769</v>
      </c>
      <c r="C13">
        <v>3997</v>
      </c>
      <c r="D13" s="2">
        <f t="shared" si="3"/>
        <v>19.239429572179134</v>
      </c>
      <c r="E13" s="2">
        <f t="shared" si="4"/>
        <v>21.243477162327189</v>
      </c>
      <c r="F13" s="2">
        <f t="shared" ref="F13:F41" si="5">(D13+D12+D11)/3</f>
        <v>19.747179533320693</v>
      </c>
    </row>
    <row r="14" spans="1:7" x14ac:dyDescent="0.2">
      <c r="A14" s="1">
        <v>43897</v>
      </c>
      <c r="B14">
        <v>778</v>
      </c>
      <c r="C14">
        <v>5703</v>
      </c>
      <c r="D14" s="2">
        <f t="shared" si="3"/>
        <v>13.641942837103279</v>
      </c>
      <c r="E14" s="2">
        <f t="shared" si="4"/>
        <v>16.440686204641207</v>
      </c>
      <c r="F14" s="2">
        <f t="shared" si="5"/>
        <v>18.709632387252555</v>
      </c>
    </row>
    <row r="15" spans="1:7" x14ac:dyDescent="0.2">
      <c r="A15" s="1">
        <v>43898</v>
      </c>
      <c r="B15">
        <v>1247</v>
      </c>
      <c r="C15">
        <v>7875</v>
      </c>
      <c r="D15" s="2">
        <f t="shared" si="3"/>
        <v>15.834920634920636</v>
      </c>
      <c r="E15" s="2">
        <f t="shared" si="4"/>
        <v>14.738431736011957</v>
      </c>
      <c r="F15" s="2">
        <f t="shared" si="5"/>
        <v>16.238764348067683</v>
      </c>
    </row>
    <row r="16" spans="1:7" x14ac:dyDescent="0.2">
      <c r="A16" s="1">
        <v>43899</v>
      </c>
      <c r="B16">
        <v>1492</v>
      </c>
      <c r="C16">
        <v>3889</v>
      </c>
      <c r="D16" s="2">
        <f t="shared" si="3"/>
        <v>38.364618153767033</v>
      </c>
      <c r="E16" s="2">
        <f t="shared" si="4"/>
        <v>27.099769394343834</v>
      </c>
      <c r="F16" s="2">
        <f t="shared" si="5"/>
        <v>22.613827208596984</v>
      </c>
    </row>
    <row r="17" spans="1:6" x14ac:dyDescent="0.2">
      <c r="A17" s="1">
        <v>43900</v>
      </c>
      <c r="B17">
        <v>1797</v>
      </c>
      <c r="C17">
        <v>6935</v>
      </c>
      <c r="D17" s="2">
        <f t="shared" si="3"/>
        <v>25.912040374909878</v>
      </c>
      <c r="E17" s="2">
        <f t="shared" si="4"/>
        <v>32.138329264338452</v>
      </c>
      <c r="F17" s="2">
        <f t="shared" si="5"/>
        <v>26.70385972119918</v>
      </c>
    </row>
    <row r="18" spans="1:6" x14ac:dyDescent="0.2">
      <c r="A18" s="1">
        <v>43901</v>
      </c>
      <c r="B18">
        <v>977</v>
      </c>
      <c r="C18">
        <v>12393</v>
      </c>
      <c r="D18" s="2">
        <f t="shared" si="3"/>
        <v>7.8834826111514564</v>
      </c>
      <c r="E18" s="2">
        <f t="shared" si="4"/>
        <v>16.897761493030668</v>
      </c>
      <c r="F18" s="2">
        <f t="shared" si="5"/>
        <v>24.053380379942791</v>
      </c>
    </row>
    <row r="19" spans="1:6" x14ac:dyDescent="0.2">
      <c r="A19" s="1">
        <v>43902</v>
      </c>
      <c r="B19">
        <v>2313</v>
      </c>
      <c r="C19">
        <v>12857</v>
      </c>
      <c r="D19" s="2">
        <f t="shared" si="3"/>
        <v>17.990199891109903</v>
      </c>
      <c r="E19" s="2">
        <f t="shared" si="4"/>
        <v>12.93684125113068</v>
      </c>
      <c r="F19" s="2">
        <f t="shared" si="5"/>
        <v>17.261907625723747</v>
      </c>
    </row>
    <row r="20" spans="1:6" x14ac:dyDescent="0.2">
      <c r="A20" s="1">
        <v>43903</v>
      </c>
      <c r="B20">
        <v>2651</v>
      </c>
      <c r="C20">
        <v>11477</v>
      </c>
      <c r="D20" s="2">
        <f t="shared" si="3"/>
        <v>23.098370654352184</v>
      </c>
      <c r="E20" s="2">
        <f t="shared" si="4"/>
        <v>20.544285272731045</v>
      </c>
      <c r="F20" s="2">
        <f t="shared" si="5"/>
        <v>16.324017718871183</v>
      </c>
    </row>
    <row r="21" spans="1:6" x14ac:dyDescent="0.2">
      <c r="A21" s="1">
        <v>43904</v>
      </c>
      <c r="B21">
        <v>2547</v>
      </c>
      <c r="C21">
        <v>11682</v>
      </c>
      <c r="D21" s="2">
        <f t="shared" si="3"/>
        <v>21.802773497688751</v>
      </c>
      <c r="E21" s="2">
        <f t="shared" si="4"/>
        <v>22.450572076020467</v>
      </c>
      <c r="F21" s="2">
        <f t="shared" si="5"/>
        <v>20.963781347716946</v>
      </c>
    </row>
    <row r="22" spans="1:6" x14ac:dyDescent="0.2">
      <c r="A22" s="1">
        <v>43905</v>
      </c>
      <c r="B22">
        <v>90</v>
      </c>
      <c r="C22">
        <v>15729</v>
      </c>
      <c r="D22" s="2">
        <f t="shared" si="3"/>
        <v>0.5721914934197978</v>
      </c>
      <c r="E22" s="2">
        <f t="shared" si="4"/>
        <v>11.187482495554274</v>
      </c>
      <c r="F22" s="2">
        <f t="shared" si="5"/>
        <v>15.157778548486911</v>
      </c>
    </row>
    <row r="23" spans="1:6" x14ac:dyDescent="0.2">
      <c r="A23" s="1">
        <v>43906</v>
      </c>
      <c r="B23">
        <v>6230</v>
      </c>
      <c r="C23">
        <v>13063</v>
      </c>
      <c r="D23" s="2">
        <f t="shared" si="3"/>
        <v>47.691954374952154</v>
      </c>
      <c r="E23" s="2">
        <f t="shared" si="4"/>
        <v>24.132072934185977</v>
      </c>
      <c r="F23" s="2">
        <f t="shared" si="5"/>
        <v>23.355639788686901</v>
      </c>
    </row>
    <row r="24" spans="1:6" x14ac:dyDescent="0.2">
      <c r="A24" s="1">
        <v>43907</v>
      </c>
      <c r="B24">
        <v>4000</v>
      </c>
      <c r="C24">
        <v>10695</v>
      </c>
      <c r="D24" s="2">
        <f t="shared" si="3"/>
        <v>37.400654511453951</v>
      </c>
      <c r="E24" s="2">
        <f t="shared" si="4"/>
        <v>42.546304443203056</v>
      </c>
      <c r="F24" s="2">
        <f t="shared" si="5"/>
        <v>28.554933459941967</v>
      </c>
    </row>
    <row r="25" spans="1:6" x14ac:dyDescent="0.2">
      <c r="A25" s="1">
        <v>43908</v>
      </c>
      <c r="B25">
        <v>3526</v>
      </c>
      <c r="C25">
        <v>16884</v>
      </c>
      <c r="D25" s="2">
        <f t="shared" si="3"/>
        <v>20.883676853826106</v>
      </c>
      <c r="E25" s="2">
        <f t="shared" si="4"/>
        <v>29.142165682640027</v>
      </c>
      <c r="F25" s="2">
        <f t="shared" si="5"/>
        <v>35.325428580077407</v>
      </c>
    </row>
    <row r="26" spans="1:6" x14ac:dyDescent="0.2">
      <c r="A26" s="1">
        <v>43909</v>
      </c>
      <c r="B26">
        <v>4207</v>
      </c>
      <c r="C26">
        <v>17236</v>
      </c>
      <c r="D26" s="2">
        <f t="shared" si="3"/>
        <v>24.408215363193317</v>
      </c>
      <c r="E26" s="2">
        <f t="shared" si="4"/>
        <v>22.645946108509712</v>
      </c>
      <c r="F26" s="2">
        <f t="shared" si="5"/>
        <v>27.564182242824458</v>
      </c>
    </row>
    <row r="27" spans="1:6" x14ac:dyDescent="0.2">
      <c r="A27" s="1">
        <v>43910</v>
      </c>
      <c r="B27">
        <v>5322</v>
      </c>
      <c r="C27">
        <v>24109</v>
      </c>
      <c r="D27" s="2">
        <f t="shared" si="3"/>
        <v>22.074743871583227</v>
      </c>
      <c r="E27" s="2">
        <f t="shared" si="4"/>
        <v>23.241479617388272</v>
      </c>
      <c r="F27" s="2">
        <f t="shared" si="5"/>
        <v>22.45554536286755</v>
      </c>
    </row>
    <row r="28" spans="1:6" x14ac:dyDescent="0.2">
      <c r="A28" s="1">
        <v>43911</v>
      </c>
      <c r="B28">
        <v>5986</v>
      </c>
      <c r="C28">
        <v>26336</v>
      </c>
      <c r="D28" s="2">
        <f t="shared" si="3"/>
        <v>22.729343863912515</v>
      </c>
      <c r="E28" s="2">
        <f t="shared" si="4"/>
        <v>22.402043867747871</v>
      </c>
      <c r="F28" s="2">
        <f t="shared" si="5"/>
        <v>23.070767699563021</v>
      </c>
    </row>
    <row r="29" spans="1:6" x14ac:dyDescent="0.2">
      <c r="A29" s="1">
        <v>43912</v>
      </c>
      <c r="B29">
        <v>6557</v>
      </c>
      <c r="C29">
        <v>25180</v>
      </c>
      <c r="D29" s="2">
        <f t="shared" si="3"/>
        <v>26.040508339952343</v>
      </c>
      <c r="E29" s="2">
        <f t="shared" si="4"/>
        <v>24.384926101932429</v>
      </c>
      <c r="F29" s="2">
        <f t="shared" si="5"/>
        <v>23.614865358482692</v>
      </c>
    </row>
    <row r="30" spans="1:6" x14ac:dyDescent="0.2">
      <c r="A30" s="1">
        <v>43913</v>
      </c>
      <c r="B30">
        <v>5560</v>
      </c>
      <c r="C30">
        <v>17066</v>
      </c>
      <c r="D30" s="2">
        <f t="shared" si="3"/>
        <v>32.579397632720031</v>
      </c>
      <c r="E30" s="2">
        <f t="shared" si="4"/>
        <v>29.309952986336185</v>
      </c>
      <c r="F30" s="2">
        <f t="shared" si="5"/>
        <v>27.116416612194964</v>
      </c>
    </row>
    <row r="31" spans="1:6" x14ac:dyDescent="0.2">
      <c r="A31" s="1">
        <v>43914</v>
      </c>
      <c r="B31">
        <v>4789</v>
      </c>
      <c r="C31">
        <v>21496</v>
      </c>
      <c r="D31" s="2">
        <f t="shared" si="3"/>
        <v>22.278563453665797</v>
      </c>
      <c r="E31" s="2">
        <f t="shared" si="4"/>
        <v>27.428980543192914</v>
      </c>
      <c r="F31" s="2">
        <f t="shared" si="5"/>
        <v>26.966156475446056</v>
      </c>
    </row>
    <row r="32" spans="1:6" x14ac:dyDescent="0.2">
      <c r="A32" s="1">
        <v>43915</v>
      </c>
      <c r="B32">
        <v>5249</v>
      </c>
      <c r="C32">
        <v>27481</v>
      </c>
      <c r="D32" s="2">
        <f t="shared" si="3"/>
        <v>19.100469415232343</v>
      </c>
      <c r="E32" s="2">
        <f t="shared" si="4"/>
        <v>20.689516434449068</v>
      </c>
      <c r="F32" s="2">
        <f t="shared" si="5"/>
        <v>24.652810167206056</v>
      </c>
    </row>
    <row r="33" spans="1:6" x14ac:dyDescent="0.2">
      <c r="A33" s="1">
        <v>43916</v>
      </c>
      <c r="B33">
        <v>5210</v>
      </c>
      <c r="C33">
        <v>36615</v>
      </c>
      <c r="D33" s="2">
        <f t="shared" si="3"/>
        <v>14.229141062406118</v>
      </c>
      <c r="E33" s="2">
        <f t="shared" si="4"/>
        <v>16.66480523881923</v>
      </c>
      <c r="F33" s="2">
        <f t="shared" si="5"/>
        <v>18.536057977101418</v>
      </c>
    </row>
    <row r="34" spans="1:6" x14ac:dyDescent="0.2">
      <c r="A34" s="1">
        <v>43917</v>
      </c>
      <c r="B34">
        <v>6153</v>
      </c>
      <c r="C34">
        <v>33019</v>
      </c>
      <c r="D34" s="2">
        <f t="shared" si="3"/>
        <v>18.634725461098157</v>
      </c>
      <c r="E34" s="2">
        <f t="shared" si="4"/>
        <v>16.431933261752135</v>
      </c>
      <c r="F34" s="2">
        <f t="shared" si="5"/>
        <v>17.321445312912203</v>
      </c>
    </row>
    <row r="35" spans="1:6" x14ac:dyDescent="0.2">
      <c r="A35" s="1">
        <v>43918</v>
      </c>
      <c r="B35">
        <v>5959</v>
      </c>
      <c r="C35">
        <v>35447</v>
      </c>
      <c r="D35" s="2">
        <f t="shared" si="3"/>
        <v>16.811013625976809</v>
      </c>
      <c r="E35" s="2">
        <f t="shared" si="4"/>
        <v>17.722869543537485</v>
      </c>
      <c r="F35" s="2">
        <f t="shared" si="5"/>
        <v>16.558293383160361</v>
      </c>
    </row>
    <row r="36" spans="1:6" x14ac:dyDescent="0.2">
      <c r="A36" s="1">
        <v>43919</v>
      </c>
      <c r="B36">
        <v>5974</v>
      </c>
      <c r="C36">
        <v>24504</v>
      </c>
      <c r="D36" s="2">
        <f t="shared" si="3"/>
        <v>24.379693111328763</v>
      </c>
      <c r="E36" s="2">
        <f t="shared" si="4"/>
        <v>20.595353368652788</v>
      </c>
      <c r="F36" s="2">
        <f t="shared" si="5"/>
        <v>19.941810732801244</v>
      </c>
    </row>
    <row r="37" spans="1:6" x14ac:dyDescent="0.2">
      <c r="A37" s="1">
        <v>43920</v>
      </c>
      <c r="B37">
        <v>5217</v>
      </c>
      <c r="C37">
        <v>23329</v>
      </c>
      <c r="D37" s="2">
        <f t="shared" si="3"/>
        <v>22.362724505979681</v>
      </c>
      <c r="E37" s="2">
        <f t="shared" si="4"/>
        <v>23.371208808654224</v>
      </c>
      <c r="F37" s="2">
        <f t="shared" si="5"/>
        <v>21.184477081095086</v>
      </c>
    </row>
    <row r="38" spans="1:6" x14ac:dyDescent="0.2">
      <c r="A38" s="1">
        <v>43921</v>
      </c>
      <c r="B38">
        <v>4050</v>
      </c>
      <c r="C38">
        <v>29609</v>
      </c>
      <c r="D38" s="2">
        <f t="shared" si="3"/>
        <v>13.678273497922929</v>
      </c>
      <c r="E38" s="2">
        <f t="shared" si="4"/>
        <v>18.020499001951304</v>
      </c>
      <c r="F38" s="2">
        <f t="shared" si="5"/>
        <v>20.14023037174379</v>
      </c>
    </row>
    <row r="39" spans="1:6" x14ac:dyDescent="0.2">
      <c r="A39" s="1">
        <v>43922</v>
      </c>
      <c r="B39">
        <v>4053</v>
      </c>
      <c r="C39">
        <v>34455</v>
      </c>
      <c r="D39" s="2">
        <f t="shared" si="3"/>
        <v>11.76316935132782</v>
      </c>
      <c r="E39" s="2">
        <f t="shared" si="4"/>
        <v>12.720721424625374</v>
      </c>
      <c r="F39" s="2">
        <f t="shared" si="5"/>
        <v>15.934722451743477</v>
      </c>
    </row>
    <row r="40" spans="1:6" x14ac:dyDescent="0.2">
      <c r="A40" s="1">
        <v>43923</v>
      </c>
      <c r="B40">
        <v>4782</v>
      </c>
      <c r="C40">
        <v>39809</v>
      </c>
      <c r="D40" s="2">
        <f t="shared" si="3"/>
        <v>12.012359014293251</v>
      </c>
      <c r="E40" s="2">
        <f t="shared" si="4"/>
        <v>11.887764182810535</v>
      </c>
      <c r="F40" s="2">
        <f t="shared" si="5"/>
        <v>12.484600621181334</v>
      </c>
    </row>
    <row r="41" spans="1:6" x14ac:dyDescent="0.2">
      <c r="A41" s="1">
        <v>43924</v>
      </c>
      <c r="B41">
        <v>4668</v>
      </c>
      <c r="C41">
        <v>38617</v>
      </c>
      <c r="D41" s="2">
        <f t="shared" si="3"/>
        <v>12.08794054431986</v>
      </c>
      <c r="E41" s="2">
        <f t="shared" si="4"/>
        <v>12.050149779306555</v>
      </c>
      <c r="F41" s="2">
        <f t="shared" si="5"/>
        <v>11.954489636646976</v>
      </c>
    </row>
    <row r="42" spans="1:6" x14ac:dyDescent="0.2">
      <c r="A42" s="1">
        <v>43925</v>
      </c>
      <c r="B42">
        <v>4585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5" workbookViewId="0">
      <selection activeCell="F40" sqref="F40:F41"/>
    </sheetView>
  </sheetViews>
  <sheetFormatPr baseColWidth="10" defaultRowHeight="16" x14ac:dyDescent="0.2"/>
  <sheetData>
    <row r="1" spans="1:7" x14ac:dyDescent="0.2">
      <c r="A1" t="s">
        <v>8</v>
      </c>
      <c r="D1" s="2"/>
      <c r="E1" s="2"/>
      <c r="F1" s="2"/>
    </row>
    <row r="2" spans="1:7" x14ac:dyDescent="0.2">
      <c r="A2" t="s">
        <v>0</v>
      </c>
      <c r="B2" t="s">
        <v>1</v>
      </c>
      <c r="C2" t="s">
        <v>2</v>
      </c>
      <c r="D2" s="2" t="s">
        <v>3</v>
      </c>
      <c r="E2" s="2" t="s">
        <v>4</v>
      </c>
      <c r="F2" s="2" t="s">
        <v>7</v>
      </c>
      <c r="G2" t="s">
        <v>5</v>
      </c>
    </row>
    <row r="3" spans="1:7" x14ac:dyDescent="0.2">
      <c r="D3" s="2"/>
      <c r="E3" s="2"/>
      <c r="F3" s="2"/>
    </row>
    <row r="4" spans="1:7" x14ac:dyDescent="0.2">
      <c r="A4" s="1">
        <v>43887</v>
      </c>
      <c r="B4">
        <v>254</v>
      </c>
      <c r="C4">
        <v>9411</v>
      </c>
      <c r="D4" s="2">
        <f t="shared" ref="D4:D10" si="0">(B4*100)/C4</f>
        <v>2.6989692912549144</v>
      </c>
      <c r="E4" s="2"/>
      <c r="F4" s="2"/>
    </row>
    <row r="5" spans="1:7" x14ac:dyDescent="0.2">
      <c r="A5" s="1">
        <v>43888</v>
      </c>
      <c r="B5">
        <v>449</v>
      </c>
      <c r="C5">
        <v>11863</v>
      </c>
      <c r="D5" s="2">
        <f t="shared" si="0"/>
        <v>3.784877349742898</v>
      </c>
      <c r="E5" s="2">
        <f t="shared" ref="E5:E11" si="1">(D5+D4)/2</f>
        <v>3.2419233204989064</v>
      </c>
      <c r="F5" s="2"/>
    </row>
    <row r="6" spans="1:7" x14ac:dyDescent="0.2">
      <c r="A6" s="1">
        <v>43889</v>
      </c>
      <c r="B6">
        <v>427</v>
      </c>
      <c r="C6">
        <v>12950</v>
      </c>
      <c r="D6" s="2">
        <f t="shared" si="0"/>
        <v>3.2972972972972974</v>
      </c>
      <c r="E6" s="2">
        <f t="shared" si="1"/>
        <v>3.5410873235200979</v>
      </c>
      <c r="F6" s="2">
        <f t="shared" ref="F6:F12" si="2">(D6+D5+D4)/3</f>
        <v>3.2603813127650363</v>
      </c>
    </row>
    <row r="7" spans="1:7" x14ac:dyDescent="0.2">
      <c r="A7" s="1">
        <v>43890</v>
      </c>
      <c r="B7">
        <v>909</v>
      </c>
      <c r="C7">
        <v>14753</v>
      </c>
      <c r="D7" s="2">
        <f t="shared" si="0"/>
        <v>6.1614586863688743</v>
      </c>
      <c r="E7" s="2">
        <f t="shared" si="1"/>
        <v>4.7293779918330863</v>
      </c>
      <c r="F7" s="2">
        <f t="shared" si="2"/>
        <v>4.4145444444696897</v>
      </c>
    </row>
    <row r="8" spans="1:7" x14ac:dyDescent="0.2">
      <c r="A8" s="1">
        <v>43891</v>
      </c>
      <c r="B8">
        <v>595</v>
      </c>
      <c r="C8">
        <v>11292</v>
      </c>
      <c r="D8" s="2">
        <f t="shared" si="0"/>
        <v>5.2692171448813321</v>
      </c>
      <c r="E8" s="2">
        <f t="shared" si="1"/>
        <v>5.7153379156251027</v>
      </c>
      <c r="F8" s="2">
        <f t="shared" si="2"/>
        <v>4.9093243761825009</v>
      </c>
    </row>
    <row r="9" spans="1:7" x14ac:dyDescent="0.2">
      <c r="A9" s="1">
        <v>43892</v>
      </c>
      <c r="B9">
        <v>686</v>
      </c>
      <c r="C9">
        <v>12606</v>
      </c>
      <c r="D9" s="2">
        <f t="shared" si="0"/>
        <v>5.4418530858321432</v>
      </c>
      <c r="E9" s="2">
        <f t="shared" si="1"/>
        <v>5.3555351153567372</v>
      </c>
      <c r="F9" s="2">
        <f t="shared" si="2"/>
        <v>5.6241763056941165</v>
      </c>
    </row>
    <row r="10" spans="1:7" x14ac:dyDescent="0.2">
      <c r="A10" s="1">
        <v>43893</v>
      </c>
      <c r="B10">
        <v>600</v>
      </c>
      <c r="C10">
        <v>16260</v>
      </c>
      <c r="D10" s="2">
        <f t="shared" si="0"/>
        <v>3.6900369003690039</v>
      </c>
      <c r="E10" s="2">
        <f t="shared" si="1"/>
        <v>4.5659449931005733</v>
      </c>
      <c r="F10" s="2">
        <f t="shared" si="2"/>
        <v>4.8003690436941602</v>
      </c>
    </row>
    <row r="11" spans="1:7" x14ac:dyDescent="0.2">
      <c r="A11" s="1">
        <v>43894</v>
      </c>
      <c r="B11">
        <v>516</v>
      </c>
      <c r="C11">
        <v>10856</v>
      </c>
      <c r="D11" s="2">
        <f t="shared" ref="D11:D41" si="3">(B11*100)/C11</f>
        <v>4.7531319086219606</v>
      </c>
      <c r="E11" s="2">
        <f t="shared" si="1"/>
        <v>4.2215844044954824</v>
      </c>
      <c r="F11" s="2">
        <f t="shared" si="2"/>
        <v>4.6283406316077027</v>
      </c>
    </row>
    <row r="12" spans="1:7" x14ac:dyDescent="0.2">
      <c r="A12" s="1">
        <v>43895</v>
      </c>
      <c r="B12">
        <v>438</v>
      </c>
      <c r="C12">
        <v>9834</v>
      </c>
      <c r="D12" s="2">
        <f t="shared" si="3"/>
        <v>4.4539353264185477</v>
      </c>
      <c r="E12" s="2">
        <f t="shared" ref="E12:E41" si="4">(D12+D11)/2</f>
        <v>4.6035336175202541</v>
      </c>
      <c r="F12" s="2">
        <f t="shared" si="2"/>
        <v>4.2990347118031709</v>
      </c>
    </row>
    <row r="13" spans="1:7" x14ac:dyDescent="0.2">
      <c r="A13" s="1">
        <v>43896</v>
      </c>
      <c r="B13">
        <v>518</v>
      </c>
      <c r="C13">
        <v>18199</v>
      </c>
      <c r="D13" s="2">
        <f t="shared" si="3"/>
        <v>2.8463102368261994</v>
      </c>
      <c r="E13" s="2">
        <f t="shared" si="4"/>
        <v>3.6501227816223736</v>
      </c>
      <c r="F13" s="2">
        <f t="shared" ref="F13:F41" si="5">(D13+D12+D11)/3</f>
        <v>4.0177924906222353</v>
      </c>
    </row>
    <row r="14" spans="1:7" x14ac:dyDescent="0.2">
      <c r="A14" s="1">
        <v>43897</v>
      </c>
      <c r="B14">
        <v>483</v>
      </c>
      <c r="C14">
        <v>13449</v>
      </c>
      <c r="D14" s="2">
        <f t="shared" si="3"/>
        <v>3.5913450814186927</v>
      </c>
      <c r="E14" s="2">
        <f t="shared" si="4"/>
        <v>3.2188276591224461</v>
      </c>
      <c r="F14" s="2">
        <f t="shared" si="5"/>
        <v>3.6305302148878131</v>
      </c>
    </row>
    <row r="15" spans="1:7" x14ac:dyDescent="0.2">
      <c r="A15" s="1">
        <v>43898</v>
      </c>
      <c r="B15">
        <v>367</v>
      </c>
      <c r="C15">
        <v>10329</v>
      </c>
      <c r="D15" s="2">
        <f t="shared" si="3"/>
        <v>3.5531029141252781</v>
      </c>
      <c r="E15" s="2">
        <f t="shared" si="4"/>
        <v>3.5722239977719852</v>
      </c>
      <c r="F15" s="2">
        <f t="shared" si="5"/>
        <v>3.3302527441233898</v>
      </c>
    </row>
    <row r="16" spans="1:7" x14ac:dyDescent="0.2">
      <c r="A16" s="1">
        <v>43899</v>
      </c>
      <c r="B16">
        <v>248</v>
      </c>
      <c r="C16">
        <v>8100</v>
      </c>
      <c r="D16" s="2">
        <f t="shared" si="3"/>
        <v>3.0617283950617282</v>
      </c>
      <c r="E16" s="2">
        <f t="shared" si="4"/>
        <v>3.3074156545935032</v>
      </c>
      <c r="F16" s="2">
        <f t="shared" si="5"/>
        <v>3.402058796868566</v>
      </c>
    </row>
    <row r="17" spans="1:6" x14ac:dyDescent="0.2">
      <c r="A17" s="1">
        <v>43900</v>
      </c>
      <c r="B17">
        <v>131</v>
      </c>
      <c r="C17">
        <v>13526</v>
      </c>
      <c r="D17" s="2">
        <f t="shared" si="3"/>
        <v>0.96850510128641132</v>
      </c>
      <c r="E17" s="2">
        <f t="shared" si="4"/>
        <v>2.0151167481740697</v>
      </c>
      <c r="F17" s="2">
        <f t="shared" si="5"/>
        <v>2.5277788034911395</v>
      </c>
    </row>
    <row r="18" spans="1:6" x14ac:dyDescent="0.2">
      <c r="A18" s="1">
        <v>43901</v>
      </c>
      <c r="B18">
        <v>242</v>
      </c>
      <c r="C18">
        <v>12251</v>
      </c>
      <c r="D18" s="2">
        <f t="shared" si="3"/>
        <v>1.9753489511060323</v>
      </c>
      <c r="E18" s="2">
        <f t="shared" si="4"/>
        <v>1.4719270261962218</v>
      </c>
      <c r="F18" s="2">
        <f t="shared" si="5"/>
        <v>2.0018608158180573</v>
      </c>
    </row>
    <row r="19" spans="1:6" x14ac:dyDescent="0.2">
      <c r="A19" s="1">
        <v>43902</v>
      </c>
      <c r="B19">
        <v>114</v>
      </c>
      <c r="C19">
        <v>12603</v>
      </c>
      <c r="D19" s="2">
        <f t="shared" si="3"/>
        <v>0.90454653653891925</v>
      </c>
      <c r="E19" s="2">
        <f t="shared" si="4"/>
        <v>1.4399477438224757</v>
      </c>
      <c r="F19" s="2">
        <f t="shared" si="5"/>
        <v>1.2828001963104543</v>
      </c>
    </row>
    <row r="20" spans="1:6" x14ac:dyDescent="0.2">
      <c r="A20" s="1">
        <v>43903</v>
      </c>
      <c r="B20">
        <v>110</v>
      </c>
      <c r="C20">
        <v>13649</v>
      </c>
      <c r="D20" s="2">
        <f t="shared" si="3"/>
        <v>0.80591984760788338</v>
      </c>
      <c r="E20" s="2">
        <f t="shared" si="4"/>
        <v>0.85523319207340132</v>
      </c>
      <c r="F20" s="2">
        <f t="shared" si="5"/>
        <v>1.2286051117509451</v>
      </c>
    </row>
    <row r="21" spans="1:6" x14ac:dyDescent="0.2">
      <c r="A21" s="1">
        <v>43904</v>
      </c>
      <c r="B21">
        <v>107</v>
      </c>
      <c r="C21">
        <v>12688</v>
      </c>
      <c r="D21" s="2">
        <f t="shared" si="3"/>
        <v>0.84331651954602771</v>
      </c>
      <c r="E21" s="2">
        <f t="shared" si="4"/>
        <v>0.82461818357695549</v>
      </c>
      <c r="F21" s="2">
        <f t="shared" si="5"/>
        <v>0.85126096789761008</v>
      </c>
    </row>
    <row r="22" spans="1:6" x14ac:dyDescent="0.2">
      <c r="A22" s="1">
        <v>43905</v>
      </c>
      <c r="B22">
        <v>76</v>
      </c>
      <c r="C22">
        <v>6877</v>
      </c>
      <c r="D22" s="2">
        <f t="shared" si="3"/>
        <v>1.1051330522029954</v>
      </c>
      <c r="E22" s="2">
        <f t="shared" si="4"/>
        <v>0.97422478587451156</v>
      </c>
      <c r="F22" s="2">
        <f t="shared" si="5"/>
        <v>0.91812313978563553</v>
      </c>
    </row>
    <row r="23" spans="1:6" x14ac:dyDescent="0.2">
      <c r="A23" s="1">
        <v>43906</v>
      </c>
      <c r="B23">
        <v>74</v>
      </c>
      <c r="C23">
        <v>6292</v>
      </c>
      <c r="D23" s="2">
        <f t="shared" si="3"/>
        <v>1.1760966306420853</v>
      </c>
      <c r="E23" s="2">
        <f t="shared" si="4"/>
        <v>1.1406148414225403</v>
      </c>
      <c r="F23" s="2">
        <f t="shared" si="5"/>
        <v>1.0415154007970362</v>
      </c>
    </row>
    <row r="24" spans="1:6" x14ac:dyDescent="0.2">
      <c r="A24" s="1">
        <v>43907</v>
      </c>
      <c r="B24">
        <v>84</v>
      </c>
      <c r="C24">
        <v>12212</v>
      </c>
      <c r="D24" s="2">
        <f t="shared" si="3"/>
        <v>0.68784801834261378</v>
      </c>
      <c r="E24" s="2">
        <f t="shared" si="4"/>
        <v>0.93197232449234946</v>
      </c>
      <c r="F24" s="2">
        <f t="shared" si="5"/>
        <v>0.9896925670625647</v>
      </c>
    </row>
    <row r="25" spans="1:6" x14ac:dyDescent="0.2">
      <c r="A25" s="1">
        <v>43908</v>
      </c>
      <c r="B25">
        <v>93</v>
      </c>
      <c r="C25">
        <v>8931</v>
      </c>
      <c r="D25" s="2">
        <f t="shared" si="3"/>
        <v>1.0413167618407793</v>
      </c>
      <c r="E25" s="2">
        <f t="shared" si="4"/>
        <v>0.86458239009169646</v>
      </c>
      <c r="F25" s="2">
        <f t="shared" si="5"/>
        <v>0.96842047027515932</v>
      </c>
    </row>
    <row r="26" spans="1:6" x14ac:dyDescent="0.2">
      <c r="A26" s="1">
        <v>43909</v>
      </c>
      <c r="B26">
        <v>152</v>
      </c>
      <c r="C26">
        <v>11377</v>
      </c>
      <c r="D26" s="2">
        <f t="shared" si="3"/>
        <v>1.3360288300958074</v>
      </c>
      <c r="E26" s="2">
        <f t="shared" si="4"/>
        <v>1.1886727959682934</v>
      </c>
      <c r="F26" s="2">
        <f t="shared" si="5"/>
        <v>1.0217312034264003</v>
      </c>
    </row>
    <row r="27" spans="1:6" x14ac:dyDescent="0.2">
      <c r="A27" s="1">
        <v>43910</v>
      </c>
      <c r="B27">
        <v>87</v>
      </c>
      <c r="C27">
        <v>9640</v>
      </c>
      <c r="D27" s="2">
        <f t="shared" si="3"/>
        <v>0.90248962655601661</v>
      </c>
      <c r="E27" s="2">
        <f t="shared" si="4"/>
        <v>1.119259228325912</v>
      </c>
      <c r="F27" s="2">
        <f t="shared" si="5"/>
        <v>1.0932784061642009</v>
      </c>
    </row>
    <row r="28" spans="1:6" x14ac:dyDescent="0.2">
      <c r="A28" s="1">
        <v>43911</v>
      </c>
      <c r="B28">
        <v>147</v>
      </c>
      <c r="C28">
        <v>10845</v>
      </c>
      <c r="D28" s="2">
        <f t="shared" si="3"/>
        <v>1.355463347164592</v>
      </c>
      <c r="E28" s="2">
        <f t="shared" si="4"/>
        <v>1.1289764868603043</v>
      </c>
      <c r="F28" s="2">
        <f t="shared" si="5"/>
        <v>1.197993934605472</v>
      </c>
    </row>
    <row r="29" spans="1:6" x14ac:dyDescent="0.2">
      <c r="A29" s="1">
        <v>43912</v>
      </c>
      <c r="B29">
        <v>98</v>
      </c>
      <c r="C29">
        <v>4271</v>
      </c>
      <c r="D29" s="2">
        <f t="shared" si="3"/>
        <v>2.2945446031374384</v>
      </c>
      <c r="E29" s="2">
        <f t="shared" si="4"/>
        <v>1.8250039751510152</v>
      </c>
      <c r="F29" s="2">
        <f t="shared" si="5"/>
        <v>1.5174991922860157</v>
      </c>
    </row>
    <row r="30" spans="1:6" x14ac:dyDescent="0.2">
      <c r="A30" s="1">
        <v>43913</v>
      </c>
      <c r="B30">
        <v>64</v>
      </c>
      <c r="C30">
        <v>6256</v>
      </c>
      <c r="D30" s="2">
        <f t="shared" si="3"/>
        <v>1.0230179028132993</v>
      </c>
      <c r="E30" s="2">
        <f t="shared" si="4"/>
        <v>1.6587812529753689</v>
      </c>
      <c r="F30" s="2">
        <f t="shared" si="5"/>
        <v>1.5576752843717767</v>
      </c>
    </row>
    <row r="31" spans="1:6" x14ac:dyDescent="0.2">
      <c r="A31" s="1">
        <v>43914</v>
      </c>
      <c r="B31">
        <v>76</v>
      </c>
      <c r="C31">
        <v>10546</v>
      </c>
      <c r="D31" s="2">
        <f t="shared" si="3"/>
        <v>0.72065238004930776</v>
      </c>
      <c r="E31" s="2">
        <f t="shared" si="4"/>
        <v>0.87183514143130347</v>
      </c>
      <c r="F31" s="2">
        <f t="shared" si="5"/>
        <v>1.3460716286666816</v>
      </c>
    </row>
    <row r="32" spans="1:6" x14ac:dyDescent="0.2">
      <c r="A32" s="1">
        <v>43915</v>
      </c>
      <c r="B32">
        <v>100</v>
      </c>
      <c r="C32">
        <v>9314</v>
      </c>
      <c r="D32" s="2">
        <f t="shared" si="3"/>
        <v>1.0736525660296328</v>
      </c>
      <c r="E32" s="2">
        <f t="shared" si="4"/>
        <v>0.89715247303947021</v>
      </c>
      <c r="F32" s="2">
        <f t="shared" si="5"/>
        <v>0.93910761629741335</v>
      </c>
    </row>
    <row r="33" spans="1:6" x14ac:dyDescent="0.2">
      <c r="A33" s="1">
        <v>43916</v>
      </c>
      <c r="B33">
        <v>104</v>
      </c>
      <c r="C33">
        <v>7046</v>
      </c>
      <c r="D33" s="2">
        <f t="shared" si="3"/>
        <v>1.4760147601476015</v>
      </c>
      <c r="E33" s="2">
        <f t="shared" si="4"/>
        <v>1.274833663088617</v>
      </c>
      <c r="F33" s="2">
        <f t="shared" si="5"/>
        <v>1.0901065687421807</v>
      </c>
    </row>
    <row r="34" spans="1:6" x14ac:dyDescent="0.2">
      <c r="A34" s="1">
        <v>43917</v>
      </c>
      <c r="B34">
        <v>91</v>
      </c>
      <c r="C34">
        <v>12019</v>
      </c>
      <c r="D34" s="2">
        <f t="shared" si="3"/>
        <v>0.75713453698311006</v>
      </c>
      <c r="E34" s="2">
        <f t="shared" si="4"/>
        <v>1.1165746485653558</v>
      </c>
      <c r="F34" s="2">
        <f t="shared" si="5"/>
        <v>1.1022672877201147</v>
      </c>
    </row>
    <row r="35" spans="1:6" x14ac:dyDescent="0.2">
      <c r="A35" s="1">
        <v>43918</v>
      </c>
      <c r="B35">
        <v>146</v>
      </c>
      <c r="C35">
        <v>10964</v>
      </c>
      <c r="D35" s="2">
        <f t="shared" si="3"/>
        <v>1.3316307916818679</v>
      </c>
      <c r="E35" s="2">
        <f t="shared" si="4"/>
        <v>1.0443826643324889</v>
      </c>
      <c r="F35" s="2">
        <f t="shared" si="5"/>
        <v>1.1882600296041932</v>
      </c>
    </row>
    <row r="36" spans="1:6" x14ac:dyDescent="0.2">
      <c r="A36" s="1">
        <v>43919</v>
      </c>
      <c r="B36">
        <v>105</v>
      </c>
      <c r="C36">
        <v>6216</v>
      </c>
      <c r="D36" s="2">
        <f t="shared" si="3"/>
        <v>1.6891891891891893</v>
      </c>
      <c r="E36" s="2">
        <f t="shared" si="4"/>
        <v>1.5104099904355286</v>
      </c>
      <c r="F36" s="2">
        <f t="shared" si="5"/>
        <v>1.2593181726180558</v>
      </c>
    </row>
    <row r="37" spans="1:6" x14ac:dyDescent="0.2">
      <c r="A37" s="1">
        <v>43920</v>
      </c>
      <c r="B37">
        <v>78</v>
      </c>
      <c r="C37">
        <v>1053</v>
      </c>
      <c r="D37" s="2">
        <f t="shared" si="3"/>
        <v>7.4074074074074074</v>
      </c>
      <c r="E37" s="2">
        <f t="shared" si="4"/>
        <v>4.548298298298298</v>
      </c>
      <c r="F37" s="2">
        <f t="shared" si="5"/>
        <v>3.4760757960928212</v>
      </c>
    </row>
    <row r="38" spans="1:6" x14ac:dyDescent="0.2">
      <c r="A38" s="1">
        <v>43921</v>
      </c>
      <c r="B38">
        <v>125</v>
      </c>
      <c r="C38">
        <v>15370</v>
      </c>
      <c r="D38" s="2">
        <f t="shared" si="3"/>
        <v>0.8132726089785296</v>
      </c>
      <c r="E38" s="2">
        <f t="shared" si="4"/>
        <v>4.1103400081929689</v>
      </c>
      <c r="F38" s="2">
        <f t="shared" si="5"/>
        <v>3.3032897351917092</v>
      </c>
    </row>
    <row r="39" spans="1:6" x14ac:dyDescent="0.2">
      <c r="A39" s="1">
        <v>43922</v>
      </c>
      <c r="B39">
        <v>0</v>
      </c>
      <c r="C39">
        <v>10983</v>
      </c>
      <c r="D39" s="2">
        <f t="shared" si="3"/>
        <v>0</v>
      </c>
      <c r="E39" s="2">
        <f t="shared" si="4"/>
        <v>0.4066363044892648</v>
      </c>
      <c r="F39" s="2">
        <f t="shared" si="5"/>
        <v>2.7402266721286459</v>
      </c>
    </row>
    <row r="40" spans="1:6" x14ac:dyDescent="0.2">
      <c r="A40" s="1">
        <v>43923</v>
      </c>
      <c r="B40">
        <v>190</v>
      </c>
      <c r="C40">
        <v>10196</v>
      </c>
      <c r="D40" s="2">
        <f t="shared" si="3"/>
        <v>1.8634758728913299</v>
      </c>
      <c r="E40" s="2">
        <f t="shared" si="4"/>
        <v>0.93173793644566494</v>
      </c>
      <c r="F40" s="2">
        <f t="shared" si="5"/>
        <v>0.89224949395661979</v>
      </c>
    </row>
    <row r="41" spans="1:6" x14ac:dyDescent="0.2">
      <c r="A41" s="1">
        <v>43924</v>
      </c>
      <c r="B41">
        <v>86</v>
      </c>
      <c r="C41">
        <v>11530</v>
      </c>
      <c r="D41" s="2">
        <f t="shared" si="3"/>
        <v>0.74588031222896789</v>
      </c>
      <c r="E41" s="2">
        <f t="shared" si="4"/>
        <v>1.3046780925601489</v>
      </c>
      <c r="F41" s="2">
        <f t="shared" si="5"/>
        <v>0.86978539504009922</v>
      </c>
    </row>
    <row r="42" spans="1:6" x14ac:dyDescent="0.2">
      <c r="A42" s="1">
        <v>43925</v>
      </c>
      <c r="B42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7" workbookViewId="0">
      <selection activeCell="F40" sqref="F40:F41"/>
    </sheetView>
  </sheetViews>
  <sheetFormatPr baseColWidth="10" defaultRowHeight="16" x14ac:dyDescent="0.2"/>
  <sheetData>
    <row r="1" spans="1:6" x14ac:dyDescent="0.2">
      <c r="A1" t="s">
        <v>8</v>
      </c>
      <c r="D1" s="2"/>
      <c r="E1" s="2"/>
      <c r="F1" s="2"/>
    </row>
    <row r="2" spans="1:6" x14ac:dyDescent="0.2">
      <c r="A2" t="s">
        <v>0</v>
      </c>
      <c r="B2" t="s">
        <v>1</v>
      </c>
      <c r="C2" t="s">
        <v>2</v>
      </c>
      <c r="D2" s="2" t="s">
        <v>3</v>
      </c>
      <c r="E2" s="2" t="s">
        <v>4</v>
      </c>
      <c r="F2" s="2" t="s">
        <v>7</v>
      </c>
    </row>
    <row r="3" spans="1:6" x14ac:dyDescent="0.2">
      <c r="D3" s="2"/>
      <c r="E3" s="2"/>
      <c r="F3" s="2"/>
    </row>
    <row r="4" spans="1:6" x14ac:dyDescent="0.2">
      <c r="A4" s="1">
        <v>43887</v>
      </c>
      <c r="B4">
        <v>0</v>
      </c>
      <c r="C4">
        <v>337</v>
      </c>
      <c r="D4" s="2">
        <f t="shared" ref="D4:D10" si="0">(B4*100)/C4</f>
        <v>0</v>
      </c>
      <c r="E4" s="2"/>
      <c r="F4" s="2"/>
    </row>
    <row r="5" spans="1:6" x14ac:dyDescent="0.2">
      <c r="A5" s="1">
        <v>43888</v>
      </c>
      <c r="B5">
        <v>0</v>
      </c>
      <c r="C5">
        <v>558</v>
      </c>
      <c r="D5" s="2">
        <f t="shared" si="0"/>
        <v>0</v>
      </c>
      <c r="E5" s="2">
        <f t="shared" ref="E5:E9" si="1">(D5+D4)/2</f>
        <v>0</v>
      </c>
      <c r="F5" s="2"/>
    </row>
    <row r="6" spans="1:6" x14ac:dyDescent="0.2">
      <c r="A6" s="1">
        <v>43889</v>
      </c>
      <c r="B6">
        <v>3</v>
      </c>
      <c r="C6">
        <v>1296</v>
      </c>
      <c r="D6" s="2">
        <f t="shared" si="0"/>
        <v>0.23148148148148148</v>
      </c>
      <c r="E6" s="2">
        <f t="shared" si="1"/>
        <v>0.11574074074074074</v>
      </c>
      <c r="F6" s="2">
        <f t="shared" ref="F6:F12" si="2">(D6+D5+D4)/3</f>
        <v>7.716049382716049E-2</v>
      </c>
    </row>
    <row r="7" spans="1:6" x14ac:dyDescent="0.2">
      <c r="A7" s="1">
        <v>43890</v>
      </c>
      <c r="B7">
        <v>2</v>
      </c>
      <c r="C7">
        <v>1497</v>
      </c>
      <c r="D7" s="2">
        <f t="shared" si="0"/>
        <v>0.13360053440213762</v>
      </c>
      <c r="E7" s="2">
        <f t="shared" si="1"/>
        <v>0.18254100794180955</v>
      </c>
      <c r="F7" s="2">
        <f t="shared" si="2"/>
        <v>0.12169400529453971</v>
      </c>
    </row>
    <row r="8" spans="1:6" x14ac:dyDescent="0.2">
      <c r="A8" s="1">
        <v>43891</v>
      </c>
      <c r="B8">
        <v>5</v>
      </c>
      <c r="C8">
        <v>1267</v>
      </c>
      <c r="D8" s="2">
        <f t="shared" si="0"/>
        <v>0.39463299131807417</v>
      </c>
      <c r="E8" s="2">
        <f t="shared" si="1"/>
        <v>0.26411676286010588</v>
      </c>
      <c r="F8" s="2">
        <f t="shared" si="2"/>
        <v>0.25323833573389776</v>
      </c>
    </row>
    <row r="9" spans="1:6" x14ac:dyDescent="0.2">
      <c r="A9" s="1">
        <v>43892</v>
      </c>
      <c r="B9">
        <v>13</v>
      </c>
      <c r="C9">
        <v>1775</v>
      </c>
      <c r="D9" s="2">
        <f t="shared" si="0"/>
        <v>0.73239436619718312</v>
      </c>
      <c r="E9" s="2">
        <f t="shared" si="1"/>
        <v>0.5635136787576287</v>
      </c>
      <c r="F9" s="2">
        <f t="shared" si="2"/>
        <v>0.42020929730579831</v>
      </c>
    </row>
    <row r="10" spans="1:6" x14ac:dyDescent="0.2">
      <c r="A10" s="1">
        <v>43893</v>
      </c>
      <c r="B10">
        <v>4</v>
      </c>
      <c r="C10">
        <v>386</v>
      </c>
      <c r="D10" s="2">
        <f t="shared" si="0"/>
        <v>1.0362694300518134</v>
      </c>
      <c r="E10" s="2">
        <f t="shared" ref="E10:E41" si="3">(D10+D9)/2</f>
        <v>0.88433189812449831</v>
      </c>
      <c r="F10" s="2">
        <f t="shared" si="2"/>
        <v>0.72109892918902363</v>
      </c>
    </row>
    <row r="11" spans="1:6" x14ac:dyDescent="0.2">
      <c r="A11" s="1">
        <v>43894</v>
      </c>
      <c r="B11">
        <v>11</v>
      </c>
      <c r="C11">
        <v>2748</v>
      </c>
      <c r="D11" s="2">
        <f t="shared" ref="D11:D41" si="4">(B11*100)/C11</f>
        <v>0.40029112081513829</v>
      </c>
      <c r="E11" s="2">
        <f t="shared" si="3"/>
        <v>0.71828027543347583</v>
      </c>
      <c r="F11" s="2">
        <f t="shared" si="2"/>
        <v>0.7229849723547116</v>
      </c>
    </row>
    <row r="12" spans="1:6" x14ac:dyDescent="0.2">
      <c r="A12" s="1">
        <v>43895</v>
      </c>
      <c r="B12">
        <v>34</v>
      </c>
      <c r="C12">
        <v>1424</v>
      </c>
      <c r="D12" s="2">
        <f t="shared" si="4"/>
        <v>2.3876404494382024</v>
      </c>
      <c r="E12" s="2">
        <f t="shared" si="3"/>
        <v>1.3939657851266705</v>
      </c>
      <c r="F12" s="2">
        <f t="shared" si="2"/>
        <v>1.2747336667683848</v>
      </c>
    </row>
    <row r="13" spans="1:6" x14ac:dyDescent="0.2">
      <c r="A13" s="1">
        <v>43896</v>
      </c>
      <c r="B13">
        <v>30</v>
      </c>
      <c r="C13">
        <v>2255</v>
      </c>
      <c r="D13" s="2">
        <f t="shared" si="4"/>
        <v>1.3303769401330376</v>
      </c>
      <c r="E13" s="2">
        <f t="shared" si="3"/>
        <v>1.8590086947856199</v>
      </c>
      <c r="F13" s="2">
        <f t="shared" ref="F13:F41" si="5">(D13+D12+D11)/3</f>
        <v>1.3727695034621261</v>
      </c>
    </row>
    <row r="14" spans="1:6" x14ac:dyDescent="0.2">
      <c r="A14" s="1">
        <v>43897</v>
      </c>
      <c r="B14">
        <v>48</v>
      </c>
      <c r="C14">
        <v>1122</v>
      </c>
      <c r="D14" s="2">
        <f t="shared" si="4"/>
        <v>4.2780748663101607</v>
      </c>
      <c r="E14" s="2">
        <f t="shared" si="3"/>
        <v>2.804225903221599</v>
      </c>
      <c r="F14" s="2">
        <f t="shared" si="5"/>
        <v>2.6653640852938003</v>
      </c>
    </row>
    <row r="15" spans="1:6" x14ac:dyDescent="0.2">
      <c r="A15" s="1">
        <v>43898</v>
      </c>
      <c r="B15">
        <v>43</v>
      </c>
      <c r="C15">
        <v>2053</v>
      </c>
      <c r="D15" s="2">
        <f t="shared" si="4"/>
        <v>2.0944958597174868</v>
      </c>
      <c r="E15" s="2">
        <f t="shared" si="3"/>
        <v>3.1862853630138237</v>
      </c>
      <c r="F15" s="2">
        <f t="shared" si="5"/>
        <v>2.5676492220535616</v>
      </c>
    </row>
    <row r="16" spans="1:6" x14ac:dyDescent="0.2">
      <c r="A16" s="1">
        <v>43899</v>
      </c>
      <c r="B16">
        <v>67</v>
      </c>
      <c r="C16">
        <v>1447</v>
      </c>
      <c r="D16" s="2">
        <f t="shared" si="4"/>
        <v>4.6302695231513473</v>
      </c>
      <c r="E16" s="2">
        <f t="shared" si="3"/>
        <v>3.362382691434417</v>
      </c>
      <c r="F16" s="2">
        <f t="shared" si="5"/>
        <v>3.6676134163929981</v>
      </c>
    </row>
    <row r="17" spans="1:6" x14ac:dyDescent="0.2">
      <c r="A17" s="1">
        <v>43900</v>
      </c>
      <c r="B17">
        <v>48</v>
      </c>
      <c r="C17">
        <v>1301</v>
      </c>
      <c r="D17" s="2">
        <f t="shared" si="4"/>
        <v>3.689469638739431</v>
      </c>
      <c r="E17" s="2">
        <f t="shared" si="3"/>
        <v>4.1598695809453892</v>
      </c>
      <c r="F17" s="2">
        <f t="shared" si="5"/>
        <v>3.4714116738694218</v>
      </c>
    </row>
    <row r="18" spans="1:6" x14ac:dyDescent="0.2">
      <c r="A18" s="1">
        <v>43901</v>
      </c>
      <c r="B18">
        <v>52</v>
      </c>
      <c r="C18">
        <v>1215</v>
      </c>
      <c r="D18" s="2">
        <f t="shared" si="4"/>
        <v>4.2798353909465021</v>
      </c>
      <c r="E18" s="2">
        <f t="shared" si="3"/>
        <v>3.9846525148429666</v>
      </c>
      <c r="F18" s="2">
        <f t="shared" si="5"/>
        <v>4.1998581842790932</v>
      </c>
    </row>
    <row r="19" spans="1:6" x14ac:dyDescent="0.2">
      <c r="A19" s="1">
        <v>43902</v>
      </c>
      <c r="B19">
        <v>83</v>
      </c>
      <c r="C19">
        <v>2288</v>
      </c>
      <c r="D19" s="2">
        <f t="shared" si="4"/>
        <v>3.6276223776223775</v>
      </c>
      <c r="E19" s="2">
        <f t="shared" si="3"/>
        <v>3.9537288842844398</v>
      </c>
      <c r="F19" s="2">
        <f t="shared" si="5"/>
        <v>3.8656424691027702</v>
      </c>
    </row>
    <row r="20" spans="1:6" x14ac:dyDescent="0.2">
      <c r="A20" s="1">
        <v>43903</v>
      </c>
      <c r="B20">
        <v>134</v>
      </c>
      <c r="C20">
        <v>3007</v>
      </c>
      <c r="D20" s="2">
        <f t="shared" si="4"/>
        <v>4.456268706351846</v>
      </c>
      <c r="E20" s="2">
        <f t="shared" si="3"/>
        <v>4.0419455419871113</v>
      </c>
      <c r="F20" s="2">
        <f t="shared" si="5"/>
        <v>4.1212421583069085</v>
      </c>
    </row>
    <row r="21" spans="1:6" x14ac:dyDescent="0.2">
      <c r="A21" s="1">
        <v>43904</v>
      </c>
      <c r="B21">
        <v>117</v>
      </c>
      <c r="C21">
        <v>4975</v>
      </c>
      <c r="D21" s="2">
        <f t="shared" si="4"/>
        <v>2.3517587939698492</v>
      </c>
      <c r="E21" s="2">
        <f t="shared" si="3"/>
        <v>3.4040137501608476</v>
      </c>
      <c r="F21" s="2">
        <f t="shared" si="5"/>
        <v>3.4785499593146909</v>
      </c>
    </row>
    <row r="22" spans="1:6" x14ac:dyDescent="0.2">
      <c r="A22" s="1">
        <v>43905</v>
      </c>
      <c r="B22">
        <v>433</v>
      </c>
      <c r="C22">
        <v>2533</v>
      </c>
      <c r="D22" s="2">
        <f t="shared" si="4"/>
        <v>17.094354520331624</v>
      </c>
      <c r="E22" s="2">
        <f t="shared" si="3"/>
        <v>9.7230566571507371</v>
      </c>
      <c r="F22" s="2">
        <f t="shared" si="5"/>
        <v>7.9674606735511064</v>
      </c>
    </row>
    <row r="23" spans="1:6" x14ac:dyDescent="0.2">
      <c r="A23" s="1">
        <v>43906</v>
      </c>
      <c r="B23">
        <v>251</v>
      </c>
      <c r="C23">
        <v>3826</v>
      </c>
      <c r="D23" s="2">
        <f t="shared" si="4"/>
        <v>6.5603763721902775</v>
      </c>
      <c r="E23" s="2">
        <f t="shared" si="3"/>
        <v>11.82736544626095</v>
      </c>
      <c r="F23" s="2">
        <f t="shared" si="5"/>
        <v>8.6688298954972502</v>
      </c>
    </row>
    <row r="24" spans="1:6" x14ac:dyDescent="0.2">
      <c r="A24" s="1">
        <v>43907</v>
      </c>
      <c r="B24">
        <v>152</v>
      </c>
      <c r="C24">
        <v>6337</v>
      </c>
      <c r="D24" s="2">
        <f t="shared" si="4"/>
        <v>2.3986113302824679</v>
      </c>
      <c r="E24" s="2">
        <f t="shared" si="3"/>
        <v>4.4794938512363727</v>
      </c>
      <c r="F24" s="2">
        <f t="shared" si="5"/>
        <v>8.6844474076014553</v>
      </c>
    </row>
    <row r="25" spans="1:6" x14ac:dyDescent="0.2">
      <c r="A25" s="1">
        <v>43908</v>
      </c>
      <c r="B25">
        <v>407</v>
      </c>
      <c r="C25">
        <v>5779</v>
      </c>
      <c r="D25" s="2">
        <f t="shared" si="4"/>
        <v>7.042740958643364</v>
      </c>
      <c r="E25" s="2">
        <f t="shared" si="3"/>
        <v>4.7206761444629155</v>
      </c>
      <c r="F25" s="2">
        <f t="shared" si="5"/>
        <v>5.3339095537053689</v>
      </c>
    </row>
    <row r="26" spans="1:6" x14ac:dyDescent="0.2">
      <c r="A26" s="1">
        <v>43909</v>
      </c>
      <c r="B26">
        <v>680</v>
      </c>
      <c r="C26">
        <v>8400</v>
      </c>
      <c r="D26" s="2">
        <f t="shared" si="4"/>
        <v>8.0952380952380949</v>
      </c>
      <c r="E26" s="2">
        <f t="shared" si="3"/>
        <v>7.5689895269407295</v>
      </c>
      <c r="F26" s="2">
        <f t="shared" si="5"/>
        <v>5.8455301280546417</v>
      </c>
    </row>
    <row r="27" spans="1:6" x14ac:dyDescent="0.2">
      <c r="A27" s="1">
        <v>43910</v>
      </c>
      <c r="B27">
        <v>647</v>
      </c>
      <c r="C27">
        <v>2355</v>
      </c>
      <c r="D27" s="2">
        <f t="shared" si="4"/>
        <v>27.473460721868364</v>
      </c>
      <c r="E27" s="2">
        <f t="shared" si="3"/>
        <v>17.784349408553229</v>
      </c>
      <c r="F27" s="2">
        <f t="shared" si="5"/>
        <v>14.203813258583274</v>
      </c>
    </row>
    <row r="28" spans="1:6" x14ac:dyDescent="0.2">
      <c r="A28" s="1">
        <v>43911</v>
      </c>
      <c r="B28">
        <v>706</v>
      </c>
      <c r="C28">
        <v>5842</v>
      </c>
      <c r="D28" s="2">
        <f t="shared" si="4"/>
        <v>12.084902430674427</v>
      </c>
      <c r="E28" s="2">
        <f t="shared" si="3"/>
        <v>19.779181576271395</v>
      </c>
      <c r="F28" s="2">
        <f t="shared" si="5"/>
        <v>15.884533749260294</v>
      </c>
    </row>
    <row r="29" spans="1:6" x14ac:dyDescent="0.2">
      <c r="A29" s="1">
        <v>43912</v>
      </c>
      <c r="B29">
        <v>1035</v>
      </c>
      <c r="C29">
        <v>5522</v>
      </c>
      <c r="D29" s="2">
        <f t="shared" si="4"/>
        <v>18.743208982252806</v>
      </c>
      <c r="E29" s="2">
        <f t="shared" si="3"/>
        <v>15.414055706463618</v>
      </c>
      <c r="F29" s="2">
        <f t="shared" si="5"/>
        <v>19.433857378265198</v>
      </c>
    </row>
    <row r="30" spans="1:6" x14ac:dyDescent="0.2">
      <c r="A30" s="1">
        <v>43913</v>
      </c>
      <c r="B30">
        <v>665</v>
      </c>
      <c r="C30">
        <v>5605</v>
      </c>
      <c r="D30" s="2">
        <f t="shared" si="4"/>
        <v>11.864406779661017</v>
      </c>
      <c r="E30" s="2">
        <f t="shared" si="3"/>
        <v>15.303807880956912</v>
      </c>
      <c r="F30" s="2">
        <f t="shared" si="5"/>
        <v>14.230839397529417</v>
      </c>
    </row>
    <row r="31" spans="1:6" x14ac:dyDescent="0.2">
      <c r="A31" s="1">
        <v>43914</v>
      </c>
      <c r="B31">
        <v>967</v>
      </c>
      <c r="C31">
        <v>6491</v>
      </c>
      <c r="D31" s="2">
        <f t="shared" si="4"/>
        <v>14.897550454475427</v>
      </c>
      <c r="E31" s="2">
        <f t="shared" si="3"/>
        <v>13.380978617068223</v>
      </c>
      <c r="F31" s="2">
        <f t="shared" si="5"/>
        <v>15.168388738796418</v>
      </c>
    </row>
    <row r="32" spans="1:6" x14ac:dyDescent="0.2">
      <c r="A32" s="1">
        <v>43915</v>
      </c>
      <c r="B32">
        <v>1427</v>
      </c>
      <c r="C32">
        <v>6583</v>
      </c>
      <c r="D32" s="2">
        <f t="shared" si="4"/>
        <v>21.677046939085525</v>
      </c>
      <c r="E32" s="2">
        <f t="shared" si="3"/>
        <v>18.287298696780475</v>
      </c>
      <c r="F32" s="2">
        <f t="shared" si="5"/>
        <v>16.146334724407321</v>
      </c>
    </row>
    <row r="33" spans="1:6" x14ac:dyDescent="0.2">
      <c r="A33" s="1">
        <v>43916</v>
      </c>
      <c r="B33">
        <v>1452</v>
      </c>
      <c r="C33">
        <v>7847</v>
      </c>
      <c r="D33" s="2">
        <f t="shared" si="4"/>
        <v>18.5038868357334</v>
      </c>
      <c r="E33" s="2">
        <f t="shared" si="3"/>
        <v>20.090466887409463</v>
      </c>
      <c r="F33" s="2">
        <f t="shared" si="5"/>
        <v>18.359494743098118</v>
      </c>
    </row>
    <row r="34" spans="1:6" x14ac:dyDescent="0.2">
      <c r="A34" s="1">
        <v>43917</v>
      </c>
      <c r="B34">
        <v>2129</v>
      </c>
      <c r="C34">
        <v>8911</v>
      </c>
      <c r="D34" s="2">
        <f t="shared" si="4"/>
        <v>23.891819099988776</v>
      </c>
      <c r="E34" s="2">
        <f t="shared" si="3"/>
        <v>21.197852967861088</v>
      </c>
      <c r="F34" s="2">
        <f t="shared" si="5"/>
        <v>21.357584291602567</v>
      </c>
    </row>
    <row r="35" spans="1:6" x14ac:dyDescent="0.2">
      <c r="A35" s="1">
        <v>43918</v>
      </c>
      <c r="B35">
        <v>2885</v>
      </c>
      <c r="C35">
        <v>6999</v>
      </c>
      <c r="D35" s="2">
        <f t="shared" si="4"/>
        <v>41.220174310615803</v>
      </c>
      <c r="E35" s="2">
        <f t="shared" si="3"/>
        <v>32.555996705302292</v>
      </c>
      <c r="F35" s="2">
        <f t="shared" si="5"/>
        <v>27.871960082112661</v>
      </c>
    </row>
    <row r="36" spans="1:6" x14ac:dyDescent="0.2">
      <c r="A36" s="1">
        <v>43919</v>
      </c>
      <c r="B36">
        <v>2546</v>
      </c>
      <c r="C36">
        <v>6961</v>
      </c>
      <c r="D36" s="2">
        <f t="shared" si="4"/>
        <v>36.57520471196667</v>
      </c>
      <c r="E36" s="2">
        <f t="shared" si="3"/>
        <v>38.897689511291233</v>
      </c>
      <c r="F36" s="2">
        <f t="shared" si="5"/>
        <v>33.895732707523749</v>
      </c>
    </row>
    <row r="37" spans="1:6" x14ac:dyDescent="0.2">
      <c r="A37" s="1">
        <v>43920</v>
      </c>
      <c r="B37">
        <v>2433</v>
      </c>
      <c r="C37">
        <v>7209</v>
      </c>
      <c r="D37" s="2">
        <f t="shared" si="4"/>
        <v>33.749479816895544</v>
      </c>
      <c r="E37" s="2">
        <f t="shared" si="3"/>
        <v>35.162342264431103</v>
      </c>
      <c r="F37" s="2">
        <f t="shared" si="5"/>
        <v>37.181619613159334</v>
      </c>
    </row>
    <row r="38" spans="1:6" x14ac:dyDescent="0.2">
      <c r="A38" s="1">
        <v>43921</v>
      </c>
      <c r="B38">
        <v>2619</v>
      </c>
      <c r="C38">
        <v>8240</v>
      </c>
      <c r="D38" s="2">
        <f t="shared" si="4"/>
        <v>31.783980582524272</v>
      </c>
      <c r="E38" s="2">
        <f t="shared" si="3"/>
        <v>32.766730199709912</v>
      </c>
      <c r="F38" s="2">
        <f t="shared" si="5"/>
        <v>34.036221703795498</v>
      </c>
    </row>
    <row r="39" spans="1:6" x14ac:dyDescent="0.2">
      <c r="A39" s="1">
        <v>43922</v>
      </c>
      <c r="B39">
        <v>3009</v>
      </c>
      <c r="C39">
        <v>9793</v>
      </c>
      <c r="D39" s="2">
        <f t="shared" si="4"/>
        <v>30.726028796078833</v>
      </c>
      <c r="E39" s="2">
        <f t="shared" si="3"/>
        <v>31.255004689301551</v>
      </c>
      <c r="F39" s="2">
        <f t="shared" si="5"/>
        <v>32.086496398499548</v>
      </c>
    </row>
    <row r="40" spans="1:6" x14ac:dyDescent="0.2">
      <c r="A40" s="1">
        <v>43923</v>
      </c>
      <c r="B40">
        <v>4324</v>
      </c>
      <c r="C40">
        <v>10215</v>
      </c>
      <c r="D40" s="2">
        <f t="shared" si="4"/>
        <v>42.329906999510527</v>
      </c>
      <c r="E40" s="2">
        <f t="shared" si="3"/>
        <v>36.527967897794682</v>
      </c>
      <c r="F40" s="2">
        <f t="shared" si="5"/>
        <v>34.94663879270454</v>
      </c>
    </row>
    <row r="41" spans="1:6" x14ac:dyDescent="0.2">
      <c r="A41" s="1">
        <v>43924</v>
      </c>
      <c r="B41">
        <v>4244</v>
      </c>
      <c r="C41">
        <v>10590</v>
      </c>
      <c r="D41" s="2">
        <f t="shared" si="4"/>
        <v>40.075542965061381</v>
      </c>
      <c r="E41" s="2">
        <f t="shared" si="3"/>
        <v>41.202724982285957</v>
      </c>
      <c r="F41" s="2">
        <f t="shared" si="5"/>
        <v>37.710492920216915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workbookViewId="0">
      <selection activeCell="F12" sqref="F12:F25"/>
    </sheetView>
  </sheetViews>
  <sheetFormatPr baseColWidth="10" defaultRowHeight="16" x14ac:dyDescent="0.2"/>
  <sheetData>
    <row r="2" spans="1:7" x14ac:dyDescent="0.2">
      <c r="A2" t="s">
        <v>0</v>
      </c>
      <c r="B2" t="s">
        <v>1</v>
      </c>
      <c r="C2" t="s">
        <v>2</v>
      </c>
      <c r="D2" s="2" t="s">
        <v>3</v>
      </c>
      <c r="E2" s="2" t="s">
        <v>4</v>
      </c>
      <c r="F2" s="2" t="s">
        <v>7</v>
      </c>
      <c r="G2" t="s">
        <v>5</v>
      </c>
    </row>
    <row r="3" spans="1:7" x14ac:dyDescent="0.2">
      <c r="A3" s="1">
        <v>43902</v>
      </c>
      <c r="B3">
        <v>1</v>
      </c>
    </row>
    <row r="4" spans="1:7" x14ac:dyDescent="0.2">
      <c r="A4" s="1">
        <v>43903</v>
      </c>
      <c r="B4">
        <v>1</v>
      </c>
    </row>
    <row r="5" spans="1:7" x14ac:dyDescent="0.2">
      <c r="A5" s="1">
        <v>43904</v>
      </c>
    </row>
    <row r="6" spans="1:7" x14ac:dyDescent="0.2">
      <c r="A6" s="1">
        <v>43905</v>
      </c>
    </row>
    <row r="7" spans="1:7" x14ac:dyDescent="0.2">
      <c r="A7" s="1">
        <v>43906</v>
      </c>
      <c r="B7">
        <v>16</v>
      </c>
    </row>
    <row r="8" spans="1:7" x14ac:dyDescent="0.2">
      <c r="A8" s="1">
        <v>43907</v>
      </c>
      <c r="B8">
        <v>29</v>
      </c>
    </row>
    <row r="9" spans="1:7" x14ac:dyDescent="0.2">
      <c r="A9" s="1">
        <v>43908</v>
      </c>
      <c r="B9">
        <v>51</v>
      </c>
    </row>
    <row r="10" spans="1:7" x14ac:dyDescent="0.2">
      <c r="A10" s="1">
        <v>43909</v>
      </c>
      <c r="B10">
        <v>93</v>
      </c>
      <c r="C10">
        <v>1981</v>
      </c>
      <c r="D10" s="2">
        <f t="shared" ref="D10:D25" si="0">(B10*100)/C10</f>
        <v>4.69459868753155</v>
      </c>
    </row>
    <row r="11" spans="1:7" x14ac:dyDescent="0.2">
      <c r="A11" s="1">
        <v>43910</v>
      </c>
      <c r="B11">
        <v>168</v>
      </c>
      <c r="C11">
        <v>3656</v>
      </c>
      <c r="D11" s="2">
        <f t="shared" si="0"/>
        <v>4.5951859956236323</v>
      </c>
      <c r="E11" s="2">
        <f t="shared" ref="E11:E25" si="1">(D11+D10)/2</f>
        <v>4.6448923415775916</v>
      </c>
    </row>
    <row r="12" spans="1:7" x14ac:dyDescent="0.2">
      <c r="A12" s="1">
        <v>43911</v>
      </c>
      <c r="B12">
        <v>311</v>
      </c>
      <c r="C12">
        <v>2952</v>
      </c>
      <c r="D12" s="2">
        <f t="shared" si="0"/>
        <v>10.535230352303524</v>
      </c>
      <c r="E12" s="2">
        <f t="shared" si="1"/>
        <v>7.5652081739635779</v>
      </c>
      <c r="F12" s="2">
        <f t="shared" ref="F12:F25" si="2">(D12+D11+D10)/3</f>
        <v>6.6083383451529016</v>
      </c>
    </row>
    <row r="13" spans="1:7" x14ac:dyDescent="0.2">
      <c r="A13" s="1">
        <v>43912</v>
      </c>
      <c r="B13">
        <v>277</v>
      </c>
      <c r="C13">
        <v>1738</v>
      </c>
      <c r="D13" s="2">
        <f t="shared" si="0"/>
        <v>15.937859608745685</v>
      </c>
      <c r="E13" s="2">
        <f t="shared" si="1"/>
        <v>13.236544980524604</v>
      </c>
      <c r="F13" s="2">
        <f t="shared" si="2"/>
        <v>10.356091985557613</v>
      </c>
    </row>
    <row r="14" spans="1:7" x14ac:dyDescent="0.2">
      <c r="A14" s="1">
        <v>43913</v>
      </c>
      <c r="B14">
        <v>289</v>
      </c>
      <c r="C14">
        <v>3672</v>
      </c>
      <c r="D14" s="2">
        <f t="shared" si="0"/>
        <v>7.8703703703703702</v>
      </c>
      <c r="E14" s="2">
        <f t="shared" si="1"/>
        <v>11.904114989558028</v>
      </c>
      <c r="F14" s="2">
        <f t="shared" si="2"/>
        <v>11.447820110473193</v>
      </c>
    </row>
    <row r="15" spans="1:7" x14ac:dyDescent="0.2">
      <c r="A15" s="1">
        <v>43914</v>
      </c>
      <c r="B15">
        <v>293</v>
      </c>
      <c r="C15">
        <v>3952</v>
      </c>
      <c r="D15" s="2">
        <f t="shared" si="0"/>
        <v>7.413967611336032</v>
      </c>
      <c r="E15" s="2">
        <f t="shared" si="1"/>
        <v>7.6421689908532011</v>
      </c>
      <c r="F15" s="2">
        <f t="shared" si="2"/>
        <v>10.407399196817362</v>
      </c>
    </row>
    <row r="16" spans="1:7" x14ac:dyDescent="0.2">
      <c r="A16" s="1">
        <v>43915</v>
      </c>
      <c r="B16">
        <v>343</v>
      </c>
      <c r="C16">
        <v>5035</v>
      </c>
      <c r="D16" s="2">
        <f t="shared" si="0"/>
        <v>6.8123138033763651</v>
      </c>
      <c r="E16" s="2">
        <f t="shared" si="1"/>
        <v>7.1131407073561981</v>
      </c>
      <c r="F16" s="2">
        <f t="shared" si="2"/>
        <v>7.3655505950275888</v>
      </c>
    </row>
    <row r="17" spans="1:6" x14ac:dyDescent="0.2">
      <c r="A17" s="1">
        <v>43916</v>
      </c>
      <c r="B17">
        <v>561</v>
      </c>
      <c r="C17">
        <v>7286</v>
      </c>
      <c r="D17" s="2">
        <f t="shared" si="0"/>
        <v>7.6996980510568216</v>
      </c>
      <c r="E17" s="2">
        <f t="shared" si="1"/>
        <v>7.2560059272165933</v>
      </c>
      <c r="F17" s="2">
        <f t="shared" si="2"/>
        <v>7.3086598219230723</v>
      </c>
    </row>
    <row r="18" spans="1:6" x14ac:dyDescent="0.2">
      <c r="A18" s="1">
        <v>43917</v>
      </c>
      <c r="B18">
        <v>1196</v>
      </c>
      <c r="C18">
        <v>7533</v>
      </c>
      <c r="D18" s="2">
        <f t="shared" si="0"/>
        <v>15.876808708349927</v>
      </c>
      <c r="E18" s="2">
        <f t="shared" si="1"/>
        <v>11.788253379703374</v>
      </c>
      <c r="F18" s="2">
        <f t="shared" si="2"/>
        <v>10.129606854261038</v>
      </c>
    </row>
    <row r="19" spans="1:6" x14ac:dyDescent="0.2">
      <c r="A19" s="1">
        <v>43918</v>
      </c>
      <c r="B19">
        <v>2069</v>
      </c>
      <c r="C19">
        <v>7641</v>
      </c>
      <c r="D19" s="2">
        <f t="shared" si="0"/>
        <v>27.077607642978666</v>
      </c>
      <c r="E19" s="2">
        <f t="shared" si="1"/>
        <v>21.477208175664295</v>
      </c>
      <c r="F19" s="2">
        <f t="shared" si="2"/>
        <v>16.884704800795138</v>
      </c>
    </row>
    <row r="20" spans="1:6" x14ac:dyDescent="0.2">
      <c r="A20" s="1">
        <v>43919</v>
      </c>
      <c r="B20">
        <v>1704</v>
      </c>
      <c r="C20">
        <v>9982</v>
      </c>
      <c r="D20" s="2">
        <f t="shared" si="0"/>
        <v>17.070727309156482</v>
      </c>
      <c r="E20" s="2">
        <f t="shared" si="1"/>
        <v>22.074167476067572</v>
      </c>
      <c r="F20" s="2">
        <f t="shared" si="2"/>
        <v>20.008381220161692</v>
      </c>
    </row>
    <row r="21" spans="1:6" x14ac:dyDescent="0.2">
      <c r="A21" s="1">
        <v>43920</v>
      </c>
      <c r="B21">
        <v>1815</v>
      </c>
      <c r="C21">
        <v>11535</v>
      </c>
      <c r="D21" s="2">
        <f t="shared" si="0"/>
        <v>15.734720416124837</v>
      </c>
      <c r="E21" s="2">
        <f t="shared" si="1"/>
        <v>16.402723862640659</v>
      </c>
      <c r="F21" s="2">
        <f t="shared" si="2"/>
        <v>19.961018456086663</v>
      </c>
    </row>
    <row r="22" spans="1:6" x14ac:dyDescent="0.2">
      <c r="A22" s="1">
        <v>43921</v>
      </c>
      <c r="B22">
        <v>2318</v>
      </c>
      <c r="C22">
        <v>15422</v>
      </c>
      <c r="D22" s="2">
        <f t="shared" si="0"/>
        <v>15.030475943457398</v>
      </c>
      <c r="E22" s="2">
        <f t="shared" si="1"/>
        <v>15.382598179791117</v>
      </c>
      <c r="F22" s="2">
        <f t="shared" si="2"/>
        <v>15.945307889579572</v>
      </c>
    </row>
    <row r="23" spans="1:6" x14ac:dyDescent="0.2">
      <c r="A23" s="1">
        <v>43922</v>
      </c>
      <c r="B23">
        <v>1996</v>
      </c>
      <c r="C23">
        <v>13396</v>
      </c>
      <c r="D23" s="2">
        <f t="shared" si="0"/>
        <v>14.8999701403404</v>
      </c>
      <c r="E23" s="2">
        <f t="shared" si="1"/>
        <v>14.965223041898899</v>
      </c>
      <c r="F23" s="2">
        <f t="shared" si="2"/>
        <v>15.221722166640879</v>
      </c>
    </row>
    <row r="24" spans="1:6" x14ac:dyDescent="0.2">
      <c r="A24" s="1">
        <v>43923</v>
      </c>
      <c r="B24">
        <v>2148</v>
      </c>
      <c r="C24">
        <v>19757</v>
      </c>
      <c r="D24" s="2">
        <f t="shared" si="0"/>
        <v>10.872095965986739</v>
      </c>
      <c r="E24" s="2">
        <f t="shared" si="1"/>
        <v>12.886033053163569</v>
      </c>
      <c r="F24" s="2">
        <f t="shared" si="2"/>
        <v>13.600847349928179</v>
      </c>
    </row>
    <row r="25" spans="1:6" x14ac:dyDescent="0.2">
      <c r="A25" s="1">
        <v>43924</v>
      </c>
      <c r="B25">
        <v>2456</v>
      </c>
      <c r="C25">
        <v>16160</v>
      </c>
      <c r="D25" s="2">
        <f t="shared" si="0"/>
        <v>15.198019801980198</v>
      </c>
      <c r="E25" s="2">
        <f t="shared" si="1"/>
        <v>13.03505788398347</v>
      </c>
      <c r="F25" s="2">
        <f t="shared" si="2"/>
        <v>13.656695302769114</v>
      </c>
    </row>
    <row r="26" spans="1:6" x14ac:dyDescent="0.2">
      <c r="A26" s="1">
        <v>43925</v>
      </c>
      <c r="B26">
        <v>2786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topLeftCell="A10" workbookViewId="0">
      <selection activeCell="F21" sqref="F21:F37"/>
    </sheetView>
  </sheetViews>
  <sheetFormatPr baseColWidth="10" defaultRowHeight="16" x14ac:dyDescent="0.2"/>
  <sheetData>
    <row r="2" spans="1:7" x14ac:dyDescent="0.2">
      <c r="A2" t="s">
        <v>0</v>
      </c>
      <c r="B2" t="s">
        <v>1</v>
      </c>
      <c r="C2" t="s">
        <v>2</v>
      </c>
      <c r="D2" s="2" t="s">
        <v>3</v>
      </c>
      <c r="E2" s="2" t="s">
        <v>4</v>
      </c>
      <c r="F2" s="2" t="s">
        <v>7</v>
      </c>
      <c r="G2" t="s">
        <v>5</v>
      </c>
    </row>
    <row r="3" spans="1:7" x14ac:dyDescent="0.2">
      <c r="A3" s="3">
        <v>43889</v>
      </c>
      <c r="B3">
        <v>1</v>
      </c>
    </row>
    <row r="4" spans="1:7" x14ac:dyDescent="0.2">
      <c r="A4" s="3">
        <v>43890</v>
      </c>
      <c r="B4">
        <v>1</v>
      </c>
    </row>
    <row r="5" spans="1:7" x14ac:dyDescent="0.2">
      <c r="A5" s="3">
        <v>43891</v>
      </c>
      <c r="B5">
        <v>5</v>
      </c>
    </row>
    <row r="6" spans="1:7" x14ac:dyDescent="0.2">
      <c r="A6" s="3">
        <v>43892</v>
      </c>
      <c r="B6">
        <v>6</v>
      </c>
    </row>
    <row r="7" spans="1:7" x14ac:dyDescent="0.2">
      <c r="A7" s="3">
        <v>43893</v>
      </c>
      <c r="B7">
        <v>5</v>
      </c>
    </row>
    <row r="8" spans="1:7" x14ac:dyDescent="0.2">
      <c r="A8" s="3">
        <v>43894</v>
      </c>
      <c r="B8">
        <v>10</v>
      </c>
    </row>
    <row r="9" spans="1:7" x14ac:dyDescent="0.2">
      <c r="A9" s="3">
        <v>43895</v>
      </c>
      <c r="B9">
        <v>10</v>
      </c>
    </row>
    <row r="10" spans="1:7" x14ac:dyDescent="0.2">
      <c r="A10" s="3">
        <v>43896</v>
      </c>
      <c r="B10">
        <v>44</v>
      </c>
    </row>
    <row r="11" spans="1:7" x14ac:dyDescent="0.2">
      <c r="A11" s="3">
        <v>43897</v>
      </c>
      <c r="B11">
        <v>46</v>
      </c>
    </row>
    <row r="12" spans="1:7" x14ac:dyDescent="0.2">
      <c r="A12" s="3">
        <v>43898</v>
      </c>
      <c r="B12">
        <v>60</v>
      </c>
    </row>
    <row r="13" spans="1:7" x14ac:dyDescent="0.2">
      <c r="A13" s="3">
        <v>43899</v>
      </c>
      <c r="B13">
        <v>77</v>
      </c>
    </row>
    <row r="14" spans="1:7" x14ac:dyDescent="0.2">
      <c r="A14" s="3">
        <v>43900</v>
      </c>
      <c r="B14">
        <v>56</v>
      </c>
    </row>
    <row r="15" spans="1:7" x14ac:dyDescent="0.2">
      <c r="A15" s="3">
        <v>43901</v>
      </c>
      <c r="B15">
        <v>61</v>
      </c>
    </row>
    <row r="16" spans="1:7" x14ac:dyDescent="0.2">
      <c r="A16" s="3">
        <v>43902</v>
      </c>
      <c r="B16">
        <v>121</v>
      </c>
    </row>
    <row r="17" spans="1:6" x14ac:dyDescent="0.2">
      <c r="A17" s="3">
        <v>43903</v>
      </c>
      <c r="B17">
        <v>111</v>
      </c>
    </row>
    <row r="18" spans="1:6" x14ac:dyDescent="0.2">
      <c r="A18" s="3">
        <v>43904</v>
      </c>
      <c r="B18">
        <v>190</v>
      </c>
    </row>
    <row r="19" spans="1:6" x14ac:dyDescent="0.2">
      <c r="A19" s="3">
        <v>43905</v>
      </c>
      <c r="B19">
        <v>155</v>
      </c>
      <c r="C19">
        <v>1585</v>
      </c>
      <c r="D19" s="2">
        <f t="shared" ref="D19:D37" si="0">(B19*100)/C19</f>
        <v>9.7791798107255516</v>
      </c>
    </row>
    <row r="20" spans="1:6" x14ac:dyDescent="0.2">
      <c r="A20" s="3">
        <v>43906</v>
      </c>
      <c r="B20">
        <v>176</v>
      </c>
      <c r="C20">
        <v>2549</v>
      </c>
      <c r="D20" s="2">
        <f t="shared" si="0"/>
        <v>6.9046684974499808</v>
      </c>
      <c r="E20" s="2">
        <f t="shared" ref="E20:E37" si="1">(D20+D19)/2</f>
        <v>8.3419241540877671</v>
      </c>
    </row>
    <row r="21" spans="1:6" x14ac:dyDescent="0.2">
      <c r="A21" s="3">
        <v>43907</v>
      </c>
      <c r="B21">
        <v>278</v>
      </c>
      <c r="C21">
        <v>3686</v>
      </c>
      <c r="D21" s="2">
        <f t="shared" si="0"/>
        <v>7.5420510037981554</v>
      </c>
      <c r="E21" s="2">
        <f t="shared" si="1"/>
        <v>7.2233597506240681</v>
      </c>
      <c r="F21" s="2">
        <f t="shared" ref="F21:F37" si="2">(D21+D20+D19)/3</f>
        <v>8.0752997706578959</v>
      </c>
    </row>
    <row r="22" spans="1:6" x14ac:dyDescent="0.2">
      <c r="A22" s="3">
        <v>43908</v>
      </c>
      <c r="B22">
        <v>292</v>
      </c>
      <c r="C22">
        <v>3224</v>
      </c>
      <c r="D22" s="2">
        <f t="shared" si="0"/>
        <v>9.0570719602977672</v>
      </c>
      <c r="E22" s="2">
        <f t="shared" si="1"/>
        <v>8.2995614820479613</v>
      </c>
      <c r="F22" s="2">
        <f t="shared" si="2"/>
        <v>7.8345971538486339</v>
      </c>
    </row>
    <row r="23" spans="1:6" x14ac:dyDescent="0.2">
      <c r="A23" s="3">
        <v>43909</v>
      </c>
      <c r="B23">
        <v>346</v>
      </c>
      <c r="C23">
        <v>3159</v>
      </c>
      <c r="D23" s="2">
        <f t="shared" si="0"/>
        <v>10.952833175055398</v>
      </c>
      <c r="E23" s="2">
        <f t="shared" si="1"/>
        <v>10.004952567676582</v>
      </c>
      <c r="F23" s="2">
        <f t="shared" si="2"/>
        <v>9.1839853797171074</v>
      </c>
    </row>
    <row r="24" spans="1:6" x14ac:dyDescent="0.2">
      <c r="A24" s="3">
        <v>43910</v>
      </c>
      <c r="B24">
        <v>409</v>
      </c>
      <c r="C24">
        <v>3662</v>
      </c>
      <c r="D24" s="2">
        <f t="shared" si="0"/>
        <v>11.168760240305843</v>
      </c>
      <c r="E24" s="2">
        <f t="shared" si="1"/>
        <v>11.06079670768062</v>
      </c>
      <c r="F24" s="2">
        <f t="shared" si="2"/>
        <v>10.392888458553003</v>
      </c>
    </row>
    <row r="25" spans="1:6" x14ac:dyDescent="0.2">
      <c r="A25" s="3">
        <v>43911</v>
      </c>
      <c r="B25">
        <v>534</v>
      </c>
      <c r="C25">
        <v>2098</v>
      </c>
      <c r="D25" s="2">
        <f t="shared" si="0"/>
        <v>25.452812202097235</v>
      </c>
      <c r="E25" s="2">
        <f t="shared" si="1"/>
        <v>18.310786221201539</v>
      </c>
      <c r="F25" s="2">
        <f t="shared" si="2"/>
        <v>15.858135205819492</v>
      </c>
    </row>
    <row r="26" spans="1:6" x14ac:dyDescent="0.2">
      <c r="A26" s="3">
        <v>43912</v>
      </c>
      <c r="B26">
        <v>637</v>
      </c>
      <c r="C26">
        <v>2856</v>
      </c>
      <c r="D26" s="2">
        <f t="shared" si="0"/>
        <v>22.303921568627452</v>
      </c>
      <c r="E26" s="2">
        <f t="shared" si="1"/>
        <v>23.878366885362343</v>
      </c>
      <c r="F26" s="2">
        <f t="shared" si="2"/>
        <v>19.641831337010178</v>
      </c>
    </row>
    <row r="27" spans="1:6" x14ac:dyDescent="0.2">
      <c r="A27" s="3">
        <v>43913</v>
      </c>
      <c r="B27">
        <v>573</v>
      </c>
      <c r="C27">
        <v>2822</v>
      </c>
      <c r="D27" s="2">
        <f t="shared" si="0"/>
        <v>20.304748405386253</v>
      </c>
      <c r="E27" s="2">
        <f t="shared" si="1"/>
        <v>21.304334987006854</v>
      </c>
      <c r="F27" s="2">
        <f t="shared" si="2"/>
        <v>22.687160725370315</v>
      </c>
    </row>
    <row r="28" spans="1:6" x14ac:dyDescent="0.2">
      <c r="A28" s="3">
        <v>43914</v>
      </c>
      <c r="B28">
        <v>545</v>
      </c>
      <c r="C28">
        <v>4636</v>
      </c>
      <c r="D28" s="2">
        <f t="shared" si="0"/>
        <v>11.755823986194995</v>
      </c>
      <c r="E28" s="2">
        <f t="shared" si="1"/>
        <v>16.030286195790623</v>
      </c>
      <c r="F28" s="2">
        <f t="shared" si="2"/>
        <v>18.121497986736234</v>
      </c>
    </row>
    <row r="29" spans="1:6" x14ac:dyDescent="0.2">
      <c r="A29" s="3">
        <v>43915</v>
      </c>
      <c r="B29">
        <v>811</v>
      </c>
      <c r="C29">
        <v>3797</v>
      </c>
      <c r="D29" s="2">
        <f t="shared" si="0"/>
        <v>21.35896760600474</v>
      </c>
      <c r="E29" s="2">
        <f t="shared" si="1"/>
        <v>16.557395796099868</v>
      </c>
      <c r="F29" s="2">
        <f t="shared" si="2"/>
        <v>17.806513332528663</v>
      </c>
    </row>
    <row r="30" spans="1:6" x14ac:dyDescent="0.2">
      <c r="A30" s="3">
        <v>43916</v>
      </c>
      <c r="B30">
        <v>852</v>
      </c>
      <c r="C30">
        <v>3499</v>
      </c>
      <c r="D30" s="2">
        <f t="shared" si="0"/>
        <v>24.349814232637897</v>
      </c>
      <c r="E30" s="2">
        <f t="shared" si="1"/>
        <v>22.854390919321318</v>
      </c>
      <c r="F30" s="2">
        <f t="shared" si="2"/>
        <v>19.154868608279212</v>
      </c>
    </row>
    <row r="31" spans="1:6" x14ac:dyDescent="0.2">
      <c r="A31" s="3">
        <v>43917</v>
      </c>
      <c r="B31">
        <v>1019</v>
      </c>
      <c r="C31">
        <v>3806</v>
      </c>
      <c r="D31" s="2">
        <f t="shared" si="0"/>
        <v>26.773515501839203</v>
      </c>
      <c r="E31" s="2">
        <f t="shared" si="1"/>
        <v>25.561664867238548</v>
      </c>
      <c r="F31" s="2">
        <f t="shared" si="2"/>
        <v>24.160765780160613</v>
      </c>
    </row>
    <row r="32" spans="1:6" x14ac:dyDescent="0.2">
      <c r="A32" s="3">
        <v>43918</v>
      </c>
      <c r="B32">
        <v>1172</v>
      </c>
      <c r="C32">
        <v>2840</v>
      </c>
      <c r="D32" s="2">
        <f t="shared" si="0"/>
        <v>41.267605633802816</v>
      </c>
      <c r="E32" s="2">
        <f t="shared" si="1"/>
        <v>34.020560567821008</v>
      </c>
      <c r="F32" s="2">
        <f t="shared" si="2"/>
        <v>30.796978456093303</v>
      </c>
    </row>
    <row r="33" spans="1:6" x14ac:dyDescent="0.2">
      <c r="A33" s="3">
        <v>43919</v>
      </c>
      <c r="B33">
        <v>1159</v>
      </c>
      <c r="C33">
        <v>1997</v>
      </c>
      <c r="D33" s="2">
        <f t="shared" si="0"/>
        <v>58.037055583375064</v>
      </c>
      <c r="E33" s="2">
        <f t="shared" si="1"/>
        <v>49.65233060858894</v>
      </c>
      <c r="F33" s="2">
        <f t="shared" si="2"/>
        <v>42.026058906339024</v>
      </c>
    </row>
    <row r="34" spans="1:6" x14ac:dyDescent="0.2">
      <c r="A34" s="3">
        <v>43920</v>
      </c>
      <c r="B34">
        <v>1104</v>
      </c>
      <c r="C34">
        <v>3247</v>
      </c>
      <c r="D34" s="2">
        <f t="shared" si="0"/>
        <v>34.000615953187555</v>
      </c>
      <c r="E34" s="2">
        <f t="shared" si="1"/>
        <v>46.018835768281306</v>
      </c>
      <c r="F34" s="2">
        <f t="shared" si="2"/>
        <v>44.43509239012181</v>
      </c>
    </row>
    <row r="35" spans="1:6" x14ac:dyDescent="0.2">
      <c r="A35" s="3">
        <v>43921</v>
      </c>
      <c r="B35">
        <v>884</v>
      </c>
      <c r="C35">
        <v>4123</v>
      </c>
      <c r="D35" s="2">
        <f t="shared" si="0"/>
        <v>21.440698520494784</v>
      </c>
      <c r="E35" s="2">
        <f t="shared" si="1"/>
        <v>27.72065723684117</v>
      </c>
      <c r="F35" s="2">
        <f t="shared" si="2"/>
        <v>37.826123352352468</v>
      </c>
    </row>
    <row r="36" spans="1:6" x14ac:dyDescent="0.2">
      <c r="A36" s="3">
        <v>43922</v>
      </c>
      <c r="B36">
        <v>845</v>
      </c>
      <c r="C36">
        <v>3897</v>
      </c>
      <c r="D36" s="2">
        <f t="shared" si="0"/>
        <v>21.683346163715679</v>
      </c>
      <c r="E36" s="2">
        <f t="shared" si="1"/>
        <v>21.56202234210523</v>
      </c>
      <c r="F36" s="2">
        <f t="shared" si="2"/>
        <v>25.708220212466006</v>
      </c>
    </row>
    <row r="37" spans="1:6" x14ac:dyDescent="0.2">
      <c r="A37" s="3">
        <v>43923</v>
      </c>
      <c r="B37">
        <v>1019</v>
      </c>
      <c r="C37">
        <v>3377</v>
      </c>
      <c r="D37" s="2">
        <f t="shared" si="0"/>
        <v>30.174711282203138</v>
      </c>
      <c r="E37" s="2">
        <f t="shared" si="1"/>
        <v>25.929028722959409</v>
      </c>
      <c r="F37" s="2">
        <f t="shared" si="2"/>
        <v>24.432918655471202</v>
      </c>
    </row>
    <row r="38" spans="1:6" x14ac:dyDescent="0.2">
      <c r="A38" s="3">
        <v>43924</v>
      </c>
      <c r="B38">
        <v>1083</v>
      </c>
    </row>
    <row r="39" spans="1:6" x14ac:dyDescent="0.2">
      <c r="A39" s="3">
        <v>43925</v>
      </c>
      <c r="B39">
        <v>1026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workbookViewId="0">
      <selection activeCell="J20" sqref="J20"/>
    </sheetView>
  </sheetViews>
  <sheetFormatPr baseColWidth="10" defaultRowHeight="16" x14ac:dyDescent="0.2"/>
  <sheetData>
    <row r="2" spans="1:7" x14ac:dyDescent="0.2">
      <c r="A2" t="s">
        <v>0</v>
      </c>
      <c r="B2" t="s">
        <v>1</v>
      </c>
      <c r="C2" t="s">
        <v>2</v>
      </c>
      <c r="D2" s="2" t="s">
        <v>3</v>
      </c>
      <c r="E2" s="2" t="s">
        <v>4</v>
      </c>
      <c r="F2" s="2" t="s">
        <v>7</v>
      </c>
      <c r="G2" t="s">
        <v>5</v>
      </c>
    </row>
    <row r="3" spans="1:7" x14ac:dyDescent="0.2">
      <c r="A3" s="1">
        <v>43891</v>
      </c>
      <c r="C3">
        <v>56</v>
      </c>
    </row>
    <row r="4" spans="1:7" x14ac:dyDescent="0.2">
      <c r="A4" s="1">
        <v>43892</v>
      </c>
      <c r="B4">
        <v>1</v>
      </c>
      <c r="C4">
        <v>282</v>
      </c>
      <c r="D4" s="2">
        <f t="shared" ref="D4:D35" si="0">(B4*100)/C4</f>
        <v>0.3546099290780142</v>
      </c>
      <c r="E4" s="2"/>
    </row>
    <row r="5" spans="1:7" x14ac:dyDescent="0.2">
      <c r="A5" s="1">
        <v>43893</v>
      </c>
      <c r="B5">
        <v>6</v>
      </c>
      <c r="C5">
        <v>476</v>
      </c>
      <c r="D5" s="2">
        <f t="shared" si="0"/>
        <v>1.2605042016806722</v>
      </c>
      <c r="E5" s="2">
        <f t="shared" ref="E5:E35" si="1">(D5+D4)/2</f>
        <v>0.80755706537934324</v>
      </c>
    </row>
    <row r="6" spans="1:7" x14ac:dyDescent="0.2">
      <c r="A6" s="1">
        <v>43894</v>
      </c>
      <c r="B6">
        <v>5</v>
      </c>
      <c r="C6">
        <v>631</v>
      </c>
      <c r="D6" s="2">
        <f t="shared" si="0"/>
        <v>0.79239302694136293</v>
      </c>
      <c r="E6" s="2">
        <f t="shared" si="1"/>
        <v>1.0264486143110176</v>
      </c>
      <c r="F6" s="2">
        <f t="shared" ref="F6:F35" si="2">(D6+D5+D4)/3</f>
        <v>0.80250238590001644</v>
      </c>
    </row>
    <row r="7" spans="1:7" x14ac:dyDescent="0.2">
      <c r="A7" s="1">
        <v>43895</v>
      </c>
      <c r="B7">
        <v>10</v>
      </c>
      <c r="C7">
        <v>701</v>
      </c>
      <c r="D7" s="2">
        <f t="shared" si="0"/>
        <v>1.4265335235378032</v>
      </c>
      <c r="E7" s="2">
        <f t="shared" si="1"/>
        <v>1.109463275239583</v>
      </c>
      <c r="F7" s="2">
        <f t="shared" si="2"/>
        <v>1.1598102507199461</v>
      </c>
    </row>
    <row r="8" spans="1:7" x14ac:dyDescent="0.2">
      <c r="A8" s="1">
        <v>43896</v>
      </c>
      <c r="B8">
        <v>27</v>
      </c>
      <c r="C8">
        <v>1012</v>
      </c>
      <c r="D8" s="2">
        <f t="shared" si="0"/>
        <v>2.6679841897233203</v>
      </c>
      <c r="E8" s="2">
        <f t="shared" si="1"/>
        <v>2.0472588566305618</v>
      </c>
      <c r="F8" s="2">
        <f t="shared" si="2"/>
        <v>1.628970246734162</v>
      </c>
    </row>
    <row r="9" spans="1:7" x14ac:dyDescent="0.2">
      <c r="A9" s="1">
        <v>43897</v>
      </c>
      <c r="B9">
        <v>59</v>
      </c>
      <c r="C9">
        <v>406</v>
      </c>
      <c r="D9" s="2">
        <f t="shared" si="0"/>
        <v>14.532019704433498</v>
      </c>
      <c r="E9" s="2">
        <f t="shared" si="1"/>
        <v>8.6000019470784093</v>
      </c>
      <c r="F9" s="2">
        <f t="shared" si="2"/>
        <v>6.208845805898207</v>
      </c>
    </row>
    <row r="10" spans="1:7" x14ac:dyDescent="0.2">
      <c r="A10" s="1">
        <v>43898</v>
      </c>
      <c r="B10">
        <v>60</v>
      </c>
      <c r="C10">
        <v>399</v>
      </c>
      <c r="D10" s="2">
        <f t="shared" si="0"/>
        <v>15.037593984962406</v>
      </c>
      <c r="E10" s="2">
        <f t="shared" si="1"/>
        <v>14.784806844697952</v>
      </c>
      <c r="F10" s="2">
        <f t="shared" si="2"/>
        <v>10.745865959706407</v>
      </c>
    </row>
    <row r="11" spans="1:7" x14ac:dyDescent="0.2">
      <c r="A11" s="1">
        <v>43899</v>
      </c>
      <c r="B11">
        <v>31</v>
      </c>
      <c r="C11">
        <v>552</v>
      </c>
      <c r="D11" s="2">
        <f t="shared" si="0"/>
        <v>5.6159420289855069</v>
      </c>
      <c r="E11" s="2">
        <f t="shared" si="1"/>
        <v>10.326768006973957</v>
      </c>
      <c r="F11" s="2">
        <f t="shared" si="2"/>
        <v>11.728518572793803</v>
      </c>
    </row>
    <row r="12" spans="1:7" x14ac:dyDescent="0.2">
      <c r="A12" s="1">
        <v>43900</v>
      </c>
      <c r="B12">
        <v>39</v>
      </c>
      <c r="C12">
        <v>763</v>
      </c>
      <c r="D12" s="2">
        <f t="shared" si="0"/>
        <v>5.1114023591087809</v>
      </c>
      <c r="E12" s="2">
        <f t="shared" si="1"/>
        <v>5.3636721940471439</v>
      </c>
      <c r="F12" s="2">
        <f t="shared" si="2"/>
        <v>8.5883127910188986</v>
      </c>
    </row>
    <row r="13" spans="1:7" x14ac:dyDescent="0.2">
      <c r="A13" s="1">
        <v>43901</v>
      </c>
      <c r="B13">
        <v>28</v>
      </c>
      <c r="C13">
        <v>1024</v>
      </c>
      <c r="D13" s="2">
        <f t="shared" si="0"/>
        <v>2.734375</v>
      </c>
      <c r="E13" s="2">
        <f t="shared" si="1"/>
        <v>3.9228886795543905</v>
      </c>
      <c r="F13" s="2">
        <f t="shared" si="2"/>
        <v>4.487239796031429</v>
      </c>
    </row>
    <row r="14" spans="1:7" x14ac:dyDescent="0.2">
      <c r="A14" s="1">
        <v>43902</v>
      </c>
      <c r="B14">
        <v>47</v>
      </c>
      <c r="C14">
        <v>1412</v>
      </c>
      <c r="D14" s="2">
        <f t="shared" si="0"/>
        <v>3.3286118980169972</v>
      </c>
      <c r="E14" s="2">
        <f t="shared" si="1"/>
        <v>3.0314934490084986</v>
      </c>
      <c r="F14" s="2">
        <f t="shared" si="2"/>
        <v>3.724796419041926</v>
      </c>
    </row>
    <row r="15" spans="1:7" x14ac:dyDescent="0.2">
      <c r="A15" s="1">
        <v>43903</v>
      </c>
      <c r="B15">
        <v>85</v>
      </c>
      <c r="C15">
        <v>2406</v>
      </c>
      <c r="D15" s="2">
        <f t="shared" si="0"/>
        <v>3.5328345802161265</v>
      </c>
      <c r="E15" s="2">
        <f t="shared" si="1"/>
        <v>3.4307232391165616</v>
      </c>
      <c r="F15" s="2">
        <f t="shared" si="2"/>
        <v>3.1986071594110412</v>
      </c>
    </row>
    <row r="16" spans="1:7" x14ac:dyDescent="0.2">
      <c r="A16" s="1">
        <v>43904</v>
      </c>
      <c r="B16">
        <v>160</v>
      </c>
      <c r="C16">
        <v>1996</v>
      </c>
      <c r="D16" s="2">
        <f t="shared" si="0"/>
        <v>8.0160320641282556</v>
      </c>
      <c r="E16" s="2">
        <f t="shared" si="1"/>
        <v>5.7744333221721913</v>
      </c>
      <c r="F16" s="2">
        <f t="shared" si="2"/>
        <v>4.9591595141204605</v>
      </c>
    </row>
    <row r="17" spans="1:6" x14ac:dyDescent="0.2">
      <c r="A17" s="1">
        <v>43905</v>
      </c>
      <c r="B17">
        <v>130</v>
      </c>
      <c r="C17">
        <v>1159</v>
      </c>
      <c r="D17" s="2">
        <f t="shared" si="0"/>
        <v>11.216566005176876</v>
      </c>
      <c r="E17" s="2">
        <f t="shared" si="1"/>
        <v>9.6162990346525667</v>
      </c>
      <c r="F17" s="2">
        <f t="shared" si="2"/>
        <v>7.5884775498404196</v>
      </c>
    </row>
    <row r="18" spans="1:6" x14ac:dyDescent="0.2">
      <c r="A18" s="1">
        <v>43906</v>
      </c>
      <c r="B18">
        <v>197</v>
      </c>
      <c r="C18">
        <v>1700</v>
      </c>
      <c r="D18" s="2">
        <f t="shared" si="0"/>
        <v>11.588235294117647</v>
      </c>
      <c r="E18" s="2">
        <f t="shared" si="1"/>
        <v>11.402400649647262</v>
      </c>
      <c r="F18" s="2">
        <f t="shared" si="2"/>
        <v>10.273611121140926</v>
      </c>
    </row>
    <row r="19" spans="1:6" x14ac:dyDescent="0.2">
      <c r="A19" s="1">
        <v>43907</v>
      </c>
      <c r="B19">
        <v>199</v>
      </c>
      <c r="C19">
        <v>1927</v>
      </c>
      <c r="D19" s="2">
        <f t="shared" si="0"/>
        <v>10.326933056564608</v>
      </c>
      <c r="E19" s="2">
        <f t="shared" si="1"/>
        <v>10.957584175341127</v>
      </c>
      <c r="F19" s="2">
        <f t="shared" si="2"/>
        <v>11.043911451953043</v>
      </c>
    </row>
    <row r="20" spans="1:6" x14ac:dyDescent="0.2">
      <c r="A20" s="1">
        <v>43908</v>
      </c>
      <c r="B20">
        <v>158</v>
      </c>
      <c r="C20">
        <v>2383</v>
      </c>
      <c r="D20" s="2">
        <f t="shared" si="0"/>
        <v>6.6302979437683591</v>
      </c>
      <c r="E20" s="2">
        <f t="shared" si="1"/>
        <v>8.4786155001664838</v>
      </c>
      <c r="F20" s="2">
        <f t="shared" si="2"/>
        <v>9.5151554314835369</v>
      </c>
    </row>
    <row r="21" spans="1:6" x14ac:dyDescent="0.2">
      <c r="A21" s="1">
        <v>43909</v>
      </c>
      <c r="B21">
        <v>243</v>
      </c>
      <c r="C21">
        <v>2955</v>
      </c>
      <c r="D21" s="2">
        <f t="shared" si="0"/>
        <v>8.2233502538071068</v>
      </c>
      <c r="E21" s="2">
        <f t="shared" si="1"/>
        <v>7.4268240987877334</v>
      </c>
      <c r="F21" s="2">
        <f t="shared" si="2"/>
        <v>8.393527084713357</v>
      </c>
    </row>
    <row r="22" spans="1:6" x14ac:dyDescent="0.2">
      <c r="A22" s="1">
        <v>43910</v>
      </c>
      <c r="B22">
        <v>309</v>
      </c>
      <c r="C22">
        <v>2581</v>
      </c>
      <c r="D22" s="2">
        <f t="shared" si="0"/>
        <v>11.972103835722589</v>
      </c>
      <c r="E22" s="2">
        <f t="shared" si="1"/>
        <v>10.097727044764849</v>
      </c>
      <c r="F22" s="2">
        <f t="shared" si="2"/>
        <v>8.9419173444326852</v>
      </c>
    </row>
    <row r="23" spans="1:6" x14ac:dyDescent="0.2">
      <c r="A23" s="1">
        <v>43911</v>
      </c>
      <c r="B23">
        <v>462</v>
      </c>
      <c r="C23">
        <v>1997</v>
      </c>
      <c r="D23" s="2">
        <f t="shared" si="0"/>
        <v>23.134702053079618</v>
      </c>
      <c r="E23" s="2">
        <f t="shared" si="1"/>
        <v>17.553402944401103</v>
      </c>
      <c r="F23" s="2">
        <f t="shared" si="2"/>
        <v>14.443385380869771</v>
      </c>
    </row>
    <row r="24" spans="1:6" x14ac:dyDescent="0.2">
      <c r="A24" s="1">
        <v>43912</v>
      </c>
      <c r="B24">
        <v>558</v>
      </c>
      <c r="C24">
        <v>1194</v>
      </c>
      <c r="D24" s="2">
        <f t="shared" si="0"/>
        <v>46.733668341708544</v>
      </c>
      <c r="E24" s="2">
        <f t="shared" si="1"/>
        <v>34.934185197394079</v>
      </c>
      <c r="F24" s="2">
        <f t="shared" si="2"/>
        <v>27.280158076836916</v>
      </c>
    </row>
    <row r="25" spans="1:6" x14ac:dyDescent="0.2">
      <c r="A25" s="1">
        <v>43913</v>
      </c>
      <c r="B25">
        <v>586</v>
      </c>
      <c r="C25">
        <v>2658</v>
      </c>
      <c r="D25" s="2">
        <f t="shared" si="0"/>
        <v>22.046651617757714</v>
      </c>
      <c r="E25" s="2">
        <f t="shared" si="1"/>
        <v>34.390159979733127</v>
      </c>
      <c r="F25" s="2">
        <f t="shared" si="2"/>
        <v>30.638340670848624</v>
      </c>
    </row>
    <row r="26" spans="1:6" x14ac:dyDescent="0.2">
      <c r="A26" s="1">
        <v>43914</v>
      </c>
      <c r="B26">
        <v>342</v>
      </c>
      <c r="C26">
        <v>3336</v>
      </c>
      <c r="D26" s="2">
        <f t="shared" si="0"/>
        <v>10.251798561151078</v>
      </c>
      <c r="E26" s="2">
        <f t="shared" si="1"/>
        <v>16.149225089454397</v>
      </c>
      <c r="F26" s="2">
        <f t="shared" si="2"/>
        <v>26.344039506872445</v>
      </c>
    </row>
    <row r="27" spans="1:6" x14ac:dyDescent="0.2">
      <c r="A27" s="1">
        <v>43915</v>
      </c>
      <c r="B27">
        <v>526</v>
      </c>
      <c r="C27">
        <v>3668</v>
      </c>
      <c r="D27" s="2">
        <f t="shared" si="0"/>
        <v>14.340239912758996</v>
      </c>
      <c r="E27" s="2">
        <f t="shared" si="1"/>
        <v>12.296019236955036</v>
      </c>
      <c r="F27" s="2">
        <f t="shared" si="2"/>
        <v>15.546230030555927</v>
      </c>
    </row>
    <row r="28" spans="1:6" x14ac:dyDescent="0.2">
      <c r="A28" s="1">
        <v>43916</v>
      </c>
      <c r="B28">
        <v>668</v>
      </c>
      <c r="C28">
        <v>3761</v>
      </c>
      <c r="D28" s="2">
        <f t="shared" si="0"/>
        <v>17.761233714437651</v>
      </c>
      <c r="E28" s="2">
        <f t="shared" si="1"/>
        <v>16.050736813598323</v>
      </c>
      <c r="F28" s="2">
        <f t="shared" si="2"/>
        <v>14.117757396115907</v>
      </c>
    </row>
    <row r="29" spans="1:6" x14ac:dyDescent="0.2">
      <c r="A29" s="1">
        <v>43917</v>
      </c>
      <c r="B29">
        <v>1298</v>
      </c>
      <c r="C29">
        <v>3964</v>
      </c>
      <c r="D29" s="2">
        <f t="shared" si="0"/>
        <v>32.744702320887988</v>
      </c>
      <c r="E29" s="2">
        <f t="shared" si="1"/>
        <v>25.25296801766282</v>
      </c>
      <c r="F29" s="2">
        <f t="shared" si="2"/>
        <v>21.615391982694877</v>
      </c>
    </row>
    <row r="30" spans="1:6" x14ac:dyDescent="0.2">
      <c r="A30" s="1">
        <v>43918</v>
      </c>
      <c r="B30">
        <v>1049</v>
      </c>
      <c r="C30">
        <v>3348</v>
      </c>
      <c r="D30" s="2">
        <f t="shared" si="0"/>
        <v>31.332138590203105</v>
      </c>
      <c r="E30" s="2">
        <f t="shared" si="1"/>
        <v>32.038420455545548</v>
      </c>
      <c r="F30" s="2">
        <f t="shared" si="2"/>
        <v>27.279358208509581</v>
      </c>
    </row>
    <row r="31" spans="1:6" x14ac:dyDescent="0.2">
      <c r="A31" s="1">
        <v>43919</v>
      </c>
      <c r="B31">
        <v>1850</v>
      </c>
      <c r="C31">
        <v>2029</v>
      </c>
      <c r="D31" s="2">
        <f t="shared" si="0"/>
        <v>91.17792015771316</v>
      </c>
      <c r="E31" s="2">
        <f t="shared" si="1"/>
        <v>61.255029373958131</v>
      </c>
      <c r="F31" s="2">
        <f t="shared" si="2"/>
        <v>51.75158702293475</v>
      </c>
    </row>
    <row r="32" spans="1:6" x14ac:dyDescent="0.2">
      <c r="A32" s="1">
        <v>43920</v>
      </c>
      <c r="B32">
        <v>1702</v>
      </c>
      <c r="C32">
        <v>3324</v>
      </c>
      <c r="D32" s="2">
        <f t="shared" si="0"/>
        <v>51.203369434416366</v>
      </c>
      <c r="E32" s="2">
        <f t="shared" si="1"/>
        <v>71.19064479606476</v>
      </c>
      <c r="F32" s="2">
        <f t="shared" si="2"/>
        <v>57.90447606077754</v>
      </c>
    </row>
    <row r="33" spans="1:6" x14ac:dyDescent="0.2">
      <c r="A33" s="1">
        <v>43921</v>
      </c>
      <c r="B33">
        <v>1063</v>
      </c>
      <c r="C33">
        <v>4986</v>
      </c>
      <c r="D33" s="2">
        <f t="shared" si="0"/>
        <v>21.319695146409948</v>
      </c>
      <c r="E33" s="2">
        <f t="shared" si="1"/>
        <v>36.261532290413157</v>
      </c>
      <c r="F33" s="2">
        <f t="shared" si="2"/>
        <v>54.566994912846496</v>
      </c>
    </row>
    <row r="34" spans="1:6" x14ac:dyDescent="0.2">
      <c r="A34" s="1">
        <v>43922</v>
      </c>
      <c r="B34">
        <v>876</v>
      </c>
      <c r="C34">
        <v>4426</v>
      </c>
      <c r="D34" s="2">
        <f t="shared" si="0"/>
        <v>19.792137370085857</v>
      </c>
      <c r="E34" s="2">
        <f t="shared" si="1"/>
        <v>20.555916258247905</v>
      </c>
      <c r="F34" s="2">
        <f t="shared" si="2"/>
        <v>30.771733983637393</v>
      </c>
    </row>
    <row r="35" spans="1:6" x14ac:dyDescent="0.2">
      <c r="A35" s="1">
        <v>43923</v>
      </c>
      <c r="B35">
        <v>1189</v>
      </c>
      <c r="C35">
        <v>4219</v>
      </c>
      <c r="D35" s="2">
        <f t="shared" si="0"/>
        <v>28.182033657264753</v>
      </c>
      <c r="E35" s="2">
        <f t="shared" si="1"/>
        <v>23.987085513675304</v>
      </c>
      <c r="F35" s="2">
        <f t="shared" si="2"/>
        <v>23.097955391253521</v>
      </c>
    </row>
    <row r="36" spans="1:6" x14ac:dyDescent="0.2">
      <c r="A36" s="1">
        <v>43924</v>
      </c>
      <c r="B36">
        <v>1384</v>
      </c>
    </row>
    <row r="37" spans="1:6" x14ac:dyDescent="0.2">
      <c r="A37" s="1">
        <v>43925</v>
      </c>
      <c r="B37">
        <v>1422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L6" sqref="L6"/>
    </sheetView>
  </sheetViews>
  <sheetFormatPr baseColWidth="10" defaultRowHeight="16" x14ac:dyDescent="0.2"/>
  <cols>
    <col min="3" max="6" width="10.83203125" style="2"/>
  </cols>
  <sheetData>
    <row r="1" spans="1:9" s="4" customFormat="1" x14ac:dyDescent="0.2"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</row>
    <row r="2" spans="1:9" x14ac:dyDescent="0.2">
      <c r="A2" s="1">
        <v>43889</v>
      </c>
      <c r="D2" s="2">
        <v>6.5509266217435353</v>
      </c>
      <c r="E2" s="2">
        <v>3.2603813127650363</v>
      </c>
      <c r="F2" s="2">
        <v>7.716049382716049E-2</v>
      </c>
      <c r="G2" s="2"/>
      <c r="H2" s="2"/>
      <c r="I2" s="2"/>
    </row>
    <row r="3" spans="1:9" x14ac:dyDescent="0.2">
      <c r="A3" s="1">
        <v>43890</v>
      </c>
      <c r="D3" s="2">
        <v>6.0099173595567779</v>
      </c>
      <c r="E3" s="2">
        <v>4.4145444444696897</v>
      </c>
      <c r="F3" s="2">
        <v>0.12169400529453971</v>
      </c>
      <c r="G3" s="2"/>
      <c r="H3" s="2"/>
      <c r="I3" s="2"/>
    </row>
    <row r="4" spans="1:9" x14ac:dyDescent="0.2">
      <c r="A4" s="1">
        <v>43891</v>
      </c>
      <c r="D4" s="2">
        <v>8.1827559746102576</v>
      </c>
      <c r="E4" s="2">
        <v>4.9093243761825009</v>
      </c>
      <c r="F4" s="2">
        <v>0.25323833573389776</v>
      </c>
      <c r="G4" s="2"/>
      <c r="H4" s="2"/>
      <c r="I4" s="2"/>
    </row>
    <row r="5" spans="1:9" x14ac:dyDescent="0.2">
      <c r="A5" s="1">
        <v>43892</v>
      </c>
      <c r="D5" s="2">
        <v>14.349897341087575</v>
      </c>
      <c r="E5" s="2">
        <v>5.6241763056941165</v>
      </c>
      <c r="F5" s="2">
        <v>0.42020929730579831</v>
      </c>
      <c r="G5" s="2"/>
      <c r="H5" s="2"/>
      <c r="I5" s="2"/>
    </row>
    <row r="6" spans="1:9" x14ac:dyDescent="0.2">
      <c r="A6" s="1">
        <v>43893</v>
      </c>
      <c r="D6" s="2">
        <v>13.613277824121139</v>
      </c>
      <c r="E6" s="2">
        <v>4.8003690436941602</v>
      </c>
      <c r="F6" s="2">
        <v>0.72109892918902363</v>
      </c>
      <c r="G6" s="2"/>
      <c r="H6" s="2"/>
      <c r="I6" s="2"/>
    </row>
    <row r="7" spans="1:9" x14ac:dyDescent="0.2">
      <c r="A7" s="1">
        <v>43894</v>
      </c>
      <c r="D7" s="2">
        <v>15.954019216782507</v>
      </c>
      <c r="E7" s="2">
        <v>4.6283406316077027</v>
      </c>
      <c r="F7" s="2">
        <v>0.7229849723547116</v>
      </c>
      <c r="G7" s="2"/>
      <c r="H7" s="2"/>
      <c r="I7" s="2">
        <v>0.80250238590001644</v>
      </c>
    </row>
    <row r="8" spans="1:9" x14ac:dyDescent="0.2">
      <c r="A8" s="1">
        <v>43895</v>
      </c>
      <c r="D8" s="2">
        <v>15.272175198295898</v>
      </c>
      <c r="E8" s="2">
        <v>4.2990347118031709</v>
      </c>
      <c r="F8" s="2">
        <v>1.2747336667683848</v>
      </c>
      <c r="G8" s="2"/>
      <c r="H8" s="2"/>
      <c r="I8" s="2">
        <v>1.1598102507199461</v>
      </c>
    </row>
    <row r="9" spans="1:9" x14ac:dyDescent="0.2">
      <c r="A9" s="1">
        <v>43896</v>
      </c>
      <c r="C9" s="2">
        <v>14.750175520466795</v>
      </c>
      <c r="D9" s="2">
        <v>19.747179533320693</v>
      </c>
      <c r="E9" s="2">
        <v>4.0177924906222353</v>
      </c>
      <c r="F9" s="2">
        <v>1.3727695034621261</v>
      </c>
      <c r="G9" s="2"/>
      <c r="H9" s="2"/>
      <c r="I9" s="2">
        <v>1.628970246734162</v>
      </c>
    </row>
    <row r="10" spans="1:9" x14ac:dyDescent="0.2">
      <c r="A10" s="1">
        <v>43897</v>
      </c>
      <c r="C10" s="2">
        <v>21.256909308774137</v>
      </c>
      <c r="D10" s="2">
        <v>18.709632387252555</v>
      </c>
      <c r="E10" s="2">
        <v>3.6305302148878131</v>
      </c>
      <c r="F10" s="2">
        <v>2.6653640852938003</v>
      </c>
      <c r="G10" s="2"/>
      <c r="H10" s="2"/>
      <c r="I10" s="2">
        <v>6.208845805898207</v>
      </c>
    </row>
    <row r="11" spans="1:9" x14ac:dyDescent="0.2">
      <c r="A11" s="1">
        <v>43898</v>
      </c>
      <c r="C11" s="2">
        <v>18.114026901588961</v>
      </c>
      <c r="D11" s="2">
        <v>16.238764348067683</v>
      </c>
      <c r="E11" s="2">
        <v>3.3302527441233898</v>
      </c>
      <c r="F11" s="2">
        <v>2.5676492220535616</v>
      </c>
      <c r="G11" s="2"/>
      <c r="H11" s="2"/>
      <c r="I11" s="2">
        <v>10.745865959706407</v>
      </c>
    </row>
    <row r="12" spans="1:9" x14ac:dyDescent="0.2">
      <c r="A12" s="1">
        <v>43899</v>
      </c>
      <c r="C12" s="2">
        <v>19.89964189821313</v>
      </c>
      <c r="D12" s="2">
        <v>22.613827208596984</v>
      </c>
      <c r="E12" s="2">
        <v>3.402058796868566</v>
      </c>
      <c r="F12" s="2">
        <v>3.6676134163929981</v>
      </c>
      <c r="G12" s="2"/>
      <c r="H12" s="2"/>
      <c r="I12" s="2">
        <v>11.728518572793803</v>
      </c>
    </row>
    <row r="13" spans="1:9" x14ac:dyDescent="0.2">
      <c r="A13" s="1">
        <v>43900</v>
      </c>
      <c r="C13" s="2">
        <v>19.050742454694188</v>
      </c>
      <c r="D13" s="2">
        <v>26.70385972119918</v>
      </c>
      <c r="E13" s="2">
        <v>2.5277788034911395</v>
      </c>
      <c r="F13" s="2">
        <v>3.4714116738694218</v>
      </c>
      <c r="G13" s="2"/>
      <c r="H13" s="2"/>
      <c r="I13" s="2">
        <v>8.5883127910188986</v>
      </c>
    </row>
    <row r="14" spans="1:9" x14ac:dyDescent="0.2">
      <c r="A14" s="1">
        <v>43901</v>
      </c>
      <c r="C14" s="2">
        <v>18.454315344989823</v>
      </c>
      <c r="D14" s="2">
        <v>24.053380379942791</v>
      </c>
      <c r="E14" s="2">
        <v>2.0018608158180573</v>
      </c>
      <c r="F14" s="2">
        <v>4.1998581842790932</v>
      </c>
      <c r="G14" s="2"/>
      <c r="H14" s="2"/>
      <c r="I14" s="2">
        <v>4.487239796031429</v>
      </c>
    </row>
    <row r="15" spans="1:9" x14ac:dyDescent="0.2">
      <c r="A15" s="1">
        <v>43902</v>
      </c>
      <c r="C15" s="2">
        <v>17.722588988461187</v>
      </c>
      <c r="D15" s="2">
        <v>17.261907625723747</v>
      </c>
      <c r="E15" s="2">
        <v>1.2828001963104543</v>
      </c>
      <c r="F15" s="2">
        <v>3.8656424691027702</v>
      </c>
      <c r="G15" s="2"/>
      <c r="H15" s="2"/>
      <c r="I15" s="2">
        <v>3.724796419041926</v>
      </c>
    </row>
    <row r="16" spans="1:9" x14ac:dyDescent="0.2">
      <c r="A16" s="1">
        <v>43903</v>
      </c>
      <c r="C16" s="2">
        <v>10.797331310450341</v>
      </c>
      <c r="D16" s="2">
        <v>16.324017718871183</v>
      </c>
      <c r="E16" s="2">
        <v>1.2286051117509451</v>
      </c>
      <c r="F16" s="2">
        <v>4.1212421583069085</v>
      </c>
      <c r="G16" s="2"/>
      <c r="H16" s="2"/>
      <c r="I16" s="2">
        <v>3.1986071594110412</v>
      </c>
    </row>
    <row r="17" spans="1:9" x14ac:dyDescent="0.2">
      <c r="A17" s="1">
        <v>43904</v>
      </c>
      <c r="C17" s="2">
        <v>11.566942652946073</v>
      </c>
      <c r="D17" s="2">
        <v>20.963781347716946</v>
      </c>
      <c r="E17" s="2">
        <v>0.85126096789761008</v>
      </c>
      <c r="F17" s="2">
        <v>3.4785499593146909</v>
      </c>
      <c r="G17" s="2"/>
      <c r="H17" s="2"/>
      <c r="I17" s="2">
        <v>4.9591595141204605</v>
      </c>
    </row>
    <row r="18" spans="1:9" x14ac:dyDescent="0.2">
      <c r="A18" s="1">
        <v>43905</v>
      </c>
      <c r="C18" s="2">
        <v>11.560642199129584</v>
      </c>
      <c r="D18" s="2">
        <v>15.157778548486911</v>
      </c>
      <c r="E18" s="2">
        <v>0.91812313978563553</v>
      </c>
      <c r="F18" s="2">
        <v>7.9674606735511064</v>
      </c>
      <c r="G18" s="2"/>
      <c r="H18" s="2"/>
      <c r="I18" s="2">
        <v>7.5884775498404196</v>
      </c>
    </row>
    <row r="19" spans="1:9" x14ac:dyDescent="0.2">
      <c r="A19" s="1">
        <v>43906</v>
      </c>
      <c r="C19" s="2">
        <v>10.244579520231079</v>
      </c>
      <c r="D19" s="2">
        <v>23.355639788686901</v>
      </c>
      <c r="E19" s="2">
        <v>1.0415154007970362</v>
      </c>
      <c r="F19" s="2">
        <v>8.6688298954972502</v>
      </c>
      <c r="G19" s="2"/>
      <c r="H19" s="2"/>
      <c r="I19" s="2">
        <v>10.273611121140926</v>
      </c>
    </row>
    <row r="20" spans="1:9" x14ac:dyDescent="0.2">
      <c r="A20" s="1">
        <v>43907</v>
      </c>
      <c r="C20" s="2">
        <v>10.162728266647012</v>
      </c>
      <c r="D20" s="2">
        <v>28.554933459941967</v>
      </c>
      <c r="E20" s="2">
        <v>0.9896925670625647</v>
      </c>
      <c r="F20" s="2">
        <v>8.6844474076014553</v>
      </c>
      <c r="G20" s="2"/>
      <c r="H20" s="2">
        <v>8.0752997706578959</v>
      </c>
      <c r="I20" s="2">
        <v>11.043911451953043</v>
      </c>
    </row>
    <row r="21" spans="1:9" x14ac:dyDescent="0.2">
      <c r="A21" s="1">
        <v>43908</v>
      </c>
      <c r="C21" s="2">
        <v>9.5026204882080592</v>
      </c>
      <c r="D21" s="2">
        <v>35.325428580077407</v>
      </c>
      <c r="E21" s="2">
        <v>0.96842047027515932</v>
      </c>
      <c r="F21" s="2">
        <v>5.3339095537053689</v>
      </c>
      <c r="G21" s="2"/>
      <c r="H21" s="2">
        <v>7.8345971538486339</v>
      </c>
      <c r="I21" s="2">
        <v>9.5151554314835369</v>
      </c>
    </row>
    <row r="22" spans="1:9" x14ac:dyDescent="0.2">
      <c r="A22" s="1">
        <v>43909</v>
      </c>
      <c r="C22" s="2">
        <v>12.490275714530307</v>
      </c>
      <c r="D22" s="2">
        <v>27.564182242824458</v>
      </c>
      <c r="E22" s="2">
        <v>1.0217312034264003</v>
      </c>
      <c r="F22" s="2">
        <v>5.8455301280546417</v>
      </c>
      <c r="G22" s="2"/>
      <c r="H22" s="2">
        <v>9.1839853797171074</v>
      </c>
      <c r="I22" s="2">
        <v>8.393527084713357</v>
      </c>
    </row>
    <row r="23" spans="1:9" x14ac:dyDescent="0.2">
      <c r="A23" s="1">
        <v>43910</v>
      </c>
      <c r="C23" s="2">
        <v>13.348669130872743</v>
      </c>
      <c r="D23" s="2">
        <v>22.45554536286755</v>
      </c>
      <c r="E23" s="2">
        <v>1.0932784061642009</v>
      </c>
      <c r="F23" s="2">
        <v>14.203813258583274</v>
      </c>
      <c r="G23" s="2"/>
      <c r="H23" s="2">
        <v>10.392888458553003</v>
      </c>
      <c r="I23" s="2">
        <v>8.9419173444326852</v>
      </c>
    </row>
    <row r="24" spans="1:9" x14ac:dyDescent="0.2">
      <c r="A24" s="1">
        <v>43911</v>
      </c>
      <c r="C24" s="2">
        <v>14.781609647401121</v>
      </c>
      <c r="D24" s="2">
        <v>23.070767699563021</v>
      </c>
      <c r="E24" s="2">
        <v>1.197993934605472</v>
      </c>
      <c r="F24" s="2">
        <v>15.884533749260294</v>
      </c>
      <c r="G24" s="2">
        <v>6.6083383451529016</v>
      </c>
      <c r="H24" s="2">
        <v>15.858135205819492</v>
      </c>
      <c r="I24" s="2">
        <v>14.443385380869771</v>
      </c>
    </row>
    <row r="25" spans="1:9" x14ac:dyDescent="0.2">
      <c r="A25" s="1">
        <v>43912</v>
      </c>
      <c r="C25" s="2">
        <v>16.094677054554232</v>
      </c>
      <c r="D25" s="2">
        <v>23.614865358482692</v>
      </c>
      <c r="E25" s="2">
        <v>1.5174991922860157</v>
      </c>
      <c r="F25" s="2">
        <v>19.433857378265198</v>
      </c>
      <c r="G25" s="2">
        <v>10.356091985557613</v>
      </c>
      <c r="H25" s="2">
        <v>19.641831337010178</v>
      </c>
      <c r="I25" s="2">
        <v>27.280158076836916</v>
      </c>
    </row>
    <row r="26" spans="1:9" x14ac:dyDescent="0.2">
      <c r="A26" s="1">
        <v>43913</v>
      </c>
      <c r="C26" s="2">
        <v>17.262767342304656</v>
      </c>
      <c r="D26" s="2">
        <v>27.116416612194964</v>
      </c>
      <c r="E26" s="2">
        <v>1.5576752843717767</v>
      </c>
      <c r="F26" s="2">
        <v>14.230839397529417</v>
      </c>
      <c r="G26" s="2">
        <v>11.447820110473193</v>
      </c>
      <c r="H26" s="2">
        <v>22.687160725370315</v>
      </c>
      <c r="I26" s="2">
        <v>30.638340670848624</v>
      </c>
    </row>
    <row r="27" spans="1:9" x14ac:dyDescent="0.2">
      <c r="A27" s="1">
        <v>43914</v>
      </c>
      <c r="C27" s="2">
        <v>17.593455271171067</v>
      </c>
      <c r="D27" s="2">
        <v>26.966156475446056</v>
      </c>
      <c r="E27" s="2">
        <v>1.3460716286666816</v>
      </c>
      <c r="F27" s="2">
        <v>15.168388738796418</v>
      </c>
      <c r="G27" s="2">
        <v>10.407399196817362</v>
      </c>
      <c r="H27" s="2">
        <v>18.121497986736234</v>
      </c>
      <c r="I27" s="2">
        <v>26.344039506872445</v>
      </c>
    </row>
    <row r="28" spans="1:9" x14ac:dyDescent="0.2">
      <c r="A28" s="1">
        <v>43915</v>
      </c>
      <c r="C28" s="2">
        <v>16.52995886493818</v>
      </c>
      <c r="D28" s="2">
        <v>24.652810167206056</v>
      </c>
      <c r="E28" s="2">
        <v>0.93910761629741335</v>
      </c>
      <c r="F28" s="2">
        <v>16.146334724407321</v>
      </c>
      <c r="G28" s="2">
        <v>7.3655505950275888</v>
      </c>
      <c r="H28" s="2">
        <v>17.806513332528663</v>
      </c>
      <c r="I28" s="2">
        <v>15.546230030555927</v>
      </c>
    </row>
    <row r="29" spans="1:9" x14ac:dyDescent="0.2">
      <c r="A29" s="1">
        <v>43916</v>
      </c>
      <c r="C29" s="2">
        <v>15.931953055918518</v>
      </c>
      <c r="D29" s="2">
        <v>18.536057977101418</v>
      </c>
      <c r="E29" s="2">
        <v>1.0901065687421807</v>
      </c>
      <c r="F29" s="2">
        <v>18.359494743098118</v>
      </c>
      <c r="G29" s="2">
        <v>7.3086598219230723</v>
      </c>
      <c r="H29" s="2">
        <v>19.154868608279212</v>
      </c>
      <c r="I29" s="2">
        <v>14.117757396115907</v>
      </c>
    </row>
    <row r="30" spans="1:9" x14ac:dyDescent="0.2">
      <c r="A30" s="1">
        <v>43917</v>
      </c>
      <c r="C30" s="2">
        <v>16.726394854091968</v>
      </c>
      <c r="D30" s="2">
        <v>17.321445312912203</v>
      </c>
      <c r="E30" s="2">
        <v>1.1022672877201147</v>
      </c>
      <c r="F30" s="2">
        <v>21.357584291602567</v>
      </c>
      <c r="G30" s="2">
        <v>10.129606854261038</v>
      </c>
      <c r="H30" s="2">
        <v>24.160765780160613</v>
      </c>
      <c r="I30" s="2">
        <v>21.615391982694877</v>
      </c>
    </row>
    <row r="31" spans="1:9" x14ac:dyDescent="0.2">
      <c r="A31" s="1">
        <v>43918</v>
      </c>
      <c r="C31" s="2">
        <v>17.282610123539481</v>
      </c>
      <c r="D31" s="2">
        <v>16.558293383160361</v>
      </c>
      <c r="E31" s="2">
        <v>1.1882600296041932</v>
      </c>
      <c r="F31" s="2">
        <v>27.871960082112661</v>
      </c>
      <c r="G31" s="2">
        <v>16.884704800795138</v>
      </c>
      <c r="H31" s="2">
        <v>30.796978456093303</v>
      </c>
      <c r="I31" s="2">
        <v>27.279358208509581</v>
      </c>
    </row>
    <row r="32" spans="1:9" x14ac:dyDescent="0.2">
      <c r="A32" s="1">
        <v>43919</v>
      </c>
      <c r="C32" s="2">
        <v>18.812890890101354</v>
      </c>
      <c r="D32" s="2">
        <v>19.941810732801244</v>
      </c>
      <c r="E32" s="2">
        <v>1.2593181726180558</v>
      </c>
      <c r="F32" s="2">
        <v>33.895732707523749</v>
      </c>
      <c r="G32" s="2">
        <v>20.008381220161692</v>
      </c>
      <c r="H32" s="2">
        <v>42.026058906339024</v>
      </c>
      <c r="I32" s="2">
        <v>51.75158702293475</v>
      </c>
    </row>
    <row r="33" spans="1:9" x14ac:dyDescent="0.2">
      <c r="A33" s="1">
        <v>43920</v>
      </c>
      <c r="C33" s="2">
        <v>19.315170231019632</v>
      </c>
      <c r="D33" s="2">
        <v>21.184477081095086</v>
      </c>
      <c r="E33" s="2">
        <v>3.4760757960928212</v>
      </c>
      <c r="F33" s="2">
        <v>37.181619613159334</v>
      </c>
      <c r="G33" s="2">
        <v>19.961018456086663</v>
      </c>
      <c r="H33" s="2">
        <v>44.43509239012181</v>
      </c>
      <c r="I33" s="2">
        <v>57.90447606077754</v>
      </c>
    </row>
    <row r="34" spans="1:9" x14ac:dyDescent="0.2">
      <c r="A34" s="1">
        <v>43921</v>
      </c>
      <c r="C34" s="2">
        <v>21.323759602679619</v>
      </c>
      <c r="D34" s="2">
        <v>20.14023037174379</v>
      </c>
      <c r="E34" s="2">
        <v>3.3032897351917092</v>
      </c>
      <c r="F34" s="2">
        <v>34.036221703795498</v>
      </c>
      <c r="G34" s="2">
        <v>15.945307889579572</v>
      </c>
      <c r="H34" s="2">
        <v>37.826123352352468</v>
      </c>
      <c r="I34" s="2">
        <v>54.566994912846496</v>
      </c>
    </row>
    <row r="35" spans="1:9" x14ac:dyDescent="0.2">
      <c r="A35" s="1">
        <v>43922</v>
      </c>
      <c r="C35" s="2">
        <v>22.647265792470581</v>
      </c>
      <c r="D35" s="2">
        <v>15.934722451743477</v>
      </c>
      <c r="E35" s="2">
        <v>2.7402266721286459</v>
      </c>
      <c r="F35" s="2">
        <v>32.086496398499548</v>
      </c>
      <c r="G35" s="2">
        <v>15.221722166640879</v>
      </c>
      <c r="H35" s="2">
        <v>25.708220212466006</v>
      </c>
      <c r="I35" s="2">
        <v>30.771733983637393</v>
      </c>
    </row>
    <row r="36" spans="1:9" x14ac:dyDescent="0.2">
      <c r="A36" s="1">
        <v>43923</v>
      </c>
      <c r="C36" s="2">
        <v>23.687423539783612</v>
      </c>
      <c r="D36" s="2">
        <v>11.887764182810535</v>
      </c>
      <c r="E36" s="2">
        <v>0.89224949395661979</v>
      </c>
      <c r="F36" s="2">
        <v>34.94663879270454</v>
      </c>
      <c r="G36" s="2">
        <v>13.600847349928179</v>
      </c>
      <c r="H36" s="2">
        <v>24.432918655471202</v>
      </c>
      <c r="I36" s="2">
        <v>23.097955391253521</v>
      </c>
    </row>
    <row r="37" spans="1:9" x14ac:dyDescent="0.2">
      <c r="A37" s="1">
        <v>43924</v>
      </c>
      <c r="D37" s="2">
        <v>12.050149779306555</v>
      </c>
      <c r="E37" s="2">
        <v>0.86978539504009922</v>
      </c>
      <c r="F37" s="2">
        <v>37.710492920216915</v>
      </c>
      <c r="G37" s="2">
        <v>13.656695302769114</v>
      </c>
      <c r="H37" s="2"/>
      <c r="I3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USA</vt:lpstr>
      <vt:lpstr>Italy</vt:lpstr>
      <vt:lpstr>South Korea</vt:lpstr>
      <vt:lpstr>UK</vt:lpstr>
      <vt:lpstr>Turkey</vt:lpstr>
      <vt:lpstr>Netherlands</vt:lpstr>
      <vt:lpstr>Belgium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2020-04-01T14:27:26Z</dcterms:created>
  <dcterms:modified xsi:type="dcterms:W3CDTF">2020-04-04T20:54:31Z</dcterms:modified>
</cp:coreProperties>
</file>